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data1\Manufacturing\DMP1\Production Work Centers\Energy\Yield\Energy Yield Report - 2023\Energy Yield Report - Q1 2023\"/>
    </mc:Choice>
  </mc:AlternateContent>
  <bookViews>
    <workbookView minimized="1" xWindow="-120" yWindow="-120" windowWidth="29040" windowHeight="17640" tabRatio="889" firstSheet="3" activeTab="3"/>
  </bookViews>
  <sheets>
    <sheet name="EB010-EB210 Graph" sheetId="37" r:id="rId1"/>
    <sheet name="EB010-EB210" sheetId="38" r:id="rId2"/>
    <sheet name="EB011-EB211 Graphs" sheetId="39" r:id="rId3"/>
    <sheet name="EB011-EB211" sheetId="40" r:id="rId4"/>
    <sheet name="EB012-EB212 Graphs" sheetId="59" r:id="rId5"/>
    <sheet name="EB012-EB212" sheetId="53" r:id="rId6"/>
    <sheet name="EB013-EB213" sheetId="56" r:id="rId7"/>
    <sheet name="EB014-EB214" sheetId="57" r:id="rId8"/>
    <sheet name="EB030-EB230 Graphs" sheetId="41" r:id="rId9"/>
    <sheet name="EB030-EB230" sheetId="42" r:id="rId10"/>
    <sheet name="EB040-EB240 Graphs" sheetId="43" r:id="rId11"/>
    <sheet name="EB040-EB240" sheetId="44" r:id="rId12"/>
    <sheet name="EB015-EB215 Graphs" sheetId="48" r:id="rId13"/>
    <sheet name="EB015-EB215" sheetId="45" r:id="rId14"/>
    <sheet name="EB016-EB216 Graphs" sheetId="49" r:id="rId15"/>
    <sheet name="EB016-EB216" sheetId="46" r:id="rId16"/>
    <sheet name="EB017-EB217 Graphs" sheetId="50" r:id="rId17"/>
    <sheet name="EB017-EB217" sheetId="47" r:id="rId18"/>
    <sheet name="Sheet1" sheetId="51" state="hidden" r:id="rId19"/>
  </sheets>
  <definedNames>
    <definedName name="_xlnm._FilterDatabase" localSheetId="0" hidden="1">'EB010-EB210 Graph'!$O$4:$R$4</definedName>
    <definedName name="_xlnm._FilterDatabase" localSheetId="2" hidden="1">'EB011-EB211 Graphs'!$O$4:$R$4</definedName>
    <definedName name="_xlnm._FilterDatabase" localSheetId="4" hidden="1">'EB012-EB212 Graphs'!$O$4:$R$4</definedName>
    <definedName name="_xlnm._FilterDatabase" localSheetId="12" hidden="1">'EB015-EB215 Graphs'!$O$4:$R$4</definedName>
    <definedName name="_xlnm._FilterDatabase" localSheetId="14" hidden="1">'EB016-EB216 Graphs'!$O$4:$R$4</definedName>
    <definedName name="_xlnm._FilterDatabase" localSheetId="16" hidden="1">'EB017-EB217 Graphs'!$O$4:$R$4</definedName>
    <definedName name="_xlnm._FilterDatabase" localSheetId="8" hidden="1">'EB030-EB230 Graphs'!$O$4:$R$4</definedName>
    <definedName name="_xlnm._FilterDatabase" localSheetId="10" hidden="1">'EB040-EB240 Graphs'!$O$4:$R$4</definedName>
    <definedName name="_xlnm.Print_Area" localSheetId="1">'EB010-EB210'!#REF!</definedName>
    <definedName name="_xlnm.Print_Area" localSheetId="0">'EB010-EB210 Graph'!$B$1:$R$30</definedName>
    <definedName name="_xlnm.Print_Area" localSheetId="2">'EB011-EB211 Graphs'!$B$1:$R$31</definedName>
    <definedName name="_xlnm.Print_Area" localSheetId="4">'EB012-EB212 Graphs'!$B$1:$R$30</definedName>
    <definedName name="_xlnm.Print_Area" localSheetId="13">'EB015-EB215'!#REF!</definedName>
    <definedName name="_xlnm.Print_Area" localSheetId="12">'EB015-EB215 Graphs'!$B$1:$R$30</definedName>
    <definedName name="_xlnm.Print_Area" localSheetId="15">'EB016-EB216'!#REF!</definedName>
    <definedName name="_xlnm.Print_Area" localSheetId="14">'EB016-EB216 Graphs'!$B$1:$R$30</definedName>
    <definedName name="_xlnm.Print_Area" localSheetId="16">'EB017-EB217 Graphs'!$B$1:$R$30</definedName>
    <definedName name="_xlnm.Print_Area" localSheetId="8">'EB030-EB230 Graphs'!$B$1:$R$30</definedName>
    <definedName name="_xlnm.Print_Area" localSheetId="10">'EB040-EB240 Graphs'!$B$1:$R$30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47" i="45" l="1"/>
  <c r="S1247" i="45"/>
  <c r="R1247" i="45"/>
  <c r="Q1247" i="45"/>
  <c r="P1247" i="45"/>
  <c r="O1247" i="45"/>
  <c r="N1247" i="45"/>
  <c r="M1247" i="45"/>
  <c r="L1247" i="45"/>
  <c r="K1247" i="45"/>
  <c r="J1247" i="45"/>
  <c r="I1247" i="45"/>
  <c r="H1247" i="45"/>
  <c r="X1246" i="45"/>
  <c r="V1246" i="45"/>
  <c r="T1246" i="45"/>
  <c r="U1246" i="45" s="1"/>
  <c r="X1245" i="45"/>
  <c r="V1245" i="45"/>
  <c r="T1245" i="45"/>
  <c r="U1245" i="45" s="1"/>
  <c r="V1244" i="45"/>
  <c r="T1244" i="45"/>
  <c r="U1244" i="45" s="1"/>
  <c r="X1243" i="45"/>
  <c r="V1243" i="45"/>
  <c r="U1243" i="45"/>
  <c r="T1243" i="45"/>
  <c r="X1242" i="45"/>
  <c r="V1242" i="45"/>
  <c r="U1242" i="45"/>
  <c r="T1242" i="45"/>
  <c r="V1241" i="45"/>
  <c r="T1241" i="45"/>
  <c r="U1241" i="45" s="1"/>
  <c r="X1240" i="45"/>
  <c r="V1240" i="45"/>
  <c r="T1240" i="45"/>
  <c r="U1240" i="45" s="1"/>
  <c r="X1239" i="45"/>
  <c r="V1239" i="45"/>
  <c r="U1239" i="45"/>
  <c r="T1239" i="45"/>
  <c r="V1238" i="45"/>
  <c r="T1238" i="45"/>
  <c r="U1238" i="45" s="1"/>
  <c r="X1237" i="45"/>
  <c r="V1236" i="45"/>
  <c r="T1236" i="45"/>
  <c r="U1236" i="45" s="1"/>
  <c r="V1235" i="45"/>
  <c r="T1235" i="45"/>
  <c r="U1235" i="45" s="1"/>
  <c r="V1234" i="45"/>
  <c r="T1234" i="45"/>
  <c r="X1234" i="45" s="1"/>
  <c r="V1233" i="45"/>
  <c r="T1233" i="45"/>
  <c r="U1233" i="45" s="1"/>
  <c r="V1232" i="45"/>
  <c r="T1232" i="45"/>
  <c r="U1232" i="45" s="1"/>
  <c r="V1231" i="45"/>
  <c r="T1231" i="45"/>
  <c r="X1231" i="45" s="1"/>
  <c r="V1230" i="45"/>
  <c r="T1230" i="45"/>
  <c r="U1230" i="45" s="1"/>
  <c r="V1229" i="45"/>
  <c r="T1229" i="45"/>
  <c r="U1229" i="45" s="1"/>
  <c r="V1228" i="45"/>
  <c r="T1228" i="45"/>
  <c r="X1228" i="45" s="1"/>
  <c r="V1227" i="45"/>
  <c r="T1227" i="45"/>
  <c r="U1227" i="45" s="1"/>
  <c r="V1226" i="45"/>
  <c r="T1226" i="45"/>
  <c r="U1226" i="45" s="1"/>
  <c r="V1225" i="45"/>
  <c r="T1225" i="45"/>
  <c r="X1225" i="45" s="1"/>
  <c r="V1224" i="45"/>
  <c r="T1224" i="45"/>
  <c r="U1224" i="45" s="1"/>
  <c r="X1223" i="45"/>
  <c r="V1223" i="45"/>
  <c r="T1223" i="45"/>
  <c r="U1223" i="45" s="1"/>
  <c r="V1222" i="45"/>
  <c r="T1222" i="45"/>
  <c r="X1222" i="45" s="1"/>
  <c r="V1221" i="45"/>
  <c r="T1221" i="45"/>
  <c r="U1221" i="45" s="1"/>
  <c r="V1220" i="45"/>
  <c r="T1220" i="45"/>
  <c r="U1220" i="45" s="1"/>
  <c r="V1219" i="45"/>
  <c r="T1219" i="45"/>
  <c r="X1219" i="45" s="1"/>
  <c r="V1218" i="45"/>
  <c r="T1218" i="45"/>
  <c r="U1218" i="45" s="1"/>
  <c r="V1217" i="45"/>
  <c r="T1217" i="45"/>
  <c r="U1217" i="45" s="1"/>
  <c r="V1216" i="45"/>
  <c r="T1216" i="45"/>
  <c r="X1216" i="45" s="1"/>
  <c r="V1215" i="45"/>
  <c r="T1215" i="45"/>
  <c r="U1215" i="45" s="1"/>
  <c r="X1214" i="45"/>
  <c r="V1214" i="45"/>
  <c r="T1214" i="45"/>
  <c r="U1214" i="45" s="1"/>
  <c r="V1213" i="45"/>
  <c r="T1213" i="45"/>
  <c r="X1213" i="45" s="1"/>
  <c r="V1212" i="45"/>
  <c r="T1212" i="45"/>
  <c r="U1212" i="45" s="1"/>
  <c r="V1211" i="45"/>
  <c r="T1211" i="45"/>
  <c r="U1211" i="45" s="1"/>
  <c r="V1210" i="45"/>
  <c r="T1210" i="45"/>
  <c r="X1210" i="45" s="1"/>
  <c r="V1209" i="45"/>
  <c r="T1209" i="45"/>
  <c r="U1209" i="45" s="1"/>
  <c r="F1208" i="45"/>
  <c r="V405" i="47"/>
  <c r="S405" i="47"/>
  <c r="R405" i="47"/>
  <c r="Q405" i="47"/>
  <c r="P405" i="47"/>
  <c r="O405" i="47"/>
  <c r="N405" i="47"/>
  <c r="M405" i="47"/>
  <c r="L405" i="47"/>
  <c r="K405" i="47"/>
  <c r="J405" i="47"/>
  <c r="I405" i="47"/>
  <c r="H405" i="47"/>
  <c r="T405" i="47" s="1"/>
  <c r="U405" i="47" s="1"/>
  <c r="V404" i="47"/>
  <c r="T404" i="47"/>
  <c r="Y403" i="47" s="1"/>
  <c r="V403" i="47"/>
  <c r="T403" i="47"/>
  <c r="U403" i="47" s="1"/>
  <c r="V402" i="47"/>
  <c r="T402" i="47"/>
  <c r="U402" i="47" s="1"/>
  <c r="V401" i="47"/>
  <c r="T401" i="47"/>
  <c r="Y400" i="47" s="1"/>
  <c r="V400" i="47"/>
  <c r="T400" i="47"/>
  <c r="U400" i="47" s="1"/>
  <c r="V399" i="47"/>
  <c r="T399" i="47"/>
  <c r="U399" i="47" s="1"/>
  <c r="V398" i="47"/>
  <c r="T398" i="47"/>
  <c r="Y397" i="47" s="1"/>
  <c r="V397" i="47"/>
  <c r="T397" i="47"/>
  <c r="U397" i="47" s="1"/>
  <c r="Y395" i="47"/>
  <c r="V395" i="47"/>
  <c r="U395" i="47"/>
  <c r="T395" i="47"/>
  <c r="Y394" i="47"/>
  <c r="V394" i="47"/>
  <c r="U394" i="47"/>
  <c r="T394" i="47"/>
  <c r="Y393" i="47"/>
  <c r="V393" i="47"/>
  <c r="U393" i="47"/>
  <c r="T393" i="47"/>
  <c r="Y392" i="47"/>
  <c r="V392" i="47"/>
  <c r="U392" i="47"/>
  <c r="T392" i="47"/>
  <c r="V391" i="47"/>
  <c r="U391" i="47"/>
  <c r="T391" i="47"/>
  <c r="Y391" i="47" s="1"/>
  <c r="Y390" i="47"/>
  <c r="V390" i="47"/>
  <c r="U390" i="47"/>
  <c r="T390" i="47"/>
  <c r="Y389" i="47"/>
  <c r="V389" i="47"/>
  <c r="U389" i="47"/>
  <c r="T389" i="47"/>
  <c r="V388" i="47"/>
  <c r="U388" i="47"/>
  <c r="T388" i="47"/>
  <c r="Y388" i="47" s="1"/>
  <c r="Y387" i="47"/>
  <c r="V387" i="47"/>
  <c r="U387" i="47"/>
  <c r="T387" i="47"/>
  <c r="Y386" i="47"/>
  <c r="V386" i="47"/>
  <c r="U386" i="47"/>
  <c r="T386" i="47"/>
  <c r="V385" i="47"/>
  <c r="U385" i="47"/>
  <c r="T385" i="47"/>
  <c r="Y385" i="47" s="1"/>
  <c r="Y384" i="47"/>
  <c r="V384" i="47"/>
  <c r="U384" i="47"/>
  <c r="T384" i="47"/>
  <c r="Y383" i="47"/>
  <c r="V383" i="47"/>
  <c r="U383" i="47"/>
  <c r="T383" i="47"/>
  <c r="V382" i="47"/>
  <c r="U382" i="47"/>
  <c r="T382" i="47"/>
  <c r="Y382" i="47" s="1"/>
  <c r="Y381" i="47"/>
  <c r="V381" i="47"/>
  <c r="U381" i="47"/>
  <c r="T381" i="47"/>
  <c r="U380" i="47"/>
  <c r="T380" i="47"/>
  <c r="V379" i="47"/>
  <c r="T379" i="47"/>
  <c r="U379" i="47" s="1"/>
  <c r="V378" i="47"/>
  <c r="T378" i="47"/>
  <c r="U378" i="47" s="1"/>
  <c r="Y377" i="47"/>
  <c r="V377" i="47"/>
  <c r="U377" i="47"/>
  <c r="T377" i="47"/>
  <c r="Y376" i="47"/>
  <c r="V376" i="47"/>
  <c r="U376" i="47"/>
  <c r="T376" i="47"/>
  <c r="V375" i="47"/>
  <c r="T375" i="47"/>
  <c r="Y375" i="47" s="1"/>
  <c r="Y374" i="47"/>
  <c r="V374" i="47"/>
  <c r="U374" i="47"/>
  <c r="T374" i="47"/>
  <c r="Y373" i="47"/>
  <c r="V373" i="47"/>
  <c r="U373" i="47"/>
  <c r="T373" i="47"/>
  <c r="V372" i="47"/>
  <c r="T372" i="47"/>
  <c r="Y372" i="47" s="1"/>
  <c r="Y371" i="47"/>
  <c r="V371" i="47"/>
  <c r="U371" i="47"/>
  <c r="T371" i="47"/>
  <c r="Y370" i="47"/>
  <c r="V370" i="47"/>
  <c r="U370" i="47"/>
  <c r="T370" i="47"/>
  <c r="V369" i="47"/>
  <c r="T369" i="47"/>
  <c r="Y369" i="47" s="1"/>
  <c r="Y368" i="47"/>
  <c r="V368" i="47"/>
  <c r="U368" i="47"/>
  <c r="T368" i="47"/>
  <c r="Y367" i="47"/>
  <c r="V367" i="47"/>
  <c r="T367" i="47"/>
  <c r="U367" i="47" s="1"/>
  <c r="V366" i="47"/>
  <c r="T366" i="47"/>
  <c r="Y366" i="47" s="1"/>
  <c r="Y365" i="47"/>
  <c r="V365" i="47"/>
  <c r="U365" i="47"/>
  <c r="T365" i="47"/>
  <c r="F364" i="47"/>
  <c r="X1232" i="45" l="1"/>
  <c r="U1213" i="45"/>
  <c r="X1217" i="45"/>
  <c r="U1222" i="45"/>
  <c r="X1226" i="45"/>
  <c r="U1231" i="45"/>
  <c r="X1235" i="45"/>
  <c r="X1211" i="45"/>
  <c r="U1216" i="45"/>
  <c r="X1220" i="45"/>
  <c r="U1225" i="45"/>
  <c r="X1229" i="45"/>
  <c r="U1234" i="45"/>
  <c r="U1210" i="45"/>
  <c r="U1219" i="45"/>
  <c r="U1228" i="45"/>
  <c r="T1247" i="45"/>
  <c r="U1247" i="45" s="1"/>
  <c r="X1238" i="45"/>
  <c r="X1241" i="45"/>
  <c r="X1244" i="45"/>
  <c r="X1209" i="45"/>
  <c r="X1212" i="45"/>
  <c r="X1215" i="45"/>
  <c r="X1218" i="45"/>
  <c r="X1221" i="45"/>
  <c r="X1224" i="45"/>
  <c r="X1227" i="45"/>
  <c r="X1230" i="45"/>
  <c r="X1233" i="45"/>
  <c r="X1236" i="45"/>
  <c r="U366" i="47"/>
  <c r="U369" i="47"/>
  <c r="U372" i="47"/>
  <c r="U375" i="47"/>
  <c r="Y396" i="47"/>
  <c r="U398" i="47"/>
  <c r="Y399" i="47"/>
  <c r="U401" i="47"/>
  <c r="Y402" i="47"/>
  <c r="U404" i="47"/>
  <c r="Y398" i="47"/>
  <c r="Y401" i="47"/>
  <c r="T377" i="46" l="1"/>
  <c r="U378" i="46" l="1"/>
  <c r="U379" i="46"/>
  <c r="U380" i="46"/>
  <c r="U381" i="46"/>
  <c r="U382" i="46"/>
  <c r="U383" i="46"/>
  <c r="U384" i="46"/>
  <c r="U377" i="46"/>
  <c r="U348" i="46"/>
  <c r="U351" i="46"/>
  <c r="U352" i="46"/>
  <c r="U354" i="46"/>
  <c r="U356" i="46"/>
  <c r="U357" i="46"/>
  <c r="U358" i="46"/>
  <c r="U359" i="46"/>
  <c r="U361" i="46"/>
  <c r="U362" i="46"/>
  <c r="U363" i="46"/>
  <c r="U364" i="46"/>
  <c r="U366" i="46"/>
  <c r="U367" i="46"/>
  <c r="U368" i="46"/>
  <c r="U369" i="46"/>
  <c r="U370" i="46"/>
  <c r="U371" i="46"/>
  <c r="U372" i="46"/>
  <c r="U373" i="46"/>
  <c r="U375" i="46"/>
  <c r="R5" i="48"/>
  <c r="R8" i="48"/>
  <c r="R7" i="48"/>
  <c r="R10" i="48"/>
  <c r="R17" i="48"/>
  <c r="R12" i="48"/>
  <c r="R9" i="48"/>
  <c r="R13" i="48"/>
  <c r="R14" i="48"/>
  <c r="R18" i="48"/>
  <c r="R15" i="48"/>
  <c r="R11" i="48"/>
  <c r="R19" i="48"/>
  <c r="R16" i="48"/>
  <c r="R20" i="48"/>
  <c r="R21" i="48"/>
  <c r="R22" i="48"/>
  <c r="R23" i="48"/>
  <c r="R24" i="48"/>
  <c r="R25" i="48"/>
  <c r="R26" i="48"/>
  <c r="R27" i="48"/>
  <c r="R28" i="48"/>
  <c r="R29" i="48"/>
  <c r="R6" i="48"/>
  <c r="U1196" i="45"/>
  <c r="U1197" i="45"/>
  <c r="U1198" i="45"/>
  <c r="U1199" i="45"/>
  <c r="U1200" i="45"/>
  <c r="U1201" i="45"/>
  <c r="U1202" i="45"/>
  <c r="U1203" i="45"/>
  <c r="U1195" i="45"/>
  <c r="U1167" i="45"/>
  <c r="U1168" i="45"/>
  <c r="U1169" i="45"/>
  <c r="U1170" i="45"/>
  <c r="U1171" i="45"/>
  <c r="U1172" i="45"/>
  <c r="U1173" i="45"/>
  <c r="U1174" i="45"/>
  <c r="U1175" i="45"/>
  <c r="U1176" i="45"/>
  <c r="U1177" i="45"/>
  <c r="U1178" i="45"/>
  <c r="U1179" i="45"/>
  <c r="U1181" i="45"/>
  <c r="U1182" i="45"/>
  <c r="U1183" i="45"/>
  <c r="U1184" i="45"/>
  <c r="U1185" i="45"/>
  <c r="U1186" i="45"/>
  <c r="U1187" i="45"/>
  <c r="U1188" i="45"/>
  <c r="U1189" i="45"/>
  <c r="U1190" i="45"/>
  <c r="U1191" i="45"/>
  <c r="U1192" i="45"/>
  <c r="U1193" i="45"/>
  <c r="U1166" i="45"/>
  <c r="U1161" i="45"/>
  <c r="U1153" i="45"/>
  <c r="U1154" i="45"/>
  <c r="U1155" i="45"/>
  <c r="U1156" i="45"/>
  <c r="U1157" i="45"/>
  <c r="U1158" i="45"/>
  <c r="U1159" i="45"/>
  <c r="U1160" i="45"/>
  <c r="U1152" i="45"/>
  <c r="U1124" i="45"/>
  <c r="U1125" i="45"/>
  <c r="U1126" i="45"/>
  <c r="U1127" i="45"/>
  <c r="U1128" i="45"/>
  <c r="U1129" i="45"/>
  <c r="U1130" i="45"/>
  <c r="U1131" i="45"/>
  <c r="U1132" i="45"/>
  <c r="U1133" i="45"/>
  <c r="U1134" i="45"/>
  <c r="U1135" i="45"/>
  <c r="U1136" i="45"/>
  <c r="U1137" i="45"/>
  <c r="U1138" i="45"/>
  <c r="U1139" i="45"/>
  <c r="U1140" i="45"/>
  <c r="U1141" i="45"/>
  <c r="U1142" i="45"/>
  <c r="U1143" i="45"/>
  <c r="U1144" i="45"/>
  <c r="U1145" i="45"/>
  <c r="U1146" i="45"/>
  <c r="U1147" i="45"/>
  <c r="U1148" i="45"/>
  <c r="U1149" i="45"/>
  <c r="U1150" i="45"/>
  <c r="U1123" i="45"/>
  <c r="U1110" i="45" l="1"/>
  <c r="U1111" i="45"/>
  <c r="U1112" i="45"/>
  <c r="U1113" i="45"/>
  <c r="U1114" i="45"/>
  <c r="U1115" i="45"/>
  <c r="U1116" i="45"/>
  <c r="U1117" i="45"/>
  <c r="U1109" i="45"/>
  <c r="U1081" i="45"/>
  <c r="U1082" i="45"/>
  <c r="U1083" i="45"/>
  <c r="U1084" i="45"/>
  <c r="U1085" i="45"/>
  <c r="U1086" i="45"/>
  <c r="U1087" i="45"/>
  <c r="U1088" i="45"/>
  <c r="U1089" i="45"/>
  <c r="U1090" i="45"/>
  <c r="U1107" i="45"/>
  <c r="U1080" i="45"/>
  <c r="R6" i="43"/>
  <c r="R7" i="43"/>
  <c r="R8" i="43"/>
  <c r="R11" i="43"/>
  <c r="R13" i="43"/>
  <c r="R12" i="43"/>
  <c r="R9" i="43"/>
  <c r="R10" i="43"/>
  <c r="R15" i="43"/>
  <c r="R14" i="43"/>
  <c r="R17" i="43"/>
  <c r="R16" i="43"/>
  <c r="R18" i="43"/>
  <c r="R19" i="43"/>
  <c r="R20" i="43"/>
  <c r="R21" i="43"/>
  <c r="R22" i="43"/>
  <c r="R23" i="43"/>
  <c r="R24" i="43"/>
  <c r="R5" i="43"/>
  <c r="W614" i="44"/>
  <c r="W602" i="44"/>
  <c r="W603" i="44"/>
  <c r="W604" i="44"/>
  <c r="W605" i="44"/>
  <c r="W606" i="44"/>
  <c r="W607" i="44"/>
  <c r="W608" i="44"/>
  <c r="W609" i="44"/>
  <c r="W610" i="44"/>
  <c r="W611" i="44"/>
  <c r="W612" i="44"/>
  <c r="W613" i="44"/>
  <c r="W601" i="44"/>
  <c r="W581" i="44"/>
  <c r="W582" i="44"/>
  <c r="W583" i="44"/>
  <c r="W584" i="44"/>
  <c r="W585" i="44"/>
  <c r="W586" i="44"/>
  <c r="W587" i="44"/>
  <c r="W588" i="44"/>
  <c r="W589" i="44"/>
  <c r="W590" i="44"/>
  <c r="W591" i="44"/>
  <c r="W592" i="44"/>
  <c r="W593" i="44"/>
  <c r="W594" i="44"/>
  <c r="W595" i="44"/>
  <c r="W596" i="44"/>
  <c r="W597" i="44"/>
  <c r="W598" i="44"/>
  <c r="W599" i="44"/>
  <c r="W580" i="44"/>
  <c r="R7" i="41"/>
  <c r="R8" i="41"/>
  <c r="R6" i="41"/>
  <c r="R11" i="41"/>
  <c r="R9" i="41"/>
  <c r="R12" i="41"/>
  <c r="R10" i="41"/>
  <c r="R14" i="41"/>
  <c r="R15" i="41"/>
  <c r="R13" i="41"/>
  <c r="R18" i="41"/>
  <c r="R16" i="41"/>
  <c r="R19" i="41"/>
  <c r="R17" i="41"/>
  <c r="R20" i="41"/>
  <c r="R21" i="41"/>
  <c r="R5" i="41"/>
  <c r="M736" i="42"/>
  <c r="M737" i="42"/>
  <c r="M738" i="42"/>
  <c r="M739" i="42"/>
  <c r="M740" i="42"/>
  <c r="M741" i="42"/>
  <c r="M742" i="42"/>
  <c r="M743" i="42"/>
  <c r="M744" i="42"/>
  <c r="M745" i="42"/>
  <c r="M746" i="42"/>
  <c r="M747" i="42"/>
  <c r="M748" i="42"/>
  <c r="M749" i="42"/>
  <c r="M750" i="42"/>
  <c r="M735" i="42"/>
  <c r="M728" i="42"/>
  <c r="M729" i="42"/>
  <c r="M730" i="42"/>
  <c r="M731" i="42"/>
  <c r="M732" i="42"/>
  <c r="M733" i="42"/>
  <c r="M726" i="42"/>
  <c r="M707" i="42"/>
  <c r="M708" i="42"/>
  <c r="M709" i="42"/>
  <c r="M711" i="42"/>
  <c r="M713" i="42"/>
  <c r="M714" i="42"/>
  <c r="M715" i="42"/>
  <c r="M716" i="42"/>
  <c r="M717" i="42"/>
  <c r="M718" i="42"/>
  <c r="M719" i="42"/>
  <c r="M720" i="42"/>
  <c r="M721" i="42"/>
  <c r="M722" i="42"/>
  <c r="M723" i="42"/>
  <c r="M724" i="42"/>
  <c r="M706" i="42"/>
  <c r="R9" i="39"/>
  <c r="R7" i="39"/>
  <c r="R8" i="39"/>
  <c r="R6" i="39"/>
  <c r="R10" i="39"/>
  <c r="R13" i="39"/>
  <c r="R14" i="39"/>
  <c r="R12" i="39"/>
  <c r="R11" i="39"/>
  <c r="R16" i="39"/>
  <c r="R15" i="39"/>
  <c r="R17" i="39"/>
  <c r="R18" i="39"/>
  <c r="R19" i="39"/>
  <c r="R20" i="39"/>
  <c r="R21" i="39"/>
  <c r="R22" i="39"/>
  <c r="R23" i="39"/>
  <c r="R24" i="39"/>
  <c r="R25" i="39"/>
  <c r="R5" i="39"/>
  <c r="D29" i="39"/>
  <c r="W167" i="40"/>
  <c r="T167" i="40"/>
  <c r="U167" i="40" s="1"/>
  <c r="Y167" i="40" s="1"/>
  <c r="S167" i="40"/>
  <c r="R167" i="40"/>
  <c r="Q167" i="40"/>
  <c r="P167" i="40"/>
  <c r="O167" i="40"/>
  <c r="N167" i="40"/>
  <c r="M167" i="40"/>
  <c r="L167" i="40"/>
  <c r="K167" i="40"/>
  <c r="J167" i="40"/>
  <c r="I167" i="40"/>
  <c r="H167" i="40"/>
  <c r="W166" i="40"/>
  <c r="V166" i="40"/>
  <c r="U166" i="40"/>
  <c r="Y166" i="40" s="1"/>
  <c r="W165" i="40"/>
  <c r="V165" i="40"/>
  <c r="U165" i="40"/>
  <c r="Y165" i="40" s="1"/>
  <c r="W164" i="40"/>
  <c r="V164" i="40"/>
  <c r="U164" i="40"/>
  <c r="Y164" i="40" s="1"/>
  <c r="W163" i="40"/>
  <c r="V163" i="40"/>
  <c r="U163" i="40"/>
  <c r="Y163" i="40" s="1"/>
  <c r="W162" i="40"/>
  <c r="V162" i="40"/>
  <c r="U162" i="40"/>
  <c r="Y162" i="40" s="1"/>
  <c r="W161" i="40"/>
  <c r="V161" i="40"/>
  <c r="U161" i="40"/>
  <c r="Y161" i="40" s="1"/>
  <c r="W160" i="40"/>
  <c r="V160" i="40"/>
  <c r="U160" i="40"/>
  <c r="Y160" i="40" s="1"/>
  <c r="Y159" i="40"/>
  <c r="W158" i="40"/>
  <c r="V158" i="40"/>
  <c r="U158" i="40"/>
  <c r="Y158" i="40" s="1"/>
  <c r="W157" i="40"/>
  <c r="V157" i="40"/>
  <c r="U157" i="40"/>
  <c r="Y157" i="40" s="1"/>
  <c r="W156" i="40"/>
  <c r="V156" i="40"/>
  <c r="U156" i="40"/>
  <c r="Y156" i="40" s="1"/>
  <c r="W155" i="40"/>
  <c r="V155" i="40"/>
  <c r="U155" i="40"/>
  <c r="Y155" i="40" s="1"/>
  <c r="W154" i="40"/>
  <c r="V154" i="40"/>
  <c r="U154" i="40"/>
  <c r="Y154" i="40" s="1"/>
  <c r="W153" i="40"/>
  <c r="V153" i="40"/>
  <c r="U153" i="40"/>
  <c r="Y153" i="40" s="1"/>
  <c r="W152" i="40"/>
  <c r="V152" i="40"/>
  <c r="U152" i="40"/>
  <c r="Y152" i="40" s="1"/>
  <c r="W151" i="40"/>
  <c r="V151" i="40"/>
  <c r="U151" i="40"/>
  <c r="Y151" i="40" s="1"/>
  <c r="W150" i="40"/>
  <c r="V150" i="40"/>
  <c r="U150" i="40"/>
  <c r="Y150" i="40" s="1"/>
  <c r="W149" i="40"/>
  <c r="V149" i="40"/>
  <c r="U149" i="40"/>
  <c r="Y149" i="40" s="1"/>
  <c r="W148" i="40"/>
  <c r="U148" i="40"/>
  <c r="Y148" i="40" s="1"/>
  <c r="W147" i="40"/>
  <c r="V147" i="40"/>
  <c r="U147" i="40"/>
  <c r="Y147" i="40" s="1"/>
  <c r="W146" i="40"/>
  <c r="U146" i="40"/>
  <c r="V146" i="40" s="1"/>
  <c r="W145" i="40"/>
  <c r="U145" i="40"/>
  <c r="Y145" i="40" s="1"/>
  <c r="W144" i="40"/>
  <c r="U144" i="40"/>
  <c r="V144" i="40" s="1"/>
  <c r="V143" i="40"/>
  <c r="U143" i="40"/>
  <c r="W142" i="40"/>
  <c r="V142" i="40"/>
  <c r="U142" i="40"/>
  <c r="Y142" i="40" s="1"/>
  <c r="W141" i="40"/>
  <c r="U141" i="40"/>
  <c r="V141" i="40" s="1"/>
  <c r="W140" i="40"/>
  <c r="U140" i="40"/>
  <c r="V140" i="40" s="1"/>
  <c r="W139" i="40"/>
  <c r="U139" i="40"/>
  <c r="V139" i="40" s="1"/>
  <c r="W138" i="40"/>
  <c r="U138" i="40"/>
  <c r="V138" i="40" s="1"/>
  <c r="W137" i="40"/>
  <c r="U137" i="40"/>
  <c r="V137" i="40" s="1"/>
  <c r="W136" i="40"/>
  <c r="U136" i="40"/>
  <c r="V136" i="40" s="1"/>
  <c r="W135" i="40"/>
  <c r="U135" i="40"/>
  <c r="V135" i="40" s="1"/>
  <c r="W134" i="40"/>
  <c r="U134" i="40"/>
  <c r="Y134" i="40" s="1"/>
  <c r="W133" i="40"/>
  <c r="U133" i="40"/>
  <c r="V133" i="40" s="1"/>
  <c r="W132" i="40"/>
  <c r="U132" i="40"/>
  <c r="Y132" i="40" s="1"/>
  <c r="W131" i="40"/>
  <c r="U131" i="40"/>
  <c r="Y131" i="40" s="1"/>
  <c r="W130" i="40"/>
  <c r="U130" i="40"/>
  <c r="V130" i="40" s="1"/>
  <c r="F129" i="40"/>
  <c r="V148" i="40" l="1"/>
  <c r="V131" i="40"/>
  <c r="V132" i="40"/>
  <c r="V134" i="40"/>
  <c r="V145" i="40"/>
  <c r="Y130" i="40"/>
  <c r="Y133" i="40"/>
  <c r="Y135" i="40"/>
  <c r="Y136" i="40"/>
  <c r="Y137" i="40"/>
  <c r="Y138" i="40"/>
  <c r="Y139" i="40"/>
  <c r="Y140" i="40"/>
  <c r="Y141" i="40"/>
  <c r="V167" i="40"/>
  <c r="U476" i="38" l="1"/>
  <c r="U477" i="38"/>
  <c r="U478" i="38"/>
  <c r="U479" i="38"/>
  <c r="U480" i="38"/>
  <c r="U481" i="38"/>
  <c r="U482" i="38"/>
  <c r="U483" i="38"/>
  <c r="U484" i="38"/>
  <c r="U475" i="38"/>
  <c r="U447" i="38"/>
  <c r="U448" i="38"/>
  <c r="U450" i="38"/>
  <c r="U451" i="38"/>
  <c r="U453" i="38"/>
  <c r="U456" i="38"/>
  <c r="U457" i="38"/>
  <c r="U458" i="38"/>
  <c r="U459" i="38"/>
  <c r="U460" i="38"/>
  <c r="U461" i="38"/>
  <c r="U462" i="38"/>
  <c r="U464" i="38"/>
  <c r="U465" i="38"/>
  <c r="U466" i="38"/>
  <c r="U467" i="38"/>
  <c r="U468" i="38"/>
  <c r="U470" i="38"/>
  <c r="U471" i="38"/>
  <c r="U472" i="38"/>
  <c r="U473" i="38"/>
  <c r="X614" i="44" l="1"/>
  <c r="U614" i="44"/>
  <c r="T614" i="44"/>
  <c r="S614" i="44"/>
  <c r="R614" i="44"/>
  <c r="Q614" i="44"/>
  <c r="P614" i="44"/>
  <c r="O614" i="44"/>
  <c r="N614" i="44"/>
  <c r="M614" i="44"/>
  <c r="L614" i="44"/>
  <c r="K614" i="44"/>
  <c r="J614" i="44"/>
  <c r="I614" i="44"/>
  <c r="H614" i="44"/>
  <c r="Z613" i="44"/>
  <c r="X613" i="44"/>
  <c r="V613" i="44"/>
  <c r="X612" i="44"/>
  <c r="V612" i="44"/>
  <c r="Z612" i="44" s="1"/>
  <c r="Z611" i="44"/>
  <c r="X611" i="44"/>
  <c r="V611" i="44"/>
  <c r="Z610" i="44"/>
  <c r="X610" i="44"/>
  <c r="V610" i="44"/>
  <c r="X609" i="44"/>
  <c r="V609" i="44"/>
  <c r="Z609" i="44" s="1"/>
  <c r="Z608" i="44"/>
  <c r="X608" i="44"/>
  <c r="V608" i="44"/>
  <c r="Z607" i="44"/>
  <c r="X607" i="44"/>
  <c r="V607" i="44"/>
  <c r="X606" i="44"/>
  <c r="V606" i="44"/>
  <c r="Z606" i="44" s="1"/>
  <c r="Z605" i="44"/>
  <c r="X605" i="44"/>
  <c r="V605" i="44"/>
  <c r="Z604" i="44"/>
  <c r="X604" i="44"/>
  <c r="V604" i="44"/>
  <c r="X603" i="44"/>
  <c r="V603" i="44"/>
  <c r="Z603" i="44" s="1"/>
  <c r="Z602" i="44"/>
  <c r="X602" i="44"/>
  <c r="V602" i="44"/>
  <c r="Z601" i="44"/>
  <c r="X601" i="44"/>
  <c r="V601" i="44"/>
  <c r="Z600" i="44"/>
  <c r="X599" i="44"/>
  <c r="V599" i="44"/>
  <c r="X598" i="44"/>
  <c r="V598" i="44"/>
  <c r="Z598" i="44" s="1"/>
  <c r="Z597" i="44"/>
  <c r="X597" i="44"/>
  <c r="V597" i="44"/>
  <c r="X596" i="44"/>
  <c r="V596" i="44"/>
  <c r="X595" i="44"/>
  <c r="V595" i="44"/>
  <c r="Z595" i="44" s="1"/>
  <c r="Z594" i="44"/>
  <c r="X594" i="44"/>
  <c r="V594" i="44"/>
  <c r="X593" i="44"/>
  <c r="V593" i="44"/>
  <c r="X592" i="44"/>
  <c r="V592" i="44"/>
  <c r="Z592" i="44" s="1"/>
  <c r="Z591" i="44"/>
  <c r="X591" i="44"/>
  <c r="V591" i="44"/>
  <c r="X590" i="44"/>
  <c r="V590" i="44"/>
  <c r="X589" i="44"/>
  <c r="V589" i="44"/>
  <c r="Z589" i="44" s="1"/>
  <c r="Z588" i="44"/>
  <c r="X588" i="44"/>
  <c r="V588" i="44"/>
  <c r="X587" i="44"/>
  <c r="V587" i="44"/>
  <c r="X586" i="44"/>
  <c r="V586" i="44"/>
  <c r="Z586" i="44" s="1"/>
  <c r="Z585" i="44"/>
  <c r="X585" i="44"/>
  <c r="V585" i="44"/>
  <c r="X584" i="44"/>
  <c r="V584" i="44"/>
  <c r="X583" i="44"/>
  <c r="V583" i="44"/>
  <c r="Z583" i="44" s="1"/>
  <c r="X582" i="44"/>
  <c r="V582" i="44"/>
  <c r="X581" i="44"/>
  <c r="V581" i="44"/>
  <c r="X580" i="44"/>
  <c r="V580" i="44"/>
  <c r="Z580" i="44" s="1"/>
  <c r="F579" i="44"/>
  <c r="Z582" i="44" l="1"/>
  <c r="V614" i="44"/>
  <c r="Z581" i="44"/>
  <c r="Z584" i="44"/>
  <c r="Z587" i="44"/>
  <c r="Z590" i="44"/>
  <c r="Z593" i="44"/>
  <c r="Z596" i="44"/>
  <c r="Z599" i="44"/>
  <c r="V385" i="46" l="1"/>
  <c r="S385" i="46"/>
  <c r="R385" i="46"/>
  <c r="Q385" i="46"/>
  <c r="P385" i="46"/>
  <c r="O385" i="46"/>
  <c r="N385" i="46"/>
  <c r="M385" i="46"/>
  <c r="L385" i="46"/>
  <c r="K385" i="46"/>
  <c r="J385" i="46"/>
  <c r="I385" i="46"/>
  <c r="H385" i="46"/>
  <c r="V384" i="46"/>
  <c r="T384" i="46"/>
  <c r="X384" i="46" s="1"/>
  <c r="X383" i="46"/>
  <c r="V383" i="46"/>
  <c r="T383" i="46"/>
  <c r="V382" i="46"/>
  <c r="T382" i="46"/>
  <c r="X381" i="46"/>
  <c r="V381" i="46"/>
  <c r="T381" i="46"/>
  <c r="V380" i="46"/>
  <c r="T380" i="46"/>
  <c r="X380" i="46" s="1"/>
  <c r="V379" i="46"/>
  <c r="T379" i="46"/>
  <c r="V378" i="46"/>
  <c r="T378" i="46"/>
  <c r="X378" i="46" s="1"/>
  <c r="X377" i="46"/>
  <c r="V377" i="46"/>
  <c r="V375" i="46"/>
  <c r="T375" i="46"/>
  <c r="V374" i="46"/>
  <c r="T374" i="46"/>
  <c r="U374" i="46" s="1"/>
  <c r="V373" i="46"/>
  <c r="T373" i="46"/>
  <c r="X373" i="46" s="1"/>
  <c r="V372" i="46"/>
  <c r="T372" i="46"/>
  <c r="V371" i="46"/>
  <c r="T371" i="46"/>
  <c r="V370" i="46"/>
  <c r="T370" i="46"/>
  <c r="X370" i="46" s="1"/>
  <c r="V369" i="46"/>
  <c r="T369" i="46"/>
  <c r="V368" i="46"/>
  <c r="T368" i="46"/>
  <c r="V367" i="46"/>
  <c r="T367" i="46"/>
  <c r="X367" i="46" s="1"/>
  <c r="V366" i="46"/>
  <c r="T366" i="46"/>
  <c r="V365" i="46"/>
  <c r="T365" i="46"/>
  <c r="U365" i="46" s="1"/>
  <c r="V364" i="46"/>
  <c r="T364" i="46"/>
  <c r="X364" i="46" s="1"/>
  <c r="V363" i="46"/>
  <c r="T363" i="46"/>
  <c r="V362" i="46"/>
  <c r="T362" i="46"/>
  <c r="V361" i="46"/>
  <c r="T361" i="46"/>
  <c r="X361" i="46" s="1"/>
  <c r="V360" i="46"/>
  <c r="T360" i="46"/>
  <c r="U360" i="46" s="1"/>
  <c r="V359" i="46"/>
  <c r="T359" i="46"/>
  <c r="V358" i="46"/>
  <c r="T358" i="46"/>
  <c r="X358" i="46" s="1"/>
  <c r="V357" i="46"/>
  <c r="T357" i="46"/>
  <c r="V356" i="46"/>
  <c r="T356" i="46"/>
  <c r="V355" i="46"/>
  <c r="T355" i="46"/>
  <c r="V354" i="46"/>
  <c r="T354" i="46"/>
  <c r="V353" i="46"/>
  <c r="T353" i="46"/>
  <c r="U353" i="46" s="1"/>
  <c r="V352" i="46"/>
  <c r="T352" i="46"/>
  <c r="X352" i="46" s="1"/>
  <c r="V351" i="46"/>
  <c r="T351" i="46"/>
  <c r="V350" i="46"/>
  <c r="T350" i="46"/>
  <c r="U350" i="46" s="1"/>
  <c r="V349" i="46"/>
  <c r="T349" i="46"/>
  <c r="V348" i="46"/>
  <c r="T348" i="46"/>
  <c r="V347" i="46"/>
  <c r="T347" i="46"/>
  <c r="U347" i="46" s="1"/>
  <c r="F346" i="46"/>
  <c r="R5" i="49" l="1"/>
  <c r="X355" i="46"/>
  <c r="U355" i="46"/>
  <c r="X349" i="46"/>
  <c r="U349" i="46"/>
  <c r="X374" i="46"/>
  <c r="T385" i="46"/>
  <c r="U385" i="46" s="1"/>
  <c r="X365" i="46"/>
  <c r="X356" i="46"/>
  <c r="X347" i="46"/>
  <c r="X350" i="46"/>
  <c r="X359" i="46"/>
  <c r="X368" i="46"/>
  <c r="X362" i="46"/>
  <c r="X353" i="46"/>
  <c r="R6" i="49" s="1"/>
  <c r="X371" i="46"/>
  <c r="X379" i="46"/>
  <c r="X382" i="46"/>
  <c r="X348" i="46"/>
  <c r="X351" i="46"/>
  <c r="X354" i="46"/>
  <c r="X357" i="46"/>
  <c r="X360" i="46"/>
  <c r="X363" i="46"/>
  <c r="X366" i="46"/>
  <c r="X369" i="46"/>
  <c r="X372" i="46"/>
  <c r="X375" i="46"/>
  <c r="V485" i="38"/>
  <c r="S485" i="38"/>
  <c r="R485" i="38"/>
  <c r="Q485" i="38"/>
  <c r="P485" i="38"/>
  <c r="O485" i="38"/>
  <c r="N485" i="38"/>
  <c r="L485" i="38"/>
  <c r="K485" i="38"/>
  <c r="J485" i="38"/>
  <c r="I485" i="38"/>
  <c r="H485" i="38"/>
  <c r="V484" i="38"/>
  <c r="T484" i="38"/>
  <c r="V483" i="38"/>
  <c r="T483" i="38"/>
  <c r="V482" i="38"/>
  <c r="T482" i="38"/>
  <c r="X482" i="38" s="1"/>
  <c r="X481" i="38"/>
  <c r="V481" i="38"/>
  <c r="T481" i="38"/>
  <c r="V480" i="38"/>
  <c r="T480" i="38"/>
  <c r="V479" i="38"/>
  <c r="T479" i="38"/>
  <c r="V478" i="38"/>
  <c r="T478" i="38"/>
  <c r="V477" i="38"/>
  <c r="T477" i="38"/>
  <c r="V476" i="38"/>
  <c r="T476" i="38"/>
  <c r="X476" i="38" s="1"/>
  <c r="V475" i="38"/>
  <c r="T475" i="38"/>
  <c r="X474" i="38"/>
  <c r="X473" i="38"/>
  <c r="V473" i="38"/>
  <c r="T473" i="38"/>
  <c r="V472" i="38"/>
  <c r="T472" i="38"/>
  <c r="X471" i="38"/>
  <c r="V471" i="38"/>
  <c r="T471" i="38"/>
  <c r="V470" i="38"/>
  <c r="T470" i="38"/>
  <c r="X470" i="38" s="1"/>
  <c r="V469" i="38"/>
  <c r="T469" i="38"/>
  <c r="V468" i="38"/>
  <c r="T468" i="38"/>
  <c r="X467" i="38"/>
  <c r="V467" i="38"/>
  <c r="T467" i="38"/>
  <c r="V466" i="38"/>
  <c r="T466" i="38"/>
  <c r="X466" i="38" s="1"/>
  <c r="V465" i="38"/>
  <c r="T465" i="38"/>
  <c r="V464" i="38"/>
  <c r="T464" i="38"/>
  <c r="X464" i="38" s="1"/>
  <c r="V463" i="38"/>
  <c r="T463" i="38"/>
  <c r="U463" i="38" s="1"/>
  <c r="V462" i="38"/>
  <c r="T462" i="38"/>
  <c r="V461" i="38"/>
  <c r="T461" i="38"/>
  <c r="X461" i="38" s="1"/>
  <c r="V460" i="38"/>
  <c r="T460" i="38"/>
  <c r="X460" i="38" s="1"/>
  <c r="V459" i="38"/>
  <c r="T459" i="38"/>
  <c r="V458" i="38"/>
  <c r="T458" i="38"/>
  <c r="V457" i="38"/>
  <c r="T457" i="38"/>
  <c r="V456" i="38"/>
  <c r="T456" i="38"/>
  <c r="V455" i="38"/>
  <c r="T455" i="38"/>
  <c r="U455" i="38" s="1"/>
  <c r="V454" i="38"/>
  <c r="T454" i="38"/>
  <c r="U454" i="38" s="1"/>
  <c r="V453" i="38"/>
  <c r="T453" i="38"/>
  <c r="V452" i="38"/>
  <c r="T452" i="38"/>
  <c r="U452" i="38" s="1"/>
  <c r="V451" i="38"/>
  <c r="T451" i="38"/>
  <c r="V450" i="38"/>
  <c r="T450" i="38"/>
  <c r="V449" i="38"/>
  <c r="T449" i="38"/>
  <c r="V448" i="38"/>
  <c r="T448" i="38"/>
  <c r="V447" i="38"/>
  <c r="T447" i="38"/>
  <c r="V446" i="38"/>
  <c r="T446" i="38"/>
  <c r="U446" i="38" s="1"/>
  <c r="F445" i="38"/>
  <c r="R18" i="49" l="1"/>
  <c r="R19" i="49"/>
  <c r="R14" i="49"/>
  <c r="R7" i="49"/>
  <c r="R11" i="49"/>
  <c r="R27" i="49"/>
  <c r="R16" i="49"/>
  <c r="R23" i="49"/>
  <c r="R28" i="49"/>
  <c r="R21" i="49"/>
  <c r="R8" i="49"/>
  <c r="R24" i="49"/>
  <c r="R22" i="49"/>
  <c r="R17" i="49"/>
  <c r="R25" i="49"/>
  <c r="R20" i="49"/>
  <c r="R10" i="49"/>
  <c r="R15" i="49"/>
  <c r="R13" i="49"/>
  <c r="R9" i="49"/>
  <c r="R26" i="49"/>
  <c r="R12" i="49"/>
  <c r="X449" i="38"/>
  <c r="U449" i="38"/>
  <c r="X469" i="38"/>
  <c r="U469" i="38"/>
  <c r="X484" i="38"/>
  <c r="X475" i="38"/>
  <c r="X478" i="38"/>
  <c r="X468" i="38"/>
  <c r="X465" i="38"/>
  <c r="X462" i="38"/>
  <c r="X446" i="38"/>
  <c r="T485" i="38"/>
  <c r="U485" i="38" s="1"/>
  <c r="X458" i="38"/>
  <c r="X450" i="38"/>
  <c r="X456" i="38"/>
  <c r="X452" i="38"/>
  <c r="X447" i="38"/>
  <c r="X453" i="38"/>
  <c r="X455" i="38"/>
  <c r="X459" i="38"/>
  <c r="X477" i="38"/>
  <c r="X480" i="38"/>
  <c r="X483" i="38"/>
  <c r="X448" i="38"/>
  <c r="X451" i="38"/>
  <c r="X454" i="38"/>
  <c r="X457" i="38"/>
  <c r="X463" i="38"/>
  <c r="X472" i="38"/>
  <c r="X479" i="38"/>
  <c r="R7" i="37" l="1"/>
  <c r="R13" i="37"/>
  <c r="R18" i="37"/>
  <c r="R20" i="37"/>
  <c r="R6" i="37"/>
  <c r="R15" i="37"/>
  <c r="R19" i="37"/>
  <c r="R25" i="37"/>
  <c r="R11" i="37"/>
  <c r="R9" i="37"/>
  <c r="R8" i="37"/>
  <c r="R14" i="37"/>
  <c r="R21" i="37"/>
  <c r="R27" i="37"/>
  <c r="R24" i="37"/>
  <c r="R10" i="37"/>
  <c r="R16" i="37"/>
  <c r="R22" i="37"/>
  <c r="R28" i="37"/>
  <c r="R5" i="37"/>
  <c r="R12" i="37"/>
  <c r="R17" i="37"/>
  <c r="R23" i="37"/>
  <c r="R29" i="37"/>
  <c r="R26" i="37"/>
  <c r="V1204" i="45"/>
  <c r="S1204" i="45"/>
  <c r="R1204" i="45"/>
  <c r="Q1204" i="45"/>
  <c r="P1204" i="45"/>
  <c r="O1204" i="45"/>
  <c r="N1204" i="45"/>
  <c r="M1204" i="45"/>
  <c r="L1204" i="45"/>
  <c r="K1204" i="45"/>
  <c r="J1204" i="45"/>
  <c r="I1204" i="45"/>
  <c r="H1204" i="45"/>
  <c r="V1203" i="45"/>
  <c r="T1203" i="45"/>
  <c r="V1202" i="45"/>
  <c r="T1202" i="45"/>
  <c r="X1202" i="45" s="1"/>
  <c r="V1201" i="45"/>
  <c r="T1201" i="45"/>
  <c r="X1201" i="45" s="1"/>
  <c r="V1200" i="45"/>
  <c r="T1200" i="45"/>
  <c r="V1199" i="45"/>
  <c r="T1199" i="45"/>
  <c r="V1198" i="45"/>
  <c r="T1198" i="45"/>
  <c r="X1198" i="45" s="1"/>
  <c r="X1197" i="45"/>
  <c r="V1197" i="45"/>
  <c r="T1197" i="45"/>
  <c r="V1196" i="45"/>
  <c r="T1196" i="45"/>
  <c r="X1196" i="45" s="1"/>
  <c r="V1195" i="45"/>
  <c r="T1195" i="45"/>
  <c r="X1195" i="45" s="1"/>
  <c r="X1194" i="45"/>
  <c r="V1193" i="45"/>
  <c r="T1193" i="45"/>
  <c r="X1193" i="45" s="1"/>
  <c r="X1192" i="45"/>
  <c r="V1192" i="45"/>
  <c r="T1192" i="45"/>
  <c r="V1191" i="45"/>
  <c r="T1191" i="45"/>
  <c r="X1191" i="45" s="1"/>
  <c r="V1190" i="45"/>
  <c r="T1190" i="45"/>
  <c r="X1190" i="45" s="1"/>
  <c r="X1189" i="45"/>
  <c r="V1189" i="45"/>
  <c r="T1189" i="45"/>
  <c r="V1188" i="45"/>
  <c r="T1188" i="45"/>
  <c r="X1188" i="45" s="1"/>
  <c r="V1187" i="45"/>
  <c r="T1187" i="45"/>
  <c r="X1187" i="45" s="1"/>
  <c r="V1186" i="45"/>
  <c r="T1186" i="45"/>
  <c r="V1185" i="45"/>
  <c r="T1185" i="45"/>
  <c r="X1185" i="45" s="1"/>
  <c r="V1184" i="45"/>
  <c r="T1184" i="45"/>
  <c r="X1184" i="45" s="1"/>
  <c r="V1183" i="45"/>
  <c r="T1183" i="45"/>
  <c r="V1182" i="45"/>
  <c r="T1182" i="45"/>
  <c r="X1182" i="45" s="1"/>
  <c r="V1181" i="45"/>
  <c r="T1181" i="45"/>
  <c r="X1181" i="45" s="1"/>
  <c r="V1180" i="45"/>
  <c r="T1180" i="45"/>
  <c r="U1180" i="45" s="1"/>
  <c r="V1179" i="45"/>
  <c r="T1179" i="45"/>
  <c r="X1179" i="45" s="1"/>
  <c r="V1178" i="45"/>
  <c r="T1178" i="45"/>
  <c r="X1178" i="45" s="1"/>
  <c r="V1177" i="45"/>
  <c r="T1177" i="45"/>
  <c r="V1176" i="45"/>
  <c r="T1176" i="45"/>
  <c r="X1176" i="45" s="1"/>
  <c r="V1175" i="45"/>
  <c r="T1175" i="45"/>
  <c r="X1175" i="45" s="1"/>
  <c r="X1174" i="45"/>
  <c r="V1174" i="45"/>
  <c r="T1174" i="45"/>
  <c r="V1173" i="45"/>
  <c r="T1173" i="45"/>
  <c r="X1173" i="45" s="1"/>
  <c r="V1172" i="45"/>
  <c r="T1172" i="45"/>
  <c r="X1172" i="45" s="1"/>
  <c r="X1171" i="45"/>
  <c r="V1171" i="45"/>
  <c r="T1171" i="45"/>
  <c r="V1170" i="45"/>
  <c r="T1170" i="45"/>
  <c r="X1170" i="45" s="1"/>
  <c r="V1169" i="45"/>
  <c r="T1169" i="45"/>
  <c r="X1169" i="45" s="1"/>
  <c r="V1168" i="45"/>
  <c r="T1168" i="45"/>
  <c r="V1167" i="45"/>
  <c r="T1167" i="45"/>
  <c r="X1167" i="45" s="1"/>
  <c r="V1166" i="45"/>
  <c r="T1166" i="45"/>
  <c r="X1166" i="45" s="1"/>
  <c r="F1165" i="45"/>
  <c r="X1199" i="45" l="1"/>
  <c r="X1203" i="45"/>
  <c r="X1177" i="45"/>
  <c r="T1204" i="45"/>
  <c r="U1204" i="45" s="1"/>
  <c r="X1183" i="45"/>
  <c r="X1200" i="45"/>
  <c r="X1168" i="45"/>
  <c r="X1186" i="45"/>
  <c r="X1180" i="45"/>
  <c r="N751" i="42"/>
  <c r="K751" i="42"/>
  <c r="J751" i="42"/>
  <c r="I751" i="42"/>
  <c r="P750" i="42" l="1"/>
  <c r="N750" i="42"/>
  <c r="L750" i="42"/>
  <c r="P749" i="42"/>
  <c r="P748" i="42"/>
  <c r="N748" i="42"/>
  <c r="L748" i="42"/>
  <c r="P747" i="42"/>
  <c r="N747" i="42"/>
  <c r="N746" i="42"/>
  <c r="L746" i="42"/>
  <c r="P746" i="42" s="1"/>
  <c r="N745" i="42"/>
  <c r="L745" i="42"/>
  <c r="N744" i="42"/>
  <c r="L744" i="42"/>
  <c r="P744" i="42" s="1"/>
  <c r="N743" i="42"/>
  <c r="L743" i="42"/>
  <c r="P743" i="42" s="1"/>
  <c r="N742" i="42"/>
  <c r="L742" i="42"/>
  <c r="P741" i="42"/>
  <c r="N741" i="42"/>
  <c r="N740" i="42"/>
  <c r="L740" i="42"/>
  <c r="P740" i="42" s="1"/>
  <c r="P739" i="42"/>
  <c r="N739" i="42"/>
  <c r="P738" i="42"/>
  <c r="N738" i="42"/>
  <c r="N737" i="42"/>
  <c r="L737" i="42"/>
  <c r="P737" i="42" s="1"/>
  <c r="P736" i="42"/>
  <c r="N736" i="42"/>
  <c r="N735" i="42"/>
  <c r="L735" i="42"/>
  <c r="P734" i="42"/>
  <c r="P733" i="42"/>
  <c r="N733" i="42"/>
  <c r="L733" i="42"/>
  <c r="N732" i="42"/>
  <c r="L732" i="42"/>
  <c r="P732" i="42" s="1"/>
  <c r="N731" i="42"/>
  <c r="L731" i="42"/>
  <c r="P730" i="42"/>
  <c r="N730" i="42"/>
  <c r="L730" i="42"/>
  <c r="N729" i="42"/>
  <c r="L729" i="42"/>
  <c r="P729" i="42" s="1"/>
  <c r="P728" i="42"/>
  <c r="N728" i="42"/>
  <c r="L728" i="42"/>
  <c r="N727" i="42"/>
  <c r="L727" i="42"/>
  <c r="N726" i="42"/>
  <c r="L726" i="42"/>
  <c r="P726" i="42" s="1"/>
  <c r="P725" i="42"/>
  <c r="N724" i="42"/>
  <c r="L724" i="42"/>
  <c r="P724" i="42" s="1"/>
  <c r="N723" i="42"/>
  <c r="L723" i="42"/>
  <c r="N722" i="42"/>
  <c r="L722" i="42"/>
  <c r="P722" i="42" s="1"/>
  <c r="N721" i="42"/>
  <c r="L721" i="42"/>
  <c r="P721" i="42" s="1"/>
  <c r="N720" i="42"/>
  <c r="L720" i="42"/>
  <c r="N719" i="42"/>
  <c r="L719" i="42"/>
  <c r="P719" i="42" s="1"/>
  <c r="N718" i="42"/>
  <c r="L718" i="42"/>
  <c r="P718" i="42" s="1"/>
  <c r="N717" i="42"/>
  <c r="L717" i="42"/>
  <c r="N716" i="42"/>
  <c r="L716" i="42"/>
  <c r="P716" i="42" s="1"/>
  <c r="N715" i="42"/>
  <c r="L715" i="42"/>
  <c r="P715" i="42" s="1"/>
  <c r="N714" i="42"/>
  <c r="L714" i="42"/>
  <c r="N713" i="42"/>
  <c r="L713" i="42"/>
  <c r="P713" i="42" s="1"/>
  <c r="N712" i="42"/>
  <c r="L712" i="42"/>
  <c r="N711" i="42"/>
  <c r="L711" i="42"/>
  <c r="N710" i="42"/>
  <c r="L710" i="42"/>
  <c r="N709" i="42"/>
  <c r="L709" i="42"/>
  <c r="P709" i="42" s="1"/>
  <c r="N708" i="42"/>
  <c r="L708" i="42"/>
  <c r="N707" i="42"/>
  <c r="L707" i="42"/>
  <c r="N706" i="42"/>
  <c r="L706" i="42"/>
  <c r="P706" i="42" s="1"/>
  <c r="G705" i="42"/>
  <c r="F705" i="42"/>
  <c r="P712" i="42" l="1"/>
  <c r="M712" i="42"/>
  <c r="P710" i="42"/>
  <c r="M710" i="42"/>
  <c r="P727" i="42"/>
  <c r="M727" i="42"/>
  <c r="P714" i="42"/>
  <c r="P723" i="42"/>
  <c r="P731" i="42"/>
  <c r="P707" i="42"/>
  <c r="L751" i="42"/>
  <c r="M751" i="42" s="1"/>
  <c r="P708" i="42"/>
  <c r="P717" i="42"/>
  <c r="P742" i="42"/>
  <c r="P735" i="42"/>
  <c r="P711" i="42"/>
  <c r="P720" i="42"/>
  <c r="P745" i="42"/>
  <c r="V1161" i="45"/>
  <c r="S1161" i="45"/>
  <c r="R1161" i="45"/>
  <c r="Q1161" i="45"/>
  <c r="P1161" i="45"/>
  <c r="O1161" i="45"/>
  <c r="N1161" i="45"/>
  <c r="M1161" i="45"/>
  <c r="L1161" i="45"/>
  <c r="K1161" i="45"/>
  <c r="J1161" i="45"/>
  <c r="I1161" i="45"/>
  <c r="H1161" i="45"/>
  <c r="V1160" i="45"/>
  <c r="T1160" i="45"/>
  <c r="X1160" i="45" s="1"/>
  <c r="V1159" i="45"/>
  <c r="T1159" i="45"/>
  <c r="V1158" i="45"/>
  <c r="T1158" i="45"/>
  <c r="V1157" i="45"/>
  <c r="T1157" i="45"/>
  <c r="X1157" i="45" s="1"/>
  <c r="X1156" i="45"/>
  <c r="V1156" i="45"/>
  <c r="T1156" i="45"/>
  <c r="V1155" i="45"/>
  <c r="T1155" i="45"/>
  <c r="V1154" i="45"/>
  <c r="T1154" i="45"/>
  <c r="X1154" i="45" s="1"/>
  <c r="V1153" i="45"/>
  <c r="T1153" i="45"/>
  <c r="X1152" i="45"/>
  <c r="V1152" i="45"/>
  <c r="T1152" i="45"/>
  <c r="X1151" i="45"/>
  <c r="V1150" i="45"/>
  <c r="T1150" i="45"/>
  <c r="X1150" i="45" s="1"/>
  <c r="V1149" i="45"/>
  <c r="T1149" i="45"/>
  <c r="X1149" i="45" s="1"/>
  <c r="V1148" i="45"/>
  <c r="T1148" i="45"/>
  <c r="X1148" i="45" s="1"/>
  <c r="V1147" i="45"/>
  <c r="T1147" i="45"/>
  <c r="X1147" i="45" s="1"/>
  <c r="V1146" i="45"/>
  <c r="T1146" i="45"/>
  <c r="X1146" i="45" s="1"/>
  <c r="X1145" i="45"/>
  <c r="V1145" i="45"/>
  <c r="T1145" i="45"/>
  <c r="V1144" i="45"/>
  <c r="T1144" i="45"/>
  <c r="X1144" i="45" s="1"/>
  <c r="V1143" i="45"/>
  <c r="T1143" i="45"/>
  <c r="X1143" i="45" s="1"/>
  <c r="V1142" i="45"/>
  <c r="T1142" i="45"/>
  <c r="X1142" i="45" s="1"/>
  <c r="V1141" i="45"/>
  <c r="T1141" i="45"/>
  <c r="X1141" i="45" s="1"/>
  <c r="V1140" i="45"/>
  <c r="T1140" i="45"/>
  <c r="X1140" i="45" s="1"/>
  <c r="X1139" i="45"/>
  <c r="V1139" i="45"/>
  <c r="T1139" i="45"/>
  <c r="V1138" i="45"/>
  <c r="T1138" i="45"/>
  <c r="X1138" i="45" s="1"/>
  <c r="V1137" i="45"/>
  <c r="T1137" i="45"/>
  <c r="X1137" i="45" s="1"/>
  <c r="V1136" i="45"/>
  <c r="T1136" i="45"/>
  <c r="X1136" i="45" s="1"/>
  <c r="V1135" i="45"/>
  <c r="T1135" i="45"/>
  <c r="X1135" i="45" s="1"/>
  <c r="V1134" i="45"/>
  <c r="T1134" i="45"/>
  <c r="X1134" i="45" s="1"/>
  <c r="V1133" i="45"/>
  <c r="T1133" i="45"/>
  <c r="V1132" i="45"/>
  <c r="T1132" i="45"/>
  <c r="X1132" i="45" s="1"/>
  <c r="V1131" i="45"/>
  <c r="T1131" i="45"/>
  <c r="X1131" i="45" s="1"/>
  <c r="V1130" i="45"/>
  <c r="T1130" i="45"/>
  <c r="X1130" i="45" s="1"/>
  <c r="V1129" i="45"/>
  <c r="T1129" i="45"/>
  <c r="V1128" i="45"/>
  <c r="T1128" i="45"/>
  <c r="X1128" i="45" s="1"/>
  <c r="V1127" i="45"/>
  <c r="T1127" i="45"/>
  <c r="V1126" i="45"/>
  <c r="T1126" i="45"/>
  <c r="X1126" i="45" s="1"/>
  <c r="V1125" i="45"/>
  <c r="T1125" i="45"/>
  <c r="X1125" i="45" s="1"/>
  <c r="V1124" i="45"/>
  <c r="T1124" i="45"/>
  <c r="X1124" i="45" s="1"/>
  <c r="V1123" i="45"/>
  <c r="T1123" i="45"/>
  <c r="F1122" i="45"/>
  <c r="X1158" i="45" l="1"/>
  <c r="T1161" i="45"/>
  <c r="X1133" i="45"/>
  <c r="X1127" i="45"/>
  <c r="X1153" i="45"/>
  <c r="X1155" i="45"/>
  <c r="X1159" i="45"/>
  <c r="X1123" i="45"/>
  <c r="X1129" i="45"/>
  <c r="W563" i="44"/>
  <c r="W564" i="44"/>
  <c r="W565" i="44"/>
  <c r="W566" i="44"/>
  <c r="W567" i="44"/>
  <c r="W568" i="44"/>
  <c r="W569" i="44"/>
  <c r="W570" i="44"/>
  <c r="W571" i="44"/>
  <c r="W572" i="44"/>
  <c r="W573" i="44"/>
  <c r="W574" i="44"/>
  <c r="W562" i="44"/>
  <c r="W559" i="44"/>
  <c r="W560" i="44"/>
  <c r="V1118" i="45" l="1"/>
  <c r="S1118" i="45"/>
  <c r="R1118" i="45"/>
  <c r="Q1118" i="45"/>
  <c r="P1118" i="45"/>
  <c r="O1118" i="45"/>
  <c r="N1118" i="45"/>
  <c r="M1118" i="45"/>
  <c r="L1118" i="45"/>
  <c r="K1118" i="45"/>
  <c r="J1118" i="45"/>
  <c r="I1118" i="45"/>
  <c r="H1118" i="45"/>
  <c r="V1117" i="45"/>
  <c r="T1117" i="45"/>
  <c r="X1117" i="45" s="1"/>
  <c r="V1116" i="45"/>
  <c r="T1116" i="45"/>
  <c r="X1116" i="45" s="1"/>
  <c r="V1115" i="45"/>
  <c r="T1115" i="45"/>
  <c r="V1114" i="45"/>
  <c r="T1114" i="45"/>
  <c r="X1114" i="45" s="1"/>
  <c r="V1113" i="45"/>
  <c r="T1113" i="45"/>
  <c r="X1113" i="45" s="1"/>
  <c r="V1112" i="45"/>
  <c r="T1112" i="45"/>
  <c r="V1111" i="45"/>
  <c r="T1111" i="45"/>
  <c r="X1111" i="45" s="1"/>
  <c r="V1110" i="45"/>
  <c r="T1110" i="45"/>
  <c r="X1110" i="45" s="1"/>
  <c r="V1109" i="45"/>
  <c r="T1109" i="45"/>
  <c r="X1108" i="45"/>
  <c r="V1107" i="45"/>
  <c r="T1107" i="45"/>
  <c r="V1106" i="45"/>
  <c r="T1106" i="45"/>
  <c r="V1105" i="45"/>
  <c r="T1105" i="45"/>
  <c r="U1105" i="45" s="1"/>
  <c r="V1104" i="45"/>
  <c r="T1104" i="45"/>
  <c r="V1103" i="45"/>
  <c r="T1103" i="45"/>
  <c r="V1102" i="45"/>
  <c r="T1102" i="45"/>
  <c r="V1101" i="45"/>
  <c r="T1101" i="45"/>
  <c r="V1100" i="45"/>
  <c r="T1100" i="45"/>
  <c r="V1099" i="45"/>
  <c r="T1099" i="45"/>
  <c r="X1098" i="45"/>
  <c r="V1098" i="45"/>
  <c r="T1098" i="45"/>
  <c r="U1098" i="45" s="1"/>
  <c r="V1097" i="45"/>
  <c r="T1097" i="45"/>
  <c r="V1096" i="45"/>
  <c r="T1096" i="45"/>
  <c r="U1096" i="45" s="1"/>
  <c r="V1095" i="45"/>
  <c r="T1095" i="45"/>
  <c r="V1094" i="45"/>
  <c r="T1094" i="45"/>
  <c r="V1093" i="45"/>
  <c r="T1093" i="45"/>
  <c r="U1093" i="45" s="1"/>
  <c r="V1092" i="45"/>
  <c r="T1092" i="45"/>
  <c r="U1092" i="45" s="1"/>
  <c r="V1091" i="45"/>
  <c r="T1091" i="45"/>
  <c r="V1090" i="45"/>
  <c r="T1090" i="45"/>
  <c r="V1089" i="45"/>
  <c r="T1089" i="45"/>
  <c r="V1088" i="45"/>
  <c r="T1088" i="45"/>
  <c r="X1088" i="45" s="1"/>
  <c r="V1087" i="45"/>
  <c r="T1087" i="45"/>
  <c r="V1086" i="45"/>
  <c r="T1086" i="45"/>
  <c r="V1085" i="45"/>
  <c r="T1085" i="45"/>
  <c r="X1085" i="45" s="1"/>
  <c r="V1084" i="45"/>
  <c r="T1084" i="45"/>
  <c r="V1083" i="45"/>
  <c r="T1083" i="45"/>
  <c r="V1082" i="45"/>
  <c r="T1082" i="45"/>
  <c r="X1082" i="45" s="1"/>
  <c r="V1081" i="45"/>
  <c r="T1081" i="45"/>
  <c r="X1081" i="45" s="1"/>
  <c r="V1080" i="45"/>
  <c r="T1080" i="45"/>
  <c r="F1079" i="45"/>
  <c r="X1101" i="45" l="1"/>
  <c r="U1101" i="45"/>
  <c r="X1103" i="45"/>
  <c r="U1103" i="45"/>
  <c r="X1100" i="45"/>
  <c r="U1100" i="45"/>
  <c r="X1102" i="45"/>
  <c r="U1102" i="45"/>
  <c r="X1104" i="45"/>
  <c r="U1104" i="45"/>
  <c r="X1106" i="45"/>
  <c r="U1106" i="45"/>
  <c r="X1091" i="45"/>
  <c r="U1091" i="45"/>
  <c r="X1095" i="45"/>
  <c r="U1095" i="45"/>
  <c r="X1097" i="45"/>
  <c r="U1097" i="45"/>
  <c r="X1099" i="45"/>
  <c r="U1099" i="45"/>
  <c r="X1094" i="45"/>
  <c r="U1094" i="45"/>
  <c r="X1096" i="45"/>
  <c r="X1107" i="45"/>
  <c r="X1105" i="45"/>
  <c r="X1112" i="45"/>
  <c r="X1090" i="45"/>
  <c r="X1084" i="45"/>
  <c r="X1087" i="45"/>
  <c r="X1093" i="45"/>
  <c r="X1092" i="45"/>
  <c r="X1109" i="45"/>
  <c r="X1089" i="45"/>
  <c r="X1115" i="45"/>
  <c r="T1118" i="45"/>
  <c r="U1118" i="45" s="1"/>
  <c r="X1080" i="45"/>
  <c r="X1083" i="45"/>
  <c r="X1086" i="45"/>
  <c r="X575" i="44"/>
  <c r="U575" i="44"/>
  <c r="T575" i="44"/>
  <c r="S575" i="44"/>
  <c r="R575" i="44"/>
  <c r="Q575" i="44"/>
  <c r="P575" i="44"/>
  <c r="O575" i="44"/>
  <c r="N575" i="44"/>
  <c r="M575" i="44"/>
  <c r="L575" i="44"/>
  <c r="K575" i="44"/>
  <c r="J575" i="44"/>
  <c r="I575" i="44"/>
  <c r="H575" i="44"/>
  <c r="X574" i="44"/>
  <c r="V574" i="44"/>
  <c r="Z573" i="44"/>
  <c r="X573" i="44"/>
  <c r="V573" i="44"/>
  <c r="Z572" i="44"/>
  <c r="X572" i="44"/>
  <c r="V572" i="44"/>
  <c r="X571" i="44"/>
  <c r="V571" i="44"/>
  <c r="Z570" i="44"/>
  <c r="X570" i="44"/>
  <c r="V570" i="44"/>
  <c r="X569" i="44"/>
  <c r="V569" i="44"/>
  <c r="X568" i="44"/>
  <c r="V568" i="44"/>
  <c r="X567" i="44"/>
  <c r="V567" i="44"/>
  <c r="X566" i="44"/>
  <c r="V566" i="44"/>
  <c r="X565" i="44"/>
  <c r="V565" i="44"/>
  <c r="Z564" i="44"/>
  <c r="X564" i="44"/>
  <c r="V564" i="44"/>
  <c r="Z563" i="44"/>
  <c r="X563" i="44"/>
  <c r="V563" i="44"/>
  <c r="X562" i="44"/>
  <c r="V562" i="44"/>
  <c r="Z561" i="44"/>
  <c r="X560" i="44"/>
  <c r="V560" i="44"/>
  <c r="Z560" i="44" s="1"/>
  <c r="Z559" i="44"/>
  <c r="X559" i="44"/>
  <c r="V559" i="44"/>
  <c r="X558" i="44"/>
  <c r="V558" i="44"/>
  <c r="W558" i="44" s="1"/>
  <c r="X557" i="44"/>
  <c r="V557" i="44"/>
  <c r="Z556" i="44"/>
  <c r="X556" i="44"/>
  <c r="V556" i="44"/>
  <c r="W556" i="44" s="1"/>
  <c r="X555" i="44"/>
  <c r="V555" i="44"/>
  <c r="W555" i="44" s="1"/>
  <c r="X554" i="44"/>
  <c r="V554" i="44"/>
  <c r="X553" i="44"/>
  <c r="V553" i="44"/>
  <c r="W553" i="44" s="1"/>
  <c r="X552" i="44"/>
  <c r="V552" i="44"/>
  <c r="W552" i="44" s="1"/>
  <c r="X551" i="44"/>
  <c r="V551" i="44"/>
  <c r="W551" i="44" s="1"/>
  <c r="X550" i="44"/>
  <c r="V550" i="44"/>
  <c r="W550" i="44" s="1"/>
  <c r="X549" i="44"/>
  <c r="V549" i="44"/>
  <c r="W549" i="44" s="1"/>
  <c r="X548" i="44"/>
  <c r="V548" i="44"/>
  <c r="X547" i="44"/>
  <c r="V547" i="44"/>
  <c r="W547" i="44" s="1"/>
  <c r="X546" i="44"/>
  <c r="V546" i="44"/>
  <c r="X545" i="44"/>
  <c r="V545" i="44"/>
  <c r="X544" i="44"/>
  <c r="V544" i="44"/>
  <c r="W544" i="44" s="1"/>
  <c r="X543" i="44"/>
  <c r="V543" i="44"/>
  <c r="W543" i="44" s="1"/>
  <c r="X542" i="44"/>
  <c r="V542" i="44"/>
  <c r="X541" i="44"/>
  <c r="V541" i="44"/>
  <c r="W541" i="44" s="1"/>
  <c r="F540" i="44"/>
  <c r="Z554" i="44" l="1"/>
  <c r="W554" i="44"/>
  <c r="Z548" i="44"/>
  <c r="W548" i="44"/>
  <c r="Z557" i="44"/>
  <c r="W557" i="44"/>
  <c r="Z542" i="44"/>
  <c r="W542" i="44"/>
  <c r="Z545" i="44"/>
  <c r="W545" i="44"/>
  <c r="Z546" i="44"/>
  <c r="W546" i="44"/>
  <c r="Z566" i="44"/>
  <c r="Z541" i="44"/>
  <c r="Z550" i="44"/>
  <c r="Z553" i="44"/>
  <c r="Z569" i="44"/>
  <c r="Z567" i="44"/>
  <c r="Z547" i="44"/>
  <c r="Z544" i="44"/>
  <c r="V575" i="44"/>
  <c r="W575" i="44" s="1"/>
  <c r="Z543" i="44"/>
  <c r="Z549" i="44"/>
  <c r="Z552" i="44"/>
  <c r="Z555" i="44"/>
  <c r="Z558" i="44"/>
  <c r="Z562" i="44"/>
  <c r="Z565" i="44"/>
  <c r="Z568" i="44"/>
  <c r="Z571" i="44"/>
  <c r="Z574" i="44"/>
  <c r="Z551" i="44"/>
  <c r="U353" i="47"/>
  <c r="U354" i="47"/>
  <c r="U355" i="47"/>
  <c r="U356" i="47"/>
  <c r="U357" i="47"/>
  <c r="U358" i="47"/>
  <c r="U359" i="47"/>
  <c r="U352" i="47"/>
  <c r="U322" i="47"/>
  <c r="U324" i="47"/>
  <c r="U325" i="47"/>
  <c r="U326" i="47"/>
  <c r="U327" i="47"/>
  <c r="U328" i="47"/>
  <c r="U329" i="47"/>
  <c r="U332" i="47"/>
  <c r="U333" i="47"/>
  <c r="U334" i="47"/>
  <c r="U335" i="47"/>
  <c r="U336" i="47"/>
  <c r="U337" i="47"/>
  <c r="U338" i="47"/>
  <c r="U339" i="47"/>
  <c r="U340" i="47"/>
  <c r="U341" i="47"/>
  <c r="U342" i="47"/>
  <c r="U343" i="47"/>
  <c r="U344" i="47"/>
  <c r="U345" i="47"/>
  <c r="U346" i="47"/>
  <c r="U347" i="47"/>
  <c r="U348" i="47"/>
  <c r="U349" i="47"/>
  <c r="U350" i="47"/>
  <c r="U334" i="46"/>
  <c r="U335" i="46"/>
  <c r="U336" i="46"/>
  <c r="U337" i="46"/>
  <c r="U338" i="46"/>
  <c r="U339" i="46"/>
  <c r="U340" i="46"/>
  <c r="U333" i="46"/>
  <c r="U323" i="46"/>
  <c r="U324" i="46"/>
  <c r="U325" i="46"/>
  <c r="U326" i="46"/>
  <c r="U327" i="46"/>
  <c r="U328" i="46"/>
  <c r="U329" i="46"/>
  <c r="U331" i="46"/>
  <c r="M701" i="42" l="1"/>
  <c r="M686" i="42"/>
  <c r="M687" i="42"/>
  <c r="M688" i="42"/>
  <c r="M689" i="42"/>
  <c r="M690" i="42"/>
  <c r="M691" i="42"/>
  <c r="M692" i="42"/>
  <c r="M693" i="42"/>
  <c r="M694" i="42"/>
  <c r="M695" i="42"/>
  <c r="M696" i="42"/>
  <c r="M697" i="42"/>
  <c r="M698" i="42"/>
  <c r="M699" i="42"/>
  <c r="M700" i="42"/>
  <c r="M685" i="42"/>
  <c r="M677" i="42"/>
  <c r="M678" i="42"/>
  <c r="M679" i="42"/>
  <c r="M680" i="42"/>
  <c r="M681" i="42"/>
  <c r="M682" i="42"/>
  <c r="M683" i="42"/>
  <c r="M676" i="42"/>
  <c r="M657" i="42"/>
  <c r="M658" i="42"/>
  <c r="M659" i="42"/>
  <c r="M660" i="42"/>
  <c r="M661" i="42"/>
  <c r="M662" i="42"/>
  <c r="M663" i="42"/>
  <c r="M664" i="42"/>
  <c r="M665" i="42"/>
  <c r="M666" i="42"/>
  <c r="M667" i="42"/>
  <c r="M668" i="42"/>
  <c r="M669" i="42"/>
  <c r="M670" i="42"/>
  <c r="M671" i="42"/>
  <c r="M672" i="42"/>
  <c r="M673" i="42"/>
  <c r="M674" i="42"/>
  <c r="M656" i="42"/>
  <c r="U432" i="38"/>
  <c r="U433" i="38"/>
  <c r="U434" i="38"/>
  <c r="U435" i="38"/>
  <c r="U436" i="38"/>
  <c r="U437" i="38"/>
  <c r="U438" i="38"/>
  <c r="U439" i="38"/>
  <c r="U440" i="38"/>
  <c r="U431" i="38"/>
  <c r="U404" i="38"/>
  <c r="U406" i="38"/>
  <c r="U407" i="38"/>
  <c r="U408" i="38"/>
  <c r="U409" i="38"/>
  <c r="U411" i="38"/>
  <c r="U413" i="38"/>
  <c r="U414" i="38"/>
  <c r="U415" i="38"/>
  <c r="U416" i="38"/>
  <c r="U417" i="38"/>
  <c r="U418" i="38"/>
  <c r="U420" i="38"/>
  <c r="U421" i="38"/>
  <c r="U422" i="38"/>
  <c r="U423" i="38"/>
  <c r="U424" i="38"/>
  <c r="U426" i="38"/>
  <c r="U427" i="38"/>
  <c r="U428" i="38"/>
  <c r="U429" i="38"/>
  <c r="V360" i="47" l="1"/>
  <c r="S360" i="47"/>
  <c r="R360" i="47"/>
  <c r="Q360" i="47"/>
  <c r="P360" i="47"/>
  <c r="O360" i="47"/>
  <c r="N360" i="47"/>
  <c r="M360" i="47"/>
  <c r="L360" i="47"/>
  <c r="K360" i="47"/>
  <c r="J360" i="47"/>
  <c r="I360" i="47"/>
  <c r="H360" i="47"/>
  <c r="V359" i="47"/>
  <c r="T359" i="47"/>
  <c r="Y358" i="47" s="1"/>
  <c r="V358" i="47"/>
  <c r="T358" i="47"/>
  <c r="V357" i="47"/>
  <c r="T357" i="47"/>
  <c r="Y356" i="47"/>
  <c r="V356" i="47"/>
  <c r="T356" i="47"/>
  <c r="Y355" i="47" s="1"/>
  <c r="V355" i="47"/>
  <c r="T355" i="47"/>
  <c r="V354" i="47"/>
  <c r="T354" i="47"/>
  <c r="V353" i="47"/>
  <c r="T353" i="47"/>
  <c r="Y352" i="47" s="1"/>
  <c r="V352" i="47"/>
  <c r="T352" i="47"/>
  <c r="Y350" i="47"/>
  <c r="V350" i="47"/>
  <c r="T350" i="47"/>
  <c r="Y349" i="47"/>
  <c r="V349" i="47"/>
  <c r="T349" i="47"/>
  <c r="V348" i="47"/>
  <c r="T348" i="47"/>
  <c r="Y347" i="47"/>
  <c r="V347" i="47"/>
  <c r="T347" i="47"/>
  <c r="V346" i="47"/>
  <c r="T346" i="47"/>
  <c r="Y346" i="47" s="1"/>
  <c r="V345" i="47"/>
  <c r="T345" i="47"/>
  <c r="Y345" i="47" s="1"/>
  <c r="V344" i="47"/>
  <c r="T344" i="47"/>
  <c r="Y343" i="47"/>
  <c r="V343" i="47"/>
  <c r="T343" i="47"/>
  <c r="V342" i="47"/>
  <c r="T342" i="47"/>
  <c r="Y342" i="47" s="1"/>
  <c r="V341" i="47"/>
  <c r="T341" i="47"/>
  <c r="Y340" i="47"/>
  <c r="V340" i="47"/>
  <c r="T340" i="47"/>
  <c r="V339" i="47"/>
  <c r="T339" i="47"/>
  <c r="Y339" i="47" s="1"/>
  <c r="Y338" i="47"/>
  <c r="V338" i="47"/>
  <c r="T338" i="47"/>
  <c r="V337" i="47"/>
  <c r="T337" i="47"/>
  <c r="Y337" i="47" s="1"/>
  <c r="V336" i="47"/>
  <c r="T336" i="47"/>
  <c r="Y336" i="47" s="1"/>
  <c r="T335" i="47"/>
  <c r="V334" i="47"/>
  <c r="T334" i="47"/>
  <c r="V333" i="47"/>
  <c r="T333" i="47"/>
  <c r="V332" i="47"/>
  <c r="T332" i="47"/>
  <c r="Y332" i="47" s="1"/>
  <c r="V331" i="47"/>
  <c r="T331" i="47"/>
  <c r="U331" i="47" s="1"/>
  <c r="V330" i="47"/>
  <c r="T330" i="47"/>
  <c r="U330" i="47" s="1"/>
  <c r="V329" i="47"/>
  <c r="T329" i="47"/>
  <c r="Y329" i="47" s="1"/>
  <c r="Y328" i="47"/>
  <c r="V328" i="47"/>
  <c r="T328" i="47"/>
  <c r="V327" i="47"/>
  <c r="T327" i="47"/>
  <c r="Y327" i="47" s="1"/>
  <c r="V326" i="47"/>
  <c r="T326" i="47"/>
  <c r="Y326" i="47" s="1"/>
  <c r="V325" i="47"/>
  <c r="T325" i="47"/>
  <c r="Y324" i="47"/>
  <c r="V324" i="47"/>
  <c r="T324" i="47"/>
  <c r="V323" i="47"/>
  <c r="T323" i="47"/>
  <c r="V322" i="47"/>
  <c r="T322" i="47"/>
  <c r="V321" i="47"/>
  <c r="T321" i="47"/>
  <c r="U321" i="47" s="1"/>
  <c r="V320" i="47"/>
  <c r="T320" i="47"/>
  <c r="F319" i="47"/>
  <c r="Y321" i="47" l="1"/>
  <c r="Y320" i="47"/>
  <c r="U320" i="47"/>
  <c r="Y323" i="47"/>
  <c r="U323" i="47"/>
  <c r="Y330" i="47"/>
  <c r="Y331" i="47"/>
  <c r="Y322" i="47"/>
  <c r="Y325" i="47"/>
  <c r="Y344" i="47"/>
  <c r="Y341" i="47"/>
  <c r="Y348" i="47"/>
  <c r="Y353" i="47"/>
  <c r="T360" i="47"/>
  <c r="U360" i="47" s="1"/>
  <c r="Y351" i="47"/>
  <c r="Y354" i="47"/>
  <c r="Y357" i="47"/>
  <c r="V441" i="38"/>
  <c r="S441" i="38"/>
  <c r="R441" i="38"/>
  <c r="Q441" i="38"/>
  <c r="P441" i="38"/>
  <c r="O441" i="38"/>
  <c r="N441" i="38"/>
  <c r="M441" i="38"/>
  <c r="L441" i="38"/>
  <c r="K441" i="38"/>
  <c r="J441" i="38"/>
  <c r="I441" i="38"/>
  <c r="H441" i="38"/>
  <c r="V440" i="38"/>
  <c r="T440" i="38"/>
  <c r="X440" i="38" s="1"/>
  <c r="V439" i="38"/>
  <c r="T439" i="38"/>
  <c r="V438" i="38"/>
  <c r="T438" i="38"/>
  <c r="V437" i="38"/>
  <c r="T437" i="38"/>
  <c r="X437" i="38" s="1"/>
  <c r="V436" i="38"/>
  <c r="T436" i="38"/>
  <c r="X436" i="38" s="1"/>
  <c r="V435" i="38"/>
  <c r="T435" i="38"/>
  <c r="V434" i="38"/>
  <c r="T434" i="38"/>
  <c r="X434" i="38" s="1"/>
  <c r="V433" i="38"/>
  <c r="T433" i="38"/>
  <c r="X433" i="38" s="1"/>
  <c r="V432" i="38"/>
  <c r="T432" i="38"/>
  <c r="V431" i="38"/>
  <c r="T431" i="38"/>
  <c r="X431" i="38" s="1"/>
  <c r="X430" i="38"/>
  <c r="V429" i="38"/>
  <c r="T429" i="38"/>
  <c r="V428" i="38"/>
  <c r="T428" i="38"/>
  <c r="X428" i="38" s="1"/>
  <c r="V427" i="38"/>
  <c r="T427" i="38"/>
  <c r="V426" i="38"/>
  <c r="T426" i="38"/>
  <c r="V425" i="38"/>
  <c r="T425" i="38"/>
  <c r="V424" i="38"/>
  <c r="T424" i="38"/>
  <c r="X423" i="38"/>
  <c r="V423" i="38"/>
  <c r="T423" i="38"/>
  <c r="V422" i="38"/>
  <c r="T422" i="38"/>
  <c r="X422" i="38" s="1"/>
  <c r="V421" i="38"/>
  <c r="T421" i="38"/>
  <c r="V420" i="38"/>
  <c r="T420" i="38"/>
  <c r="X420" i="38" s="1"/>
  <c r="V419" i="38"/>
  <c r="T419" i="38"/>
  <c r="V418" i="38"/>
  <c r="T418" i="38"/>
  <c r="V417" i="38"/>
  <c r="T417" i="38"/>
  <c r="V416" i="38"/>
  <c r="T416" i="38"/>
  <c r="X416" i="38" s="1"/>
  <c r="V415" i="38"/>
  <c r="T415" i="38"/>
  <c r="V414" i="38"/>
  <c r="T414" i="38"/>
  <c r="V413" i="38"/>
  <c r="T413" i="38"/>
  <c r="X413" i="38" s="1"/>
  <c r="V412" i="38"/>
  <c r="T412" i="38"/>
  <c r="U412" i="38" s="1"/>
  <c r="V411" i="38"/>
  <c r="T411" i="38"/>
  <c r="V410" i="38"/>
  <c r="T410" i="38"/>
  <c r="V409" i="38"/>
  <c r="T409" i="38"/>
  <c r="X408" i="38"/>
  <c r="V408" i="38"/>
  <c r="T408" i="38"/>
  <c r="V407" i="38"/>
  <c r="T407" i="38"/>
  <c r="X407" i="38" s="1"/>
  <c r="V406" i="38"/>
  <c r="T406" i="38"/>
  <c r="V405" i="38"/>
  <c r="T405" i="38"/>
  <c r="U405" i="38" s="1"/>
  <c r="V404" i="38"/>
  <c r="T404" i="38"/>
  <c r="X404" i="38" s="1"/>
  <c r="V403" i="38"/>
  <c r="T403" i="38"/>
  <c r="U403" i="38" s="1"/>
  <c r="V402" i="38"/>
  <c r="T402" i="38"/>
  <c r="U402" i="38" s="1"/>
  <c r="F401" i="38"/>
  <c r="X419" i="38" l="1"/>
  <c r="U419" i="38"/>
  <c r="X410" i="38"/>
  <c r="U410" i="38"/>
  <c r="X425" i="38"/>
  <c r="U425" i="38"/>
  <c r="X406" i="38"/>
  <c r="X414" i="38"/>
  <c r="X429" i="38"/>
  <c r="X412" i="38"/>
  <c r="X427" i="38"/>
  <c r="X402" i="38"/>
  <c r="X418" i="38"/>
  <c r="X424" i="38"/>
  <c r="T441" i="38"/>
  <c r="U441" i="38" s="1"/>
  <c r="X403" i="38"/>
  <c r="X405" i="38"/>
  <c r="X409" i="38"/>
  <c r="X411" i="38"/>
  <c r="X415" i="38"/>
  <c r="X417" i="38"/>
  <c r="X426" i="38"/>
  <c r="X421" i="38"/>
  <c r="X439" i="38"/>
  <c r="X432" i="38"/>
  <c r="X435" i="38"/>
  <c r="X438" i="38"/>
  <c r="V341" i="46" l="1"/>
  <c r="S341" i="46"/>
  <c r="R341" i="46"/>
  <c r="Q341" i="46"/>
  <c r="P341" i="46"/>
  <c r="O341" i="46"/>
  <c r="N341" i="46"/>
  <c r="M341" i="46"/>
  <c r="L341" i="46"/>
  <c r="K341" i="46"/>
  <c r="J341" i="46"/>
  <c r="I341" i="46"/>
  <c r="H341" i="46"/>
  <c r="V340" i="46"/>
  <c r="T340" i="46"/>
  <c r="X340" i="46" s="1"/>
  <c r="X339" i="46"/>
  <c r="V339" i="46"/>
  <c r="T339" i="46"/>
  <c r="V338" i="46"/>
  <c r="T338" i="46"/>
  <c r="V337" i="46"/>
  <c r="T337" i="46"/>
  <c r="X337" i="46" s="1"/>
  <c r="V336" i="46"/>
  <c r="T336" i="46"/>
  <c r="V335" i="46"/>
  <c r="T335" i="46"/>
  <c r="V334" i="46"/>
  <c r="T334" i="46"/>
  <c r="X334" i="46" s="1"/>
  <c r="X333" i="46"/>
  <c r="V333" i="46"/>
  <c r="V331" i="46"/>
  <c r="T331" i="46"/>
  <c r="V330" i="46"/>
  <c r="T330" i="46"/>
  <c r="U330" i="46" s="1"/>
  <c r="V329" i="46"/>
  <c r="T329" i="46"/>
  <c r="X329" i="46" s="1"/>
  <c r="V328" i="46"/>
  <c r="T328" i="46"/>
  <c r="X328" i="46" s="1"/>
  <c r="X327" i="46"/>
  <c r="V327" i="46"/>
  <c r="T327" i="46"/>
  <c r="V326" i="46"/>
  <c r="T326" i="46"/>
  <c r="X326" i="46" s="1"/>
  <c r="V325" i="46"/>
  <c r="T325" i="46"/>
  <c r="X325" i="46" s="1"/>
  <c r="V324" i="46"/>
  <c r="T324" i="46"/>
  <c r="V323" i="46"/>
  <c r="T323" i="46"/>
  <c r="X323" i="46" s="1"/>
  <c r="V322" i="46"/>
  <c r="T322" i="46"/>
  <c r="U322" i="46" s="1"/>
  <c r="V321" i="46"/>
  <c r="T321" i="46"/>
  <c r="U321" i="46" s="1"/>
  <c r="V320" i="46"/>
  <c r="T320" i="46"/>
  <c r="V319" i="46"/>
  <c r="T319" i="46"/>
  <c r="V318" i="46"/>
  <c r="T318" i="46"/>
  <c r="U318" i="46" s="1"/>
  <c r="V317" i="46"/>
  <c r="T317" i="46"/>
  <c r="V316" i="46"/>
  <c r="T316" i="46"/>
  <c r="V315" i="46"/>
  <c r="T315" i="46"/>
  <c r="U315" i="46" s="1"/>
  <c r="V314" i="46"/>
  <c r="T314" i="46"/>
  <c r="V313" i="46"/>
  <c r="T313" i="46"/>
  <c r="U313" i="46" s="1"/>
  <c r="V312" i="46"/>
  <c r="T312" i="46"/>
  <c r="U312" i="46" s="1"/>
  <c r="V311" i="46"/>
  <c r="T311" i="46"/>
  <c r="U311" i="46" s="1"/>
  <c r="V310" i="46"/>
  <c r="T310" i="46"/>
  <c r="V309" i="46"/>
  <c r="T309" i="46"/>
  <c r="U309" i="46" s="1"/>
  <c r="V308" i="46"/>
  <c r="T308" i="46"/>
  <c r="U308" i="46" s="1"/>
  <c r="V307" i="46"/>
  <c r="T307" i="46"/>
  <c r="U307" i="46" s="1"/>
  <c r="V306" i="46"/>
  <c r="T306" i="46"/>
  <c r="U306" i="46" s="1"/>
  <c r="V305" i="46"/>
  <c r="T305" i="46"/>
  <c r="V304" i="46"/>
  <c r="T304" i="46"/>
  <c r="V303" i="46"/>
  <c r="T303" i="46"/>
  <c r="U303" i="46" s="1"/>
  <c r="F302" i="46"/>
  <c r="X310" i="46" l="1"/>
  <c r="U310" i="46"/>
  <c r="X319" i="46"/>
  <c r="U319" i="46"/>
  <c r="X314" i="46"/>
  <c r="U314" i="46"/>
  <c r="X317" i="46"/>
  <c r="U317" i="46"/>
  <c r="X320" i="46"/>
  <c r="U320" i="46"/>
  <c r="X304" i="46"/>
  <c r="U304" i="46"/>
  <c r="X316" i="46"/>
  <c r="U316" i="46"/>
  <c r="X306" i="46"/>
  <c r="X305" i="46"/>
  <c r="U305" i="46"/>
  <c r="X318" i="46"/>
  <c r="X303" i="46"/>
  <c r="X336" i="46"/>
  <c r="X315" i="46"/>
  <c r="X324" i="46"/>
  <c r="X309" i="46"/>
  <c r="X312" i="46"/>
  <c r="X321" i="46"/>
  <c r="X330" i="46"/>
  <c r="T341" i="46"/>
  <c r="U341" i="46" s="1"/>
  <c r="X308" i="46"/>
  <c r="X311" i="46"/>
  <c r="X335" i="46"/>
  <c r="X338" i="46"/>
  <c r="X307" i="46"/>
  <c r="X313" i="46"/>
  <c r="X322" i="46"/>
  <c r="X331" i="46"/>
  <c r="V1075" i="45" l="1"/>
  <c r="S1075" i="45"/>
  <c r="R1075" i="45"/>
  <c r="Q1075" i="45"/>
  <c r="P1075" i="45"/>
  <c r="O1075" i="45"/>
  <c r="N1075" i="45"/>
  <c r="M1075" i="45"/>
  <c r="L1075" i="45"/>
  <c r="K1075" i="45"/>
  <c r="J1075" i="45"/>
  <c r="I1075" i="45"/>
  <c r="H1075" i="45"/>
  <c r="V1074" i="45"/>
  <c r="T1074" i="45"/>
  <c r="U1074" i="45" s="1"/>
  <c r="V1073" i="45"/>
  <c r="T1073" i="45"/>
  <c r="V1072" i="45"/>
  <c r="T1072" i="45"/>
  <c r="U1072" i="45" s="1"/>
  <c r="X1071" i="45"/>
  <c r="V1071" i="45"/>
  <c r="T1071" i="45"/>
  <c r="U1071" i="45" s="1"/>
  <c r="V1070" i="45"/>
  <c r="T1070" i="45"/>
  <c r="V1069" i="45"/>
  <c r="T1069" i="45"/>
  <c r="V1068" i="45"/>
  <c r="T1068" i="45"/>
  <c r="U1068" i="45" s="1"/>
  <c r="V1067" i="45"/>
  <c r="T1067" i="45"/>
  <c r="V1066" i="45"/>
  <c r="T1066" i="45"/>
  <c r="U1066" i="45" s="1"/>
  <c r="X1065" i="45"/>
  <c r="V1064" i="45"/>
  <c r="T1064" i="45"/>
  <c r="U1064" i="45" s="1"/>
  <c r="V1063" i="45"/>
  <c r="T1063" i="45"/>
  <c r="U1063" i="45" s="1"/>
  <c r="V1062" i="45"/>
  <c r="T1062" i="45"/>
  <c r="V1061" i="45"/>
  <c r="T1061" i="45"/>
  <c r="V1060" i="45"/>
  <c r="T1060" i="45"/>
  <c r="U1060" i="45" s="1"/>
  <c r="V1059" i="45"/>
  <c r="T1059" i="45"/>
  <c r="V1058" i="45"/>
  <c r="T1058" i="45"/>
  <c r="V1057" i="45"/>
  <c r="T1057" i="45"/>
  <c r="U1057" i="45" s="1"/>
  <c r="V1056" i="45"/>
  <c r="T1056" i="45"/>
  <c r="V1055" i="45"/>
  <c r="T1055" i="45"/>
  <c r="V1054" i="45"/>
  <c r="T1054" i="45"/>
  <c r="U1054" i="45" s="1"/>
  <c r="V1053" i="45"/>
  <c r="T1053" i="45"/>
  <c r="V1052" i="45"/>
  <c r="T1052" i="45"/>
  <c r="X1051" i="45"/>
  <c r="V1051" i="45"/>
  <c r="T1051" i="45"/>
  <c r="U1051" i="45" s="1"/>
  <c r="V1050" i="45"/>
  <c r="T1050" i="45"/>
  <c r="V1049" i="45"/>
  <c r="T1049" i="45"/>
  <c r="U1049" i="45" s="1"/>
  <c r="V1048" i="45"/>
  <c r="T1048" i="45"/>
  <c r="U1048" i="45" s="1"/>
  <c r="V1047" i="45"/>
  <c r="T1047" i="45"/>
  <c r="V1046" i="45"/>
  <c r="T1046" i="45"/>
  <c r="V1045" i="45"/>
  <c r="T1045" i="45"/>
  <c r="U1045" i="45" s="1"/>
  <c r="V1044" i="45"/>
  <c r="T1044" i="45"/>
  <c r="V1043" i="45"/>
  <c r="T1043" i="45"/>
  <c r="V1042" i="45"/>
  <c r="T1042" i="45"/>
  <c r="U1042" i="45" s="1"/>
  <c r="V1041" i="45"/>
  <c r="T1041" i="45"/>
  <c r="V1040" i="45"/>
  <c r="T1040" i="45"/>
  <c r="V1039" i="45"/>
  <c r="T1039" i="45"/>
  <c r="U1039" i="45" s="1"/>
  <c r="V1038" i="45"/>
  <c r="T1038" i="45"/>
  <c r="V1037" i="45"/>
  <c r="T1037" i="45"/>
  <c r="U1037" i="45" s="1"/>
  <c r="F1036" i="45"/>
  <c r="X1043" i="45" l="1"/>
  <c r="U1043" i="45"/>
  <c r="X1046" i="45"/>
  <c r="U1046" i="45"/>
  <c r="X1067" i="45"/>
  <c r="U1067" i="45"/>
  <c r="X1070" i="45"/>
  <c r="U1070" i="45"/>
  <c r="X1055" i="45"/>
  <c r="U1055" i="45"/>
  <c r="X1073" i="45"/>
  <c r="U1073" i="45"/>
  <c r="X1038" i="45"/>
  <c r="U1038" i="45"/>
  <c r="X1041" i="45"/>
  <c r="U1041" i="45"/>
  <c r="X1044" i="45"/>
  <c r="U1044" i="45"/>
  <c r="X1050" i="45"/>
  <c r="U1050" i="45"/>
  <c r="X1053" i="45"/>
  <c r="U1053" i="45"/>
  <c r="X1056" i="45"/>
  <c r="U1056" i="45"/>
  <c r="X1059" i="45"/>
  <c r="U1059" i="45"/>
  <c r="X1062" i="45"/>
  <c r="U1062" i="45"/>
  <c r="X1052" i="45"/>
  <c r="U1052" i="45"/>
  <c r="X1058" i="45"/>
  <c r="U1058" i="45"/>
  <c r="X1069" i="45"/>
  <c r="U1069" i="45"/>
  <c r="X1061" i="45"/>
  <c r="U1061" i="45"/>
  <c r="X1040" i="45"/>
  <c r="U1040" i="45"/>
  <c r="X1047" i="45"/>
  <c r="U1047" i="45"/>
  <c r="T1075" i="45"/>
  <c r="U1075" i="45" s="1"/>
  <c r="X1042" i="45"/>
  <c r="X1060" i="45"/>
  <c r="X1054" i="45"/>
  <c r="X1039" i="45"/>
  <c r="X1048" i="45"/>
  <c r="X1057" i="45"/>
  <c r="X1045" i="45"/>
  <c r="X1063" i="45"/>
  <c r="X1068" i="45"/>
  <c r="X1074" i="45"/>
  <c r="X1066" i="45"/>
  <c r="X1072" i="45"/>
  <c r="X1037" i="45"/>
  <c r="X1049" i="45"/>
  <c r="X1064" i="45"/>
  <c r="N701" i="42" l="1"/>
  <c r="K701" i="42"/>
  <c r="J701" i="42"/>
  <c r="G655" i="42" s="1"/>
  <c r="I701" i="42"/>
  <c r="N700" i="42"/>
  <c r="L700" i="42"/>
  <c r="P699" i="42"/>
  <c r="N698" i="42"/>
  <c r="L698" i="42"/>
  <c r="P697" i="42"/>
  <c r="N697" i="42"/>
  <c r="P696" i="42"/>
  <c r="N696" i="42"/>
  <c r="L696" i="42"/>
  <c r="N695" i="42"/>
  <c r="L695" i="42"/>
  <c r="N694" i="42"/>
  <c r="L694" i="42"/>
  <c r="N693" i="42"/>
  <c r="L693" i="42"/>
  <c r="P693" i="42" s="1"/>
  <c r="N692" i="42"/>
  <c r="L692" i="42"/>
  <c r="P691" i="42"/>
  <c r="N691" i="42"/>
  <c r="N690" i="42"/>
  <c r="L690" i="42"/>
  <c r="P689" i="42"/>
  <c r="N689" i="42"/>
  <c r="P688" i="42"/>
  <c r="N688" i="42"/>
  <c r="N687" i="42"/>
  <c r="L687" i="42"/>
  <c r="P687" i="42" s="1"/>
  <c r="P686" i="42"/>
  <c r="N686" i="42"/>
  <c r="N685" i="42"/>
  <c r="L685" i="42"/>
  <c r="P684" i="42"/>
  <c r="N683" i="42"/>
  <c r="L683" i="42"/>
  <c r="N682" i="42"/>
  <c r="L682" i="42"/>
  <c r="N681" i="42"/>
  <c r="L681" i="42"/>
  <c r="N680" i="42"/>
  <c r="L680" i="42"/>
  <c r="P680" i="42" s="1"/>
  <c r="P679" i="42"/>
  <c r="N679" i="42"/>
  <c r="L679" i="42"/>
  <c r="N678" i="42"/>
  <c r="L678" i="42"/>
  <c r="N677" i="42"/>
  <c r="L677" i="42"/>
  <c r="P677" i="42" s="1"/>
  <c r="P676" i="42"/>
  <c r="N676" i="42"/>
  <c r="L676" i="42"/>
  <c r="P675" i="42"/>
  <c r="P674" i="42"/>
  <c r="N674" i="42"/>
  <c r="L674" i="42"/>
  <c r="N673" i="42"/>
  <c r="L673" i="42"/>
  <c r="N672" i="42"/>
  <c r="L672" i="42"/>
  <c r="N671" i="42"/>
  <c r="L671" i="42"/>
  <c r="P671" i="42" s="1"/>
  <c r="N670" i="42"/>
  <c r="L670" i="42"/>
  <c r="N669" i="42"/>
  <c r="L669" i="42"/>
  <c r="P668" i="42"/>
  <c r="N668" i="42"/>
  <c r="L668" i="42"/>
  <c r="N667" i="42"/>
  <c r="L667" i="42"/>
  <c r="N666" i="42"/>
  <c r="L666" i="42"/>
  <c r="N665" i="42"/>
  <c r="L665" i="42"/>
  <c r="P665" i="42" s="1"/>
  <c r="N664" i="42"/>
  <c r="L664" i="42"/>
  <c r="P664" i="42" s="1"/>
  <c r="N663" i="42"/>
  <c r="L663" i="42"/>
  <c r="N662" i="42"/>
  <c r="L662" i="42"/>
  <c r="P662" i="42" s="1"/>
  <c r="N661" i="42"/>
  <c r="L661" i="42"/>
  <c r="N660" i="42"/>
  <c r="L660" i="42"/>
  <c r="N659" i="42"/>
  <c r="L659" i="42"/>
  <c r="P659" i="42" s="1"/>
  <c r="N658" i="42"/>
  <c r="L658" i="42"/>
  <c r="N657" i="42"/>
  <c r="L657" i="42"/>
  <c r="P656" i="42"/>
  <c r="N656" i="42"/>
  <c r="L656" i="42"/>
  <c r="F655" i="42"/>
  <c r="P660" i="42" l="1"/>
  <c r="P666" i="42"/>
  <c r="P672" i="42"/>
  <c r="P682" i="42"/>
  <c r="P694" i="42"/>
  <c r="P657" i="42"/>
  <c r="P663" i="42"/>
  <c r="P669" i="42"/>
  <c r="P678" i="42"/>
  <c r="P681" i="42"/>
  <c r="P690" i="42"/>
  <c r="P698" i="42"/>
  <c r="P700" i="42"/>
  <c r="P658" i="42"/>
  <c r="P661" i="42"/>
  <c r="P667" i="42"/>
  <c r="P670" i="42"/>
  <c r="P673" i="42"/>
  <c r="P685" i="42"/>
  <c r="P692" i="42"/>
  <c r="P695" i="42"/>
  <c r="P683" i="42"/>
  <c r="L701" i="42"/>
  <c r="V1032" i="45" l="1"/>
  <c r="S1032" i="45"/>
  <c r="R1032" i="45"/>
  <c r="Q1032" i="45"/>
  <c r="P1032" i="45"/>
  <c r="O1032" i="45"/>
  <c r="N1032" i="45"/>
  <c r="M1032" i="45"/>
  <c r="L1032" i="45"/>
  <c r="K1032" i="45"/>
  <c r="J1032" i="45"/>
  <c r="I1032" i="45"/>
  <c r="H1032" i="45"/>
  <c r="V1031" i="45"/>
  <c r="T1031" i="45"/>
  <c r="U1031" i="45" s="1"/>
  <c r="V1030" i="45"/>
  <c r="T1030" i="45"/>
  <c r="V1029" i="45"/>
  <c r="T1029" i="45"/>
  <c r="V1028" i="45"/>
  <c r="T1028" i="45"/>
  <c r="U1028" i="45" s="1"/>
  <c r="V1027" i="45"/>
  <c r="T1027" i="45"/>
  <c r="V1026" i="45"/>
  <c r="T1026" i="45"/>
  <c r="V1025" i="45"/>
  <c r="T1025" i="45"/>
  <c r="U1025" i="45" s="1"/>
  <c r="V1024" i="45"/>
  <c r="T1024" i="45"/>
  <c r="V1023" i="45"/>
  <c r="T1023" i="45"/>
  <c r="U1023" i="45" s="1"/>
  <c r="X1022" i="45"/>
  <c r="V1021" i="45"/>
  <c r="T1021" i="45"/>
  <c r="U1021" i="45" s="1"/>
  <c r="V1020" i="45"/>
  <c r="T1020" i="45"/>
  <c r="U1020" i="45" s="1"/>
  <c r="V1019" i="45"/>
  <c r="T1019" i="45"/>
  <c r="U1019" i="45" s="1"/>
  <c r="V1018" i="45"/>
  <c r="T1018" i="45"/>
  <c r="U1018" i="45" s="1"/>
  <c r="V1017" i="45"/>
  <c r="T1017" i="45"/>
  <c r="V1016" i="45"/>
  <c r="T1016" i="45"/>
  <c r="V1015" i="45"/>
  <c r="T1015" i="45"/>
  <c r="U1015" i="45" s="1"/>
  <c r="V1014" i="45"/>
  <c r="T1014" i="45"/>
  <c r="U1014" i="45" s="1"/>
  <c r="V1013" i="45"/>
  <c r="T1013" i="45"/>
  <c r="V1012" i="45"/>
  <c r="T1012" i="45"/>
  <c r="U1012" i="45" s="1"/>
  <c r="V1011" i="45"/>
  <c r="T1011" i="45"/>
  <c r="V1010" i="45"/>
  <c r="T1010" i="45"/>
  <c r="U1010" i="45" s="1"/>
  <c r="V1009" i="45"/>
  <c r="T1009" i="45"/>
  <c r="U1009" i="45" s="1"/>
  <c r="X1008" i="45"/>
  <c r="V1008" i="45"/>
  <c r="T1008" i="45"/>
  <c r="U1008" i="45" s="1"/>
  <c r="V1007" i="45"/>
  <c r="T1007" i="45"/>
  <c r="U1007" i="45" s="1"/>
  <c r="V1006" i="45"/>
  <c r="T1006" i="45"/>
  <c r="U1006" i="45" s="1"/>
  <c r="V1005" i="45"/>
  <c r="T1005" i="45"/>
  <c r="V1004" i="45"/>
  <c r="T1004" i="45"/>
  <c r="V1003" i="45"/>
  <c r="T1003" i="45"/>
  <c r="U1003" i="45" s="1"/>
  <c r="V1002" i="45"/>
  <c r="T1002" i="45"/>
  <c r="V1001" i="45"/>
  <c r="T1001" i="45"/>
  <c r="V1000" i="45"/>
  <c r="T1000" i="45"/>
  <c r="U1000" i="45" s="1"/>
  <c r="V999" i="45"/>
  <c r="T999" i="45"/>
  <c r="V998" i="45"/>
  <c r="T998" i="45"/>
  <c r="U998" i="45" s="1"/>
  <c r="V997" i="45"/>
  <c r="T997" i="45"/>
  <c r="U997" i="45" s="1"/>
  <c r="V996" i="45"/>
  <c r="T996" i="45"/>
  <c r="U996" i="45" s="1"/>
  <c r="V995" i="45"/>
  <c r="T995" i="45"/>
  <c r="U995" i="45" s="1"/>
  <c r="V994" i="45"/>
  <c r="T994" i="45"/>
  <c r="U994" i="45" s="1"/>
  <c r="F993" i="45"/>
  <c r="X1011" i="45" l="1"/>
  <c r="U1011" i="45"/>
  <c r="X1017" i="45"/>
  <c r="U1017" i="45"/>
  <c r="X1026" i="45"/>
  <c r="U1026" i="45"/>
  <c r="X1029" i="45"/>
  <c r="U1029" i="45"/>
  <c r="X1020" i="45"/>
  <c r="X1024" i="45"/>
  <c r="U1024" i="45"/>
  <c r="X1027" i="45"/>
  <c r="U1027" i="45"/>
  <c r="X1030" i="45"/>
  <c r="U1030" i="45"/>
  <c r="X1001" i="45"/>
  <c r="U1001" i="45"/>
  <c r="X1004" i="45"/>
  <c r="U1004" i="45"/>
  <c r="X1013" i="45"/>
  <c r="U1013" i="45"/>
  <c r="X1016" i="45"/>
  <c r="U1016" i="45"/>
  <c r="X999" i="45"/>
  <c r="U999" i="45"/>
  <c r="X1005" i="45"/>
  <c r="U1005" i="45"/>
  <c r="X1002" i="45"/>
  <c r="U1002" i="45"/>
  <c r="X1014" i="45"/>
  <c r="X1025" i="45"/>
  <c r="X996" i="45"/>
  <c r="X994" i="45"/>
  <c r="X1000" i="45"/>
  <c r="X1006" i="45"/>
  <c r="X1012" i="45"/>
  <c r="X1018" i="45"/>
  <c r="X1028" i="45"/>
  <c r="X1031" i="45"/>
  <c r="T1032" i="45"/>
  <c r="U1032" i="45" s="1"/>
  <c r="X997" i="45"/>
  <c r="X1003" i="45"/>
  <c r="X1009" i="45"/>
  <c r="X1015" i="45"/>
  <c r="X1021" i="45"/>
  <c r="X995" i="45"/>
  <c r="X998" i="45"/>
  <c r="X1007" i="45"/>
  <c r="X1010" i="45"/>
  <c r="X1019" i="45"/>
  <c r="X1023" i="45"/>
  <c r="M651" i="42"/>
  <c r="U308" i="47" l="1"/>
  <c r="U309" i="47"/>
  <c r="U310" i="47"/>
  <c r="U311" i="47"/>
  <c r="U312" i="47"/>
  <c r="U313" i="47"/>
  <c r="U314" i="47"/>
  <c r="U307" i="47"/>
  <c r="U276" i="47"/>
  <c r="U277" i="47"/>
  <c r="U280" i="47"/>
  <c r="U281" i="47"/>
  <c r="U282" i="47"/>
  <c r="U283" i="47"/>
  <c r="U286" i="47"/>
  <c r="U287" i="47"/>
  <c r="U288" i="47"/>
  <c r="U289" i="47"/>
  <c r="U290" i="47"/>
  <c r="U291" i="47"/>
  <c r="U292" i="47"/>
  <c r="U293" i="47"/>
  <c r="U294" i="47"/>
  <c r="U295" i="47"/>
  <c r="U296" i="47"/>
  <c r="U297" i="47"/>
  <c r="U298" i="47"/>
  <c r="U299" i="47"/>
  <c r="U301" i="47"/>
  <c r="U302" i="47"/>
  <c r="U303" i="47"/>
  <c r="U304" i="47"/>
  <c r="U298" i="46"/>
  <c r="U291" i="46"/>
  <c r="U292" i="46"/>
  <c r="U293" i="46"/>
  <c r="U294" i="46"/>
  <c r="U295" i="46"/>
  <c r="U296" i="46"/>
  <c r="U297" i="46"/>
  <c r="U29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60" i="46"/>
  <c r="V989" i="45" l="1"/>
  <c r="S989" i="45"/>
  <c r="R989" i="45"/>
  <c r="Q989" i="45"/>
  <c r="P989" i="45"/>
  <c r="O989" i="45"/>
  <c r="N989" i="45"/>
  <c r="M989" i="45"/>
  <c r="L989" i="45"/>
  <c r="K989" i="45"/>
  <c r="J989" i="45"/>
  <c r="I989" i="45"/>
  <c r="H989" i="45"/>
  <c r="V988" i="45"/>
  <c r="T988" i="45"/>
  <c r="V987" i="45"/>
  <c r="T987" i="45"/>
  <c r="U987" i="45" s="1"/>
  <c r="V986" i="45"/>
  <c r="T986" i="45"/>
  <c r="V985" i="45"/>
  <c r="T985" i="45"/>
  <c r="V984" i="45"/>
  <c r="T984" i="45"/>
  <c r="U984" i="45" s="1"/>
  <c r="X983" i="45"/>
  <c r="V983" i="45"/>
  <c r="T983" i="45"/>
  <c r="U983" i="45" s="1"/>
  <c r="V982" i="45"/>
  <c r="T982" i="45"/>
  <c r="V981" i="45"/>
  <c r="T981" i="45"/>
  <c r="U981" i="45" s="1"/>
  <c r="V980" i="45"/>
  <c r="T980" i="45"/>
  <c r="X979" i="45"/>
  <c r="V978" i="45"/>
  <c r="T978" i="45"/>
  <c r="U978" i="45" s="1"/>
  <c r="V977" i="45"/>
  <c r="T977" i="45"/>
  <c r="V976" i="45"/>
  <c r="T976" i="45"/>
  <c r="V975" i="45"/>
  <c r="T975" i="45"/>
  <c r="U975" i="45" s="1"/>
  <c r="V974" i="45"/>
  <c r="T974" i="45"/>
  <c r="V973" i="45"/>
  <c r="T973" i="45"/>
  <c r="U973" i="45" s="1"/>
  <c r="V972" i="45"/>
  <c r="T972" i="45"/>
  <c r="U972" i="45" s="1"/>
  <c r="V971" i="45"/>
  <c r="T971" i="45"/>
  <c r="V970" i="45"/>
  <c r="T970" i="45"/>
  <c r="V969" i="45"/>
  <c r="T969" i="45"/>
  <c r="U969" i="45" s="1"/>
  <c r="V968" i="45"/>
  <c r="T968" i="45"/>
  <c r="V967" i="45"/>
  <c r="T967" i="45"/>
  <c r="U967" i="45" s="1"/>
  <c r="V966" i="45"/>
  <c r="T966" i="45"/>
  <c r="U966" i="45" s="1"/>
  <c r="V965" i="45"/>
  <c r="T965" i="45"/>
  <c r="X964" i="45"/>
  <c r="V964" i="45"/>
  <c r="T964" i="45"/>
  <c r="U964" i="45" s="1"/>
  <c r="V963" i="45"/>
  <c r="T963" i="45"/>
  <c r="U963" i="45" s="1"/>
  <c r="V962" i="45"/>
  <c r="T962" i="45"/>
  <c r="V961" i="45"/>
  <c r="T961" i="45"/>
  <c r="V960" i="45"/>
  <c r="T960" i="45"/>
  <c r="U960" i="45" s="1"/>
  <c r="V959" i="45"/>
  <c r="T959" i="45"/>
  <c r="V958" i="45"/>
  <c r="T958" i="45"/>
  <c r="V957" i="45"/>
  <c r="T957" i="45"/>
  <c r="U957" i="45" s="1"/>
  <c r="V956" i="45"/>
  <c r="T956" i="45"/>
  <c r="V955" i="45"/>
  <c r="T955" i="45"/>
  <c r="U955" i="45" s="1"/>
  <c r="V954" i="45"/>
  <c r="T954" i="45"/>
  <c r="U954" i="45" s="1"/>
  <c r="V953" i="45"/>
  <c r="T953" i="45"/>
  <c r="V952" i="45"/>
  <c r="T952" i="45"/>
  <c r="V951" i="45"/>
  <c r="T951" i="45"/>
  <c r="U951" i="45" s="1"/>
  <c r="F950" i="45"/>
  <c r="X968" i="45" l="1"/>
  <c r="U968" i="45"/>
  <c r="X971" i="45"/>
  <c r="U971" i="45"/>
  <c r="X974" i="45"/>
  <c r="U974" i="45"/>
  <c r="X977" i="45"/>
  <c r="U977" i="45"/>
  <c r="X986" i="45"/>
  <c r="U986" i="45"/>
  <c r="X952" i="45"/>
  <c r="U952" i="45"/>
  <c r="X958" i="45"/>
  <c r="U958" i="45"/>
  <c r="X961" i="45"/>
  <c r="U961" i="45"/>
  <c r="X982" i="45"/>
  <c r="U982" i="45"/>
  <c r="X953" i="45"/>
  <c r="U953" i="45"/>
  <c r="X956" i="45"/>
  <c r="U956" i="45"/>
  <c r="X959" i="45"/>
  <c r="U959" i="45"/>
  <c r="X962" i="45"/>
  <c r="U962" i="45"/>
  <c r="X970" i="45"/>
  <c r="U970" i="45"/>
  <c r="X976" i="45"/>
  <c r="U976" i="45"/>
  <c r="X985" i="45"/>
  <c r="U985" i="45"/>
  <c r="X988" i="45"/>
  <c r="U988" i="45"/>
  <c r="X965" i="45"/>
  <c r="U965" i="45"/>
  <c r="X967" i="45"/>
  <c r="X980" i="45"/>
  <c r="U980" i="45"/>
  <c r="X973" i="45"/>
  <c r="X987" i="45"/>
  <c r="X984" i="45"/>
  <c r="T989" i="45"/>
  <c r="U989" i="45" s="1"/>
  <c r="X981" i="45"/>
  <c r="X955" i="45"/>
  <c r="X957" i="45"/>
  <c r="X960" i="45"/>
  <c r="X963" i="45"/>
  <c r="X966" i="45"/>
  <c r="X969" i="45"/>
  <c r="X972" i="45"/>
  <c r="X975" i="45"/>
  <c r="X978" i="45"/>
  <c r="X951" i="45"/>
  <c r="X954" i="45"/>
  <c r="W524" i="44" l="1"/>
  <c r="W525" i="44"/>
  <c r="W526" i="44"/>
  <c r="W527" i="44"/>
  <c r="W528" i="44"/>
  <c r="W529" i="44"/>
  <c r="W530" i="44"/>
  <c r="W531" i="44"/>
  <c r="W532" i="44"/>
  <c r="W533" i="44"/>
  <c r="W534" i="44"/>
  <c r="W535" i="44"/>
  <c r="W523" i="44"/>
  <c r="W503" i="44"/>
  <c r="W504" i="44"/>
  <c r="W505" i="44"/>
  <c r="W508" i="44"/>
  <c r="W509" i="44"/>
  <c r="W510" i="44"/>
  <c r="W511" i="44"/>
  <c r="W512" i="44"/>
  <c r="W513" i="44"/>
  <c r="W514" i="44"/>
  <c r="W515" i="44"/>
  <c r="W516" i="44"/>
  <c r="W517" i="44"/>
  <c r="W518" i="44"/>
  <c r="W521" i="44"/>
  <c r="W502" i="44"/>
  <c r="W463" i="44"/>
  <c r="M636" i="42"/>
  <c r="M637" i="42"/>
  <c r="M638" i="42"/>
  <c r="M639" i="42"/>
  <c r="M640" i="42"/>
  <c r="M641" i="42"/>
  <c r="M642" i="42"/>
  <c r="M643" i="42"/>
  <c r="M644" i="42"/>
  <c r="M645" i="42"/>
  <c r="M646" i="42"/>
  <c r="M647" i="42"/>
  <c r="M648" i="42"/>
  <c r="M649" i="42"/>
  <c r="M650" i="42"/>
  <c r="M635" i="42"/>
  <c r="M628" i="42"/>
  <c r="M629" i="42"/>
  <c r="M630" i="42"/>
  <c r="M631" i="42"/>
  <c r="M632" i="42"/>
  <c r="M633" i="42"/>
  <c r="M626" i="42"/>
  <c r="M607" i="42"/>
  <c r="M608" i="42"/>
  <c r="M609" i="42"/>
  <c r="M611" i="42"/>
  <c r="M612" i="42"/>
  <c r="M613" i="42"/>
  <c r="M615" i="42"/>
  <c r="M616" i="42"/>
  <c r="M617" i="42"/>
  <c r="M618" i="42"/>
  <c r="M619" i="42"/>
  <c r="M620" i="42"/>
  <c r="M621" i="42"/>
  <c r="M622" i="42"/>
  <c r="M623" i="42"/>
  <c r="M624" i="42"/>
  <c r="M606" i="42"/>
  <c r="U388" i="38" l="1"/>
  <c r="U389" i="38"/>
  <c r="U390" i="38"/>
  <c r="U391" i="38"/>
  <c r="U392" i="38"/>
  <c r="U393" i="38"/>
  <c r="U394" i="38"/>
  <c r="U395" i="38"/>
  <c r="U396" i="38"/>
  <c r="U387" i="38"/>
  <c r="U362" i="38"/>
  <c r="U363" i="38"/>
  <c r="U364" i="38"/>
  <c r="U365" i="38"/>
  <c r="U368" i="38"/>
  <c r="U369" i="38"/>
  <c r="U370" i="38"/>
  <c r="U371" i="38"/>
  <c r="U372" i="38"/>
  <c r="U373" i="38"/>
  <c r="U374" i="38"/>
  <c r="U377" i="38"/>
  <c r="U378" i="38"/>
  <c r="U379" i="38"/>
  <c r="U380" i="38"/>
  <c r="U382" i="38"/>
  <c r="U383" i="38"/>
  <c r="U384" i="38"/>
  <c r="U385" i="38"/>
  <c r="X536" i="44" l="1"/>
  <c r="U536" i="44"/>
  <c r="T536" i="44"/>
  <c r="S536" i="44"/>
  <c r="R536" i="44"/>
  <c r="Q536" i="44"/>
  <c r="P536" i="44"/>
  <c r="O536" i="44"/>
  <c r="N536" i="44"/>
  <c r="M536" i="44"/>
  <c r="L536" i="44"/>
  <c r="K536" i="44"/>
  <c r="J536" i="44"/>
  <c r="I536" i="44"/>
  <c r="H536" i="44"/>
  <c r="X535" i="44"/>
  <c r="V535" i="44"/>
  <c r="X534" i="44"/>
  <c r="V534" i="44"/>
  <c r="Z534" i="44" s="1"/>
  <c r="Z533" i="44"/>
  <c r="X533" i="44"/>
  <c r="V533" i="44"/>
  <c r="X532" i="44"/>
  <c r="V532" i="44"/>
  <c r="X531" i="44"/>
  <c r="V531" i="44"/>
  <c r="Z530" i="44"/>
  <c r="X530" i="44"/>
  <c r="V530" i="44"/>
  <c r="X529" i="44"/>
  <c r="V529" i="44"/>
  <c r="Z528" i="44"/>
  <c r="X528" i="44"/>
  <c r="V528" i="44"/>
  <c r="X527" i="44"/>
  <c r="V527" i="44"/>
  <c r="X526" i="44"/>
  <c r="V526" i="44"/>
  <c r="X525" i="44"/>
  <c r="V525" i="44"/>
  <c r="Z524" i="44"/>
  <c r="X524" i="44"/>
  <c r="V524" i="44"/>
  <c r="X523" i="44"/>
  <c r="V523" i="44"/>
  <c r="Z522" i="44"/>
  <c r="X521" i="44"/>
  <c r="V521" i="44"/>
  <c r="Z521" i="44" s="1"/>
  <c r="X520" i="44"/>
  <c r="V520" i="44"/>
  <c r="W520" i="44" s="1"/>
  <c r="X519" i="44"/>
  <c r="V519" i="44"/>
  <c r="X518" i="44"/>
  <c r="V518" i="44"/>
  <c r="Z518" i="44" s="1"/>
  <c r="Z517" i="44"/>
  <c r="X517" i="44"/>
  <c r="V517" i="44"/>
  <c r="X516" i="44"/>
  <c r="V516" i="44"/>
  <c r="Z516" i="44" s="1"/>
  <c r="X515" i="44"/>
  <c r="V515" i="44"/>
  <c r="Z515" i="44" s="1"/>
  <c r="X514" i="44"/>
  <c r="V514" i="44"/>
  <c r="X513" i="44"/>
  <c r="V513" i="44"/>
  <c r="Z513" i="44" s="1"/>
  <c r="X512" i="44"/>
  <c r="V512" i="44"/>
  <c r="Z512" i="44" s="1"/>
  <c r="X511" i="44"/>
  <c r="V511" i="44"/>
  <c r="X510" i="44"/>
  <c r="V510" i="44"/>
  <c r="Z510" i="44" s="1"/>
  <c r="X509" i="44"/>
  <c r="V509" i="44"/>
  <c r="Z508" i="44"/>
  <c r="X508" i="44"/>
  <c r="V508" i="44"/>
  <c r="X507" i="44"/>
  <c r="V507" i="44"/>
  <c r="X506" i="44"/>
  <c r="V506" i="44"/>
  <c r="W506" i="44" s="1"/>
  <c r="Z505" i="44"/>
  <c r="X505" i="44"/>
  <c r="V505" i="44"/>
  <c r="X504" i="44"/>
  <c r="V504" i="44"/>
  <c r="Z504" i="44" s="1"/>
  <c r="X503" i="44"/>
  <c r="V503" i="44"/>
  <c r="X502" i="44"/>
  <c r="V502" i="44"/>
  <c r="F501" i="44"/>
  <c r="Z519" i="44" l="1"/>
  <c r="W519" i="44"/>
  <c r="Z507" i="44"/>
  <c r="W507" i="44"/>
  <c r="Z531" i="44"/>
  <c r="Z520" i="44"/>
  <c r="V536" i="44"/>
  <c r="W536" i="44" s="1"/>
  <c r="Z514" i="44"/>
  <c r="Z525" i="44"/>
  <c r="Z527" i="44"/>
  <c r="Z502" i="44"/>
  <c r="Z511" i="44"/>
  <c r="Z523" i="44"/>
  <c r="Z526" i="44"/>
  <c r="Z529" i="44"/>
  <c r="Z532" i="44"/>
  <c r="Z535" i="44"/>
  <c r="Z503" i="44"/>
  <c r="Z506" i="44"/>
  <c r="Z509" i="44"/>
  <c r="V315" i="47"/>
  <c r="S315" i="47"/>
  <c r="R315" i="47"/>
  <c r="Q315" i="47"/>
  <c r="P315" i="47"/>
  <c r="O315" i="47"/>
  <c r="N315" i="47"/>
  <c r="M315" i="47"/>
  <c r="L315" i="47"/>
  <c r="K315" i="47"/>
  <c r="J315" i="47"/>
  <c r="I315" i="47"/>
  <c r="H315" i="47"/>
  <c r="V314" i="47"/>
  <c r="T314" i="47"/>
  <c r="Y313" i="47" s="1"/>
  <c r="V313" i="47"/>
  <c r="T313" i="47"/>
  <c r="V312" i="47"/>
  <c r="T312" i="47"/>
  <c r="V311" i="47"/>
  <c r="T311" i="47"/>
  <c r="Y310" i="47"/>
  <c r="V310" i="47"/>
  <c r="T310" i="47"/>
  <c r="V309" i="47"/>
  <c r="T309" i="47"/>
  <c r="Y308" i="47"/>
  <c r="V308" i="47"/>
  <c r="T308" i="47"/>
  <c r="Y307" i="47"/>
  <c r="V307" i="47"/>
  <c r="T307" i="47"/>
  <c r="Y305" i="47"/>
  <c r="V305" i="47"/>
  <c r="T305" i="47"/>
  <c r="U305" i="47" s="1"/>
  <c r="Y304" i="47"/>
  <c r="V304" i="47"/>
  <c r="T304" i="47"/>
  <c r="Y303" i="47"/>
  <c r="V303" i="47"/>
  <c r="T303" i="47"/>
  <c r="V302" i="47"/>
  <c r="T302" i="47"/>
  <c r="Y301" i="47"/>
  <c r="V301" i="47"/>
  <c r="T301" i="47"/>
  <c r="V300" i="47"/>
  <c r="T300" i="47"/>
  <c r="U300" i="47" s="1"/>
  <c r="V299" i="47"/>
  <c r="T299" i="47"/>
  <c r="Y299" i="47" s="1"/>
  <c r="Y298" i="47"/>
  <c r="V298" i="47"/>
  <c r="T298" i="47"/>
  <c r="V297" i="47"/>
  <c r="T297" i="47"/>
  <c r="Y297" i="47" s="1"/>
  <c r="V296" i="47"/>
  <c r="T296" i="47"/>
  <c r="Y296" i="47" s="1"/>
  <c r="V295" i="47"/>
  <c r="T295" i="47"/>
  <c r="V294" i="47"/>
  <c r="T294" i="47"/>
  <c r="Y294" i="47" s="1"/>
  <c r="V293" i="47"/>
  <c r="T293" i="47"/>
  <c r="Y293" i="47" s="1"/>
  <c r="Y292" i="47"/>
  <c r="V292" i="47"/>
  <c r="T292" i="47"/>
  <c r="V291" i="47"/>
  <c r="T291" i="47"/>
  <c r="Y291" i="47" s="1"/>
  <c r="T290" i="47"/>
  <c r="V289" i="47"/>
  <c r="T289" i="47"/>
  <c r="V288" i="47"/>
  <c r="T288" i="47"/>
  <c r="V287" i="47"/>
  <c r="T287" i="47"/>
  <c r="V286" i="47"/>
  <c r="T286" i="47"/>
  <c r="Y286" i="47" s="1"/>
  <c r="V285" i="47"/>
  <c r="T285" i="47"/>
  <c r="U285" i="47" s="1"/>
  <c r="V284" i="47"/>
  <c r="T284" i="47"/>
  <c r="V283" i="47"/>
  <c r="T283" i="47"/>
  <c r="Y283" i="47" s="1"/>
  <c r="V282" i="47"/>
  <c r="T282" i="47"/>
  <c r="V281" i="47"/>
  <c r="T281" i="47"/>
  <c r="V280" i="47"/>
  <c r="T280" i="47"/>
  <c r="Y280" i="47" s="1"/>
  <c r="V279" i="47"/>
  <c r="T279" i="47"/>
  <c r="U279" i="47" s="1"/>
  <c r="V278" i="47"/>
  <c r="T278" i="47"/>
  <c r="V277" i="47"/>
  <c r="T277" i="47"/>
  <c r="Y277" i="47" s="1"/>
  <c r="V276" i="47"/>
  <c r="T276" i="47"/>
  <c r="V275" i="47"/>
  <c r="T275" i="47"/>
  <c r="F274" i="47"/>
  <c r="Y284" i="47" l="1"/>
  <c r="U284" i="47"/>
  <c r="Y275" i="47"/>
  <c r="U275" i="47"/>
  <c r="Y279" i="47"/>
  <c r="Y278" i="47"/>
  <c r="U278" i="47"/>
  <c r="Y312" i="47"/>
  <c r="Y309" i="47"/>
  <c r="Y306" i="47"/>
  <c r="Y295" i="47"/>
  <c r="Y311" i="47"/>
  <c r="Y282" i="47"/>
  <c r="T315" i="47"/>
  <c r="U315" i="47" s="1"/>
  <c r="Y285" i="47"/>
  <c r="Y276" i="47"/>
  <c r="Y281" i="47"/>
  <c r="Y287" i="47"/>
  <c r="Y300" i="47"/>
  <c r="Y302" i="47"/>
  <c r="V397" i="38"/>
  <c r="S397" i="38"/>
  <c r="R397" i="38"/>
  <c r="Q397" i="38"/>
  <c r="P397" i="38"/>
  <c r="O397" i="38"/>
  <c r="N397" i="38"/>
  <c r="M397" i="38"/>
  <c r="L397" i="38"/>
  <c r="K397" i="38"/>
  <c r="J397" i="38"/>
  <c r="I397" i="38"/>
  <c r="H397" i="38"/>
  <c r="V396" i="38"/>
  <c r="T396" i="38"/>
  <c r="V395" i="38"/>
  <c r="T395" i="38"/>
  <c r="V394" i="38"/>
  <c r="T394" i="38"/>
  <c r="X394" i="38" s="1"/>
  <c r="V393" i="38"/>
  <c r="T393" i="38"/>
  <c r="X392" i="38"/>
  <c r="V392" i="38"/>
  <c r="T392" i="38"/>
  <c r="V391" i="38"/>
  <c r="T391" i="38"/>
  <c r="X391" i="38" s="1"/>
  <c r="V390" i="38"/>
  <c r="T390" i="38"/>
  <c r="V389" i="38"/>
  <c r="T389" i="38"/>
  <c r="X389" i="38" s="1"/>
  <c r="V388" i="38"/>
  <c r="T388" i="38"/>
  <c r="X388" i="38" s="1"/>
  <c r="V387" i="38"/>
  <c r="T387" i="38"/>
  <c r="X386" i="38"/>
  <c r="V385" i="38"/>
  <c r="T385" i="38"/>
  <c r="V384" i="38"/>
  <c r="T384" i="38"/>
  <c r="V383" i="38"/>
  <c r="T383" i="38"/>
  <c r="X383" i="38" s="1"/>
  <c r="V382" i="38"/>
  <c r="T382" i="38"/>
  <c r="V381" i="38"/>
  <c r="T381" i="38"/>
  <c r="V380" i="38"/>
  <c r="T380" i="38"/>
  <c r="X380" i="38" s="1"/>
  <c r="V379" i="38"/>
  <c r="T379" i="38"/>
  <c r="V378" i="38"/>
  <c r="T378" i="38"/>
  <c r="V377" i="38"/>
  <c r="T377" i="38"/>
  <c r="X377" i="38" s="1"/>
  <c r="V376" i="38"/>
  <c r="T376" i="38"/>
  <c r="U376" i="38" s="1"/>
  <c r="V375" i="38"/>
  <c r="T375" i="38"/>
  <c r="U375" i="38" s="1"/>
  <c r="V374" i="38"/>
  <c r="T374" i="38"/>
  <c r="X374" i="38" s="1"/>
  <c r="X373" i="38"/>
  <c r="V373" i="38"/>
  <c r="T373" i="38"/>
  <c r="V372" i="38"/>
  <c r="T372" i="38"/>
  <c r="V371" i="38"/>
  <c r="T371" i="38"/>
  <c r="X371" i="38" s="1"/>
  <c r="V370" i="38"/>
  <c r="T370" i="38"/>
  <c r="V369" i="38"/>
  <c r="T369" i="38"/>
  <c r="V368" i="38"/>
  <c r="T368" i="38"/>
  <c r="X368" i="38" s="1"/>
  <c r="V367" i="38"/>
  <c r="T367" i="38"/>
  <c r="U367" i="38" s="1"/>
  <c r="V366" i="38"/>
  <c r="T366" i="38"/>
  <c r="V365" i="38"/>
  <c r="T365" i="38"/>
  <c r="X365" i="38" s="1"/>
  <c r="V364" i="38"/>
  <c r="T364" i="38"/>
  <c r="V363" i="38"/>
  <c r="T363" i="38"/>
  <c r="X363" i="38" s="1"/>
  <c r="V362" i="38"/>
  <c r="T362" i="38"/>
  <c r="X362" i="38" s="1"/>
  <c r="V361" i="38"/>
  <c r="T361" i="38"/>
  <c r="U361" i="38" s="1"/>
  <c r="V360" i="38"/>
  <c r="T360" i="38"/>
  <c r="V359" i="38"/>
  <c r="T359" i="38"/>
  <c r="V358" i="38"/>
  <c r="T358" i="38"/>
  <c r="U358" i="38" s="1"/>
  <c r="F357" i="38"/>
  <c r="R6" i="50" l="1"/>
  <c r="R11" i="50"/>
  <c r="R18" i="50"/>
  <c r="R14" i="50"/>
  <c r="R22" i="50"/>
  <c r="R26" i="50"/>
  <c r="R15" i="50"/>
  <c r="R21" i="50"/>
  <c r="R7" i="50"/>
  <c r="R8" i="50"/>
  <c r="R16" i="50"/>
  <c r="R19" i="50"/>
  <c r="R23" i="50"/>
  <c r="R27" i="50"/>
  <c r="R10" i="50"/>
  <c r="R13" i="50"/>
  <c r="R25" i="50"/>
  <c r="R9" i="50"/>
  <c r="R12" i="50"/>
  <c r="R17" i="50"/>
  <c r="R20" i="50"/>
  <c r="R24" i="50"/>
  <c r="R28" i="50"/>
  <c r="R5" i="50"/>
  <c r="X366" i="38"/>
  <c r="U366" i="38"/>
  <c r="X359" i="38"/>
  <c r="U359" i="38"/>
  <c r="X360" i="38"/>
  <c r="U360" i="38"/>
  <c r="X381" i="38"/>
  <c r="U381" i="38"/>
  <c r="X370" i="38"/>
  <c r="X396" i="38"/>
  <c r="X390" i="38"/>
  <c r="T397" i="38"/>
  <c r="U397" i="38" s="1"/>
  <c r="X387" i="38"/>
  <c r="X393" i="38"/>
  <c r="X395" i="38"/>
  <c r="X364" i="38"/>
  <c r="X382" i="38"/>
  <c r="X358" i="38"/>
  <c r="X376" i="38"/>
  <c r="X361" i="38"/>
  <c r="X379" i="38"/>
  <c r="X367" i="38"/>
  <c r="X385" i="38"/>
  <c r="X369" i="38"/>
  <c r="X372" i="38"/>
  <c r="X375" i="38"/>
  <c r="X378" i="38"/>
  <c r="X384" i="38"/>
  <c r="N651" i="42"/>
  <c r="K651" i="42"/>
  <c r="J651" i="42"/>
  <c r="I651" i="42"/>
  <c r="N650" i="42"/>
  <c r="L650" i="42"/>
  <c r="P650" i="42" s="1"/>
  <c r="P649" i="42"/>
  <c r="N648" i="42"/>
  <c r="L648" i="42"/>
  <c r="P648" i="42" s="1"/>
  <c r="P647" i="42"/>
  <c r="N647" i="42"/>
  <c r="P646" i="42"/>
  <c r="N646" i="42"/>
  <c r="L646" i="42"/>
  <c r="N645" i="42"/>
  <c r="L645" i="42"/>
  <c r="P645" i="42" s="1"/>
  <c r="P644" i="42"/>
  <c r="N644" i="42"/>
  <c r="L644" i="42"/>
  <c r="P643" i="42"/>
  <c r="N643" i="42"/>
  <c r="L643" i="42"/>
  <c r="P642" i="42"/>
  <c r="N642" i="42"/>
  <c r="L642" i="42"/>
  <c r="P641" i="42"/>
  <c r="N641" i="42"/>
  <c r="N640" i="42"/>
  <c r="L640" i="42"/>
  <c r="P640" i="42" s="1"/>
  <c r="P639" i="42"/>
  <c r="N639" i="42"/>
  <c r="P638" i="42"/>
  <c r="N638" i="42"/>
  <c r="N637" i="42"/>
  <c r="L637" i="42"/>
  <c r="P636" i="42"/>
  <c r="N636" i="42"/>
  <c r="P635" i="42"/>
  <c r="N635" i="42"/>
  <c r="L635" i="42"/>
  <c r="P634" i="42"/>
  <c r="N633" i="42"/>
  <c r="L633" i="42"/>
  <c r="N632" i="42"/>
  <c r="L632" i="42"/>
  <c r="P632" i="42" s="1"/>
  <c r="N631" i="42"/>
  <c r="L631" i="42"/>
  <c r="P631" i="42" s="1"/>
  <c r="N630" i="42"/>
  <c r="L630" i="42"/>
  <c r="N629" i="42"/>
  <c r="L629" i="42"/>
  <c r="P629" i="42" s="1"/>
  <c r="N628" i="42"/>
  <c r="L628" i="42"/>
  <c r="P628" i="42" s="1"/>
  <c r="N627" i="42"/>
  <c r="L627" i="42"/>
  <c r="M627" i="42" s="1"/>
  <c r="N626" i="42"/>
  <c r="L626" i="42"/>
  <c r="P626" i="42" s="1"/>
  <c r="P625" i="42"/>
  <c r="P624" i="42"/>
  <c r="N624" i="42"/>
  <c r="L624" i="42"/>
  <c r="P623" i="42"/>
  <c r="N623" i="42"/>
  <c r="L623" i="42"/>
  <c r="P622" i="42"/>
  <c r="N622" i="42"/>
  <c r="L622" i="42"/>
  <c r="P621" i="42"/>
  <c r="N621" i="42"/>
  <c r="L621" i="42"/>
  <c r="P620" i="42"/>
  <c r="N620" i="42"/>
  <c r="L620" i="42"/>
  <c r="P619" i="42"/>
  <c r="N619" i="42"/>
  <c r="L619" i="42"/>
  <c r="P618" i="42"/>
  <c r="N618" i="42"/>
  <c r="L618" i="42"/>
  <c r="P617" i="42"/>
  <c r="N617" i="42"/>
  <c r="L617" i="42"/>
  <c r="P616" i="42"/>
  <c r="N616" i="42"/>
  <c r="L616" i="42"/>
  <c r="P615" i="42"/>
  <c r="N615" i="42"/>
  <c r="L615" i="42"/>
  <c r="N614" i="42"/>
  <c r="L614" i="42"/>
  <c r="M614" i="42" s="1"/>
  <c r="P613" i="42"/>
  <c r="N613" i="42"/>
  <c r="L613" i="42"/>
  <c r="P612" i="42"/>
  <c r="N612" i="42"/>
  <c r="L612" i="42"/>
  <c r="P611" i="42"/>
  <c r="N611" i="42"/>
  <c r="L611" i="42"/>
  <c r="N610" i="42"/>
  <c r="L610" i="42"/>
  <c r="M610" i="42" s="1"/>
  <c r="P609" i="42"/>
  <c r="N609" i="42"/>
  <c r="L609" i="42"/>
  <c r="P608" i="42"/>
  <c r="N608" i="42"/>
  <c r="L608" i="42"/>
  <c r="P607" i="42"/>
  <c r="N607" i="42"/>
  <c r="L607" i="42"/>
  <c r="P606" i="42"/>
  <c r="N606" i="42"/>
  <c r="L606" i="42"/>
  <c r="G605" i="42"/>
  <c r="F605" i="42"/>
  <c r="P614" i="42" l="1"/>
  <c r="L651" i="42"/>
  <c r="P610" i="42"/>
  <c r="P627" i="42"/>
  <c r="P630" i="42"/>
  <c r="P633" i="42"/>
  <c r="P637" i="42"/>
  <c r="V946" i="45"/>
  <c r="S946" i="45"/>
  <c r="R946" i="45"/>
  <c r="Q946" i="45"/>
  <c r="P946" i="45"/>
  <c r="O946" i="45"/>
  <c r="N946" i="45"/>
  <c r="M946" i="45"/>
  <c r="L946" i="45"/>
  <c r="K946" i="45"/>
  <c r="J946" i="45"/>
  <c r="I946" i="45"/>
  <c r="H946" i="45"/>
  <c r="X945" i="45"/>
  <c r="V945" i="45"/>
  <c r="T945" i="45"/>
  <c r="U945" i="45" s="1"/>
  <c r="V944" i="45"/>
  <c r="T944" i="45"/>
  <c r="V943" i="45"/>
  <c r="T943" i="45"/>
  <c r="V942" i="45"/>
  <c r="T942" i="45"/>
  <c r="U942" i="45" s="1"/>
  <c r="X941" i="45"/>
  <c r="V941" i="45"/>
  <c r="T941" i="45"/>
  <c r="U941" i="45" s="1"/>
  <c r="V940" i="45"/>
  <c r="T940" i="45"/>
  <c r="U940" i="45" s="1"/>
  <c r="V939" i="45"/>
  <c r="T939" i="45"/>
  <c r="U939" i="45" s="1"/>
  <c r="V938" i="45"/>
  <c r="T938" i="45"/>
  <c r="V937" i="45"/>
  <c r="T937" i="45"/>
  <c r="X936" i="45"/>
  <c r="V935" i="45"/>
  <c r="T935" i="45"/>
  <c r="V934" i="45"/>
  <c r="T934" i="45"/>
  <c r="U934" i="45" s="1"/>
  <c r="V933" i="45"/>
  <c r="T933" i="45"/>
  <c r="V932" i="45"/>
  <c r="T932" i="45"/>
  <c r="V931" i="45"/>
  <c r="T931" i="45"/>
  <c r="U931" i="45" s="1"/>
  <c r="V930" i="45"/>
  <c r="T930" i="45"/>
  <c r="V929" i="45"/>
  <c r="T929" i="45"/>
  <c r="U929" i="45" s="1"/>
  <c r="V928" i="45"/>
  <c r="T928" i="45"/>
  <c r="U928" i="45" s="1"/>
  <c r="V927" i="45"/>
  <c r="T927" i="45"/>
  <c r="V926" i="45"/>
  <c r="T926" i="45"/>
  <c r="V925" i="45"/>
  <c r="T925" i="45"/>
  <c r="U925" i="45" s="1"/>
  <c r="V924" i="45"/>
  <c r="T924" i="45"/>
  <c r="U924" i="45" s="1"/>
  <c r="V923" i="45"/>
  <c r="T923" i="45"/>
  <c r="V922" i="45"/>
  <c r="T922" i="45"/>
  <c r="U922" i="45" s="1"/>
  <c r="V921" i="45"/>
  <c r="T921" i="45"/>
  <c r="V920" i="45"/>
  <c r="T920" i="45"/>
  <c r="U920" i="45" s="1"/>
  <c r="V919" i="45"/>
  <c r="T919" i="45"/>
  <c r="U919" i="45" s="1"/>
  <c r="V918" i="45"/>
  <c r="T918" i="45"/>
  <c r="V917" i="45"/>
  <c r="T917" i="45"/>
  <c r="V916" i="45"/>
  <c r="T916" i="45"/>
  <c r="U916" i="45" s="1"/>
  <c r="V915" i="45"/>
  <c r="T915" i="45"/>
  <c r="U915" i="45" s="1"/>
  <c r="V914" i="45"/>
  <c r="T914" i="45"/>
  <c r="U914" i="45" s="1"/>
  <c r="V913" i="45"/>
  <c r="T913" i="45"/>
  <c r="U913" i="45" s="1"/>
  <c r="V912" i="45"/>
  <c r="T912" i="45"/>
  <c r="U912" i="45" s="1"/>
  <c r="V911" i="45"/>
  <c r="T911" i="45"/>
  <c r="V910" i="45"/>
  <c r="T910" i="45"/>
  <c r="U910" i="45" s="1"/>
  <c r="V909" i="45"/>
  <c r="T909" i="45"/>
  <c r="V908" i="45"/>
  <c r="T908" i="45"/>
  <c r="F907" i="45"/>
  <c r="X928" i="45" l="1"/>
  <c r="X918" i="45"/>
  <c r="U918" i="45"/>
  <c r="X927" i="45"/>
  <c r="U927" i="45"/>
  <c r="X935" i="45"/>
  <c r="U935" i="45"/>
  <c r="X930" i="45"/>
  <c r="U930" i="45"/>
  <c r="X921" i="45"/>
  <c r="U921" i="45"/>
  <c r="X944" i="45"/>
  <c r="U944" i="45"/>
  <c r="X933" i="45"/>
  <c r="U933" i="45"/>
  <c r="X908" i="45"/>
  <c r="U908" i="45"/>
  <c r="X911" i="45"/>
  <c r="U911" i="45"/>
  <c r="X913" i="45"/>
  <c r="X937" i="45"/>
  <c r="U937" i="45"/>
  <c r="X932" i="45"/>
  <c r="U932" i="45"/>
  <c r="X917" i="45"/>
  <c r="U917" i="45"/>
  <c r="X923" i="45"/>
  <c r="U923" i="45"/>
  <c r="X926" i="45"/>
  <c r="U926" i="45"/>
  <c r="X943" i="45"/>
  <c r="U943" i="45"/>
  <c r="X909" i="45"/>
  <c r="U909" i="45"/>
  <c r="X931" i="45"/>
  <c r="X938" i="45"/>
  <c r="U938" i="45"/>
  <c r="X910" i="45"/>
  <c r="X916" i="45"/>
  <c r="X934" i="45"/>
  <c r="X939" i="45"/>
  <c r="X919" i="45"/>
  <c r="T946" i="45"/>
  <c r="U946" i="45" s="1"/>
  <c r="X922" i="45"/>
  <c r="X925" i="45"/>
  <c r="X942" i="45"/>
  <c r="X912" i="45"/>
  <c r="X915" i="45"/>
  <c r="X924" i="45"/>
  <c r="X940" i="45"/>
  <c r="X914" i="45"/>
  <c r="X920" i="45"/>
  <c r="X929" i="45"/>
  <c r="V298" i="46" l="1"/>
  <c r="S298" i="46"/>
  <c r="R298" i="46"/>
  <c r="Q298" i="46"/>
  <c r="P298" i="46"/>
  <c r="O298" i="46"/>
  <c r="N298" i="46"/>
  <c r="M298" i="46"/>
  <c r="L298" i="46"/>
  <c r="K298" i="46"/>
  <c r="J298" i="46"/>
  <c r="I298" i="46"/>
  <c r="H298" i="46"/>
  <c r="V297" i="46"/>
  <c r="T297" i="46"/>
  <c r="V296" i="46"/>
  <c r="T296" i="46"/>
  <c r="X296" i="46" s="1"/>
  <c r="V295" i="46"/>
  <c r="T295" i="46"/>
  <c r="V294" i="46"/>
  <c r="T294" i="46"/>
  <c r="X294" i="46" s="1"/>
  <c r="V293" i="46"/>
  <c r="T293" i="46"/>
  <c r="V292" i="46"/>
  <c r="T292" i="46"/>
  <c r="V291" i="46"/>
  <c r="T291" i="46"/>
  <c r="X290" i="46"/>
  <c r="V290" i="46"/>
  <c r="V288" i="46"/>
  <c r="T288" i="46"/>
  <c r="V287" i="46"/>
  <c r="T287" i="46"/>
  <c r="V286" i="46"/>
  <c r="T286" i="46"/>
  <c r="X286" i="46" s="1"/>
  <c r="V285" i="46"/>
  <c r="T285" i="46"/>
  <c r="V284" i="46"/>
  <c r="T284" i="46"/>
  <c r="V283" i="46"/>
  <c r="T283" i="46"/>
  <c r="X283" i="46" s="1"/>
  <c r="V282" i="46"/>
  <c r="T282" i="46"/>
  <c r="V281" i="46"/>
  <c r="T281" i="46"/>
  <c r="V280" i="46"/>
  <c r="T280" i="46"/>
  <c r="X280" i="46" s="1"/>
  <c r="V279" i="46"/>
  <c r="T279" i="46"/>
  <c r="V278" i="46"/>
  <c r="T278" i="46"/>
  <c r="V277" i="46"/>
  <c r="T277" i="46"/>
  <c r="X277" i="46" s="1"/>
  <c r="V276" i="46"/>
  <c r="T276" i="46"/>
  <c r="V275" i="46"/>
  <c r="T275" i="46"/>
  <c r="X275" i="46" s="1"/>
  <c r="V274" i="46"/>
  <c r="T274" i="46"/>
  <c r="X274" i="46" s="1"/>
  <c r="V273" i="46"/>
  <c r="T273" i="46"/>
  <c r="V272" i="46"/>
  <c r="T272" i="46"/>
  <c r="X272" i="46" s="1"/>
  <c r="V271" i="46"/>
  <c r="T271" i="46"/>
  <c r="X271" i="46" s="1"/>
  <c r="V270" i="46"/>
  <c r="T270" i="46"/>
  <c r="V269" i="46"/>
  <c r="T269" i="46"/>
  <c r="X269" i="46" s="1"/>
  <c r="V268" i="46"/>
  <c r="T268" i="46"/>
  <c r="X268" i="46" s="1"/>
  <c r="V267" i="46"/>
  <c r="T267" i="46"/>
  <c r="V266" i="46"/>
  <c r="T266" i="46"/>
  <c r="X266" i="46" s="1"/>
  <c r="V265" i="46"/>
  <c r="T265" i="46"/>
  <c r="X265" i="46" s="1"/>
  <c r="V264" i="46"/>
  <c r="T264" i="46"/>
  <c r="V263" i="46"/>
  <c r="T263" i="46"/>
  <c r="X263" i="46" s="1"/>
  <c r="V262" i="46"/>
  <c r="T262" i="46"/>
  <c r="X262" i="46" s="1"/>
  <c r="V261" i="46"/>
  <c r="T261" i="46"/>
  <c r="V260" i="46"/>
  <c r="T260" i="46"/>
  <c r="X260" i="46" s="1"/>
  <c r="F259" i="46"/>
  <c r="X297" i="46" l="1"/>
  <c r="X278" i="46"/>
  <c r="X281" i="46"/>
  <c r="X293" i="46"/>
  <c r="X291" i="46"/>
  <c r="X284" i="46"/>
  <c r="X287" i="46"/>
  <c r="T298" i="46"/>
  <c r="X292" i="46"/>
  <c r="X295" i="46"/>
  <c r="X261" i="46"/>
  <c r="X264" i="46"/>
  <c r="X267" i="46"/>
  <c r="X270" i="46"/>
  <c r="X273" i="46"/>
  <c r="X276" i="46"/>
  <c r="X279" i="46"/>
  <c r="X282" i="46"/>
  <c r="X285" i="46"/>
  <c r="X288" i="46"/>
  <c r="V903" i="45"/>
  <c r="S903" i="45"/>
  <c r="R903" i="45"/>
  <c r="Q903" i="45"/>
  <c r="P903" i="45"/>
  <c r="O903" i="45"/>
  <c r="N903" i="45"/>
  <c r="M903" i="45"/>
  <c r="L903" i="45"/>
  <c r="K903" i="45"/>
  <c r="J903" i="45"/>
  <c r="I903" i="45"/>
  <c r="H903" i="45"/>
  <c r="V902" i="45"/>
  <c r="T902" i="45"/>
  <c r="X901" i="45"/>
  <c r="V901" i="45"/>
  <c r="T901" i="45"/>
  <c r="U901" i="45" s="1"/>
  <c r="V900" i="45"/>
  <c r="T900" i="45"/>
  <c r="V899" i="45"/>
  <c r="T899" i="45"/>
  <c r="V898" i="45"/>
  <c r="T898" i="45"/>
  <c r="U898" i="45" s="1"/>
  <c r="V897" i="45"/>
  <c r="T897" i="45"/>
  <c r="U897" i="45" s="1"/>
  <c r="V896" i="45"/>
  <c r="T896" i="45"/>
  <c r="V895" i="45"/>
  <c r="T895" i="45"/>
  <c r="U895" i="45" s="1"/>
  <c r="V894" i="45"/>
  <c r="T894" i="45"/>
  <c r="U894" i="45" s="1"/>
  <c r="X893" i="45"/>
  <c r="V892" i="45"/>
  <c r="T892" i="45"/>
  <c r="U892" i="45" s="1"/>
  <c r="V891" i="45"/>
  <c r="T891" i="45"/>
  <c r="U891" i="45" s="1"/>
  <c r="V890" i="45"/>
  <c r="T890" i="45"/>
  <c r="U890" i="45" s="1"/>
  <c r="V889" i="45"/>
  <c r="T889" i="45"/>
  <c r="U889" i="45" s="1"/>
  <c r="X888" i="45"/>
  <c r="V888" i="45"/>
  <c r="T888" i="45"/>
  <c r="U888" i="45" s="1"/>
  <c r="V887" i="45"/>
  <c r="T887" i="45"/>
  <c r="U887" i="45" s="1"/>
  <c r="V886" i="45"/>
  <c r="T886" i="45"/>
  <c r="U886" i="45" s="1"/>
  <c r="V885" i="45"/>
  <c r="T885" i="45"/>
  <c r="U885" i="45" s="1"/>
  <c r="V884" i="45"/>
  <c r="T884" i="45"/>
  <c r="U884" i="45" s="1"/>
  <c r="V883" i="45"/>
  <c r="T883" i="45"/>
  <c r="U883" i="45" s="1"/>
  <c r="V882" i="45"/>
  <c r="T882" i="45"/>
  <c r="U882" i="45" s="1"/>
  <c r="X881" i="45"/>
  <c r="V881" i="45"/>
  <c r="T881" i="45"/>
  <c r="U881" i="45" s="1"/>
  <c r="V880" i="45"/>
  <c r="T880" i="45"/>
  <c r="U880" i="45" s="1"/>
  <c r="X879" i="45"/>
  <c r="V879" i="45"/>
  <c r="T879" i="45"/>
  <c r="U879" i="45" s="1"/>
  <c r="V878" i="45"/>
  <c r="T878" i="45"/>
  <c r="U878" i="45" s="1"/>
  <c r="V877" i="45"/>
  <c r="T877" i="45"/>
  <c r="U877" i="45" s="1"/>
  <c r="V876" i="45"/>
  <c r="T876" i="45"/>
  <c r="U876" i="45" s="1"/>
  <c r="V875" i="45"/>
  <c r="T875" i="45"/>
  <c r="U875" i="45" s="1"/>
  <c r="V874" i="45"/>
  <c r="T874" i="45"/>
  <c r="U874" i="45" s="1"/>
  <c r="V873" i="45"/>
  <c r="T873" i="45"/>
  <c r="U873" i="45" s="1"/>
  <c r="V872" i="45"/>
  <c r="T872" i="45"/>
  <c r="U872" i="45" s="1"/>
  <c r="V871" i="45"/>
  <c r="T871" i="45"/>
  <c r="U871" i="45" s="1"/>
  <c r="V870" i="45"/>
  <c r="T870" i="45"/>
  <c r="U870" i="45" s="1"/>
  <c r="V869" i="45"/>
  <c r="T869" i="45"/>
  <c r="U869" i="45" s="1"/>
  <c r="V868" i="45"/>
  <c r="T868" i="45"/>
  <c r="U868" i="45" s="1"/>
  <c r="V867" i="45"/>
  <c r="T867" i="45"/>
  <c r="U867" i="45" s="1"/>
  <c r="V866" i="45"/>
  <c r="T866" i="45"/>
  <c r="U866" i="45" s="1"/>
  <c r="V865" i="45"/>
  <c r="T865" i="45"/>
  <c r="U865" i="45" s="1"/>
  <c r="F864" i="45"/>
  <c r="X890" i="45" l="1"/>
  <c r="X872" i="45"/>
  <c r="X870" i="45"/>
  <c r="X902" i="45"/>
  <c r="U902" i="45"/>
  <c r="X899" i="45"/>
  <c r="U899" i="45"/>
  <c r="X900" i="45"/>
  <c r="U900" i="45"/>
  <c r="X882" i="45"/>
  <c r="X891" i="45"/>
  <c r="X875" i="45"/>
  <c r="X884" i="45"/>
  <c r="X878" i="45"/>
  <c r="X887" i="45"/>
  <c r="X873" i="45"/>
  <c r="X869" i="45"/>
  <c r="X867" i="45"/>
  <c r="X876" i="45"/>
  <c r="X885" i="45"/>
  <c r="X896" i="45"/>
  <c r="U896" i="45"/>
  <c r="X898" i="45"/>
  <c r="X866" i="45"/>
  <c r="T903" i="45"/>
  <c r="U903" i="45" s="1"/>
  <c r="X895" i="45"/>
  <c r="X894" i="45"/>
  <c r="X897" i="45"/>
  <c r="X865" i="45"/>
  <c r="X868" i="45"/>
  <c r="X871" i="45"/>
  <c r="X874" i="45"/>
  <c r="X877" i="45"/>
  <c r="X880" i="45"/>
  <c r="X883" i="45"/>
  <c r="X886" i="45"/>
  <c r="X889" i="45"/>
  <c r="X892" i="45"/>
  <c r="W485" i="44"/>
  <c r="W486" i="44"/>
  <c r="W487" i="44"/>
  <c r="W488" i="44"/>
  <c r="W489" i="44"/>
  <c r="W490" i="44"/>
  <c r="W491" i="44"/>
  <c r="W492" i="44"/>
  <c r="W493" i="44"/>
  <c r="W494" i="44"/>
  <c r="W495" i="44"/>
  <c r="W496" i="44"/>
  <c r="W484" i="44"/>
  <c r="W464" i="44"/>
  <c r="W465" i="44"/>
  <c r="W466" i="44"/>
  <c r="W467" i="44"/>
  <c r="W469" i="44"/>
  <c r="W470" i="44"/>
  <c r="W471" i="44"/>
  <c r="W472" i="44"/>
  <c r="W473" i="44"/>
  <c r="W474" i="44"/>
  <c r="W476" i="44"/>
  <c r="W477" i="44"/>
  <c r="W478" i="44"/>
  <c r="W479" i="44"/>
  <c r="W480" i="44"/>
  <c r="W481" i="44"/>
  <c r="W482" i="44"/>
  <c r="M586" i="42"/>
  <c r="M587" i="42"/>
  <c r="M588" i="42"/>
  <c r="M589" i="42"/>
  <c r="M590" i="42"/>
  <c r="M591" i="42"/>
  <c r="M592" i="42"/>
  <c r="M593" i="42"/>
  <c r="M594" i="42"/>
  <c r="M595" i="42"/>
  <c r="M596" i="42"/>
  <c r="M597" i="42"/>
  <c r="M598" i="42"/>
  <c r="M599" i="42"/>
  <c r="M600" i="42"/>
  <c r="M585" i="42"/>
  <c r="M578" i="42"/>
  <c r="M579" i="42"/>
  <c r="M580" i="42"/>
  <c r="M581" i="42"/>
  <c r="M582" i="42"/>
  <c r="M583" i="42"/>
  <c r="M576" i="42"/>
  <c r="M557" i="42"/>
  <c r="M558" i="42"/>
  <c r="M559" i="42"/>
  <c r="M561" i="42"/>
  <c r="M562" i="42"/>
  <c r="M563" i="42"/>
  <c r="M565" i="42"/>
  <c r="M566" i="42"/>
  <c r="M567" i="42"/>
  <c r="M568" i="42"/>
  <c r="M569" i="42"/>
  <c r="M570" i="42"/>
  <c r="M571" i="42"/>
  <c r="M572" i="42"/>
  <c r="M573" i="42"/>
  <c r="M574" i="42"/>
  <c r="M556" i="42"/>
  <c r="U344" i="38"/>
  <c r="U345" i="38"/>
  <c r="U346" i="38"/>
  <c r="U347" i="38"/>
  <c r="U348" i="38"/>
  <c r="U349" i="38"/>
  <c r="U350" i="38"/>
  <c r="U351" i="38"/>
  <c r="U352" i="38"/>
  <c r="U343" i="38"/>
  <c r="U318" i="38"/>
  <c r="U319" i="38"/>
  <c r="U320" i="38"/>
  <c r="U321" i="38"/>
  <c r="U324" i="38"/>
  <c r="U327" i="38"/>
  <c r="U328" i="38"/>
  <c r="U329" i="38"/>
  <c r="U330" i="38"/>
  <c r="U334" i="38"/>
  <c r="U335" i="38"/>
  <c r="U336" i="38"/>
  <c r="U338" i="38"/>
  <c r="U339" i="38"/>
  <c r="U340" i="38"/>
  <c r="U341" i="38"/>
  <c r="U309" i="38"/>
  <c r="U300" i="38"/>
  <c r="U301" i="38"/>
  <c r="U302" i="38"/>
  <c r="U303" i="38"/>
  <c r="U304" i="38"/>
  <c r="U305" i="38"/>
  <c r="U306" i="38"/>
  <c r="U307" i="38"/>
  <c r="U308" i="38"/>
  <c r="U299" i="38"/>
  <c r="U271" i="38"/>
  <c r="U272" i="38"/>
  <c r="U273" i="38"/>
  <c r="U274" i="38"/>
  <c r="U275" i="38"/>
  <c r="U276" i="38"/>
  <c r="U277" i="38"/>
  <c r="U278" i="38"/>
  <c r="U279" i="38"/>
  <c r="U280" i="38"/>
  <c r="U281" i="38"/>
  <c r="U282" i="38"/>
  <c r="U283" i="38"/>
  <c r="U284" i="38"/>
  <c r="U285" i="38"/>
  <c r="U286" i="38"/>
  <c r="U287" i="38"/>
  <c r="U288" i="38"/>
  <c r="U289" i="38"/>
  <c r="U290" i="38"/>
  <c r="U291" i="38"/>
  <c r="U292" i="38"/>
  <c r="U293" i="38"/>
  <c r="U294" i="38"/>
  <c r="U295" i="38"/>
  <c r="U296" i="38"/>
  <c r="U297" i="38"/>
  <c r="U270" i="38"/>
  <c r="V353" i="38" l="1"/>
  <c r="S353" i="38"/>
  <c r="R353" i="38"/>
  <c r="Q353" i="38"/>
  <c r="P353" i="38"/>
  <c r="O353" i="38"/>
  <c r="N353" i="38"/>
  <c r="M353" i="38"/>
  <c r="L353" i="38"/>
  <c r="K353" i="38"/>
  <c r="J353" i="38"/>
  <c r="I353" i="38"/>
  <c r="H353" i="38"/>
  <c r="V352" i="38"/>
  <c r="T352" i="38"/>
  <c r="V351" i="38"/>
  <c r="T351" i="38"/>
  <c r="X351" i="38" s="1"/>
  <c r="V350" i="38"/>
  <c r="T350" i="38"/>
  <c r="X349" i="38"/>
  <c r="V349" i="38"/>
  <c r="T349" i="38"/>
  <c r="V348" i="38"/>
  <c r="T348" i="38"/>
  <c r="X348" i="38" s="1"/>
  <c r="V347" i="38"/>
  <c r="T347" i="38"/>
  <c r="V346" i="38"/>
  <c r="T346" i="38"/>
  <c r="V345" i="38"/>
  <c r="T345" i="38"/>
  <c r="X345" i="38" s="1"/>
  <c r="V344" i="38"/>
  <c r="T344" i="38"/>
  <c r="V343" i="38"/>
  <c r="T343" i="38"/>
  <c r="X342" i="38"/>
  <c r="V341" i="38"/>
  <c r="T341" i="38"/>
  <c r="V340" i="38"/>
  <c r="T340" i="38"/>
  <c r="V339" i="38"/>
  <c r="T339" i="38"/>
  <c r="V338" i="38"/>
  <c r="T338" i="38"/>
  <c r="X338" i="38" s="1"/>
  <c r="V337" i="38"/>
  <c r="T337" i="38"/>
  <c r="U337" i="38" s="1"/>
  <c r="V336" i="38"/>
  <c r="T336" i="38"/>
  <c r="X336" i="38" s="1"/>
  <c r="V335" i="38"/>
  <c r="T335" i="38"/>
  <c r="V334" i="38"/>
  <c r="T334" i="38"/>
  <c r="V333" i="38"/>
  <c r="T333" i="38"/>
  <c r="U333" i="38" s="1"/>
  <c r="V332" i="38"/>
  <c r="T332" i="38"/>
  <c r="U332" i="38" s="1"/>
  <c r="V331" i="38"/>
  <c r="T331" i="38"/>
  <c r="U331" i="38" s="1"/>
  <c r="V330" i="38"/>
  <c r="T330" i="38"/>
  <c r="X330" i="38" s="1"/>
  <c r="V329" i="38"/>
  <c r="T329" i="38"/>
  <c r="X329" i="38" s="1"/>
  <c r="V328" i="38"/>
  <c r="T328" i="38"/>
  <c r="V327" i="38"/>
  <c r="T327" i="38"/>
  <c r="V326" i="38"/>
  <c r="T326" i="38"/>
  <c r="U326" i="38" s="1"/>
  <c r="V325" i="38"/>
  <c r="T325" i="38"/>
  <c r="U325" i="38" s="1"/>
  <c r="V324" i="38"/>
  <c r="T324" i="38"/>
  <c r="V323" i="38"/>
  <c r="T323" i="38"/>
  <c r="V322" i="38"/>
  <c r="T322" i="38"/>
  <c r="U322" i="38" s="1"/>
  <c r="V321" i="38"/>
  <c r="T321" i="38"/>
  <c r="X321" i="38" s="1"/>
  <c r="V320" i="38"/>
  <c r="T320" i="38"/>
  <c r="V319" i="38"/>
  <c r="T319" i="38"/>
  <c r="V318" i="38"/>
  <c r="T318" i="38"/>
  <c r="X318" i="38" s="1"/>
  <c r="V317" i="38"/>
  <c r="T317" i="38"/>
  <c r="U317" i="38" s="1"/>
  <c r="V316" i="38"/>
  <c r="T316" i="38"/>
  <c r="U316" i="38" s="1"/>
  <c r="V315" i="38"/>
  <c r="T315" i="38"/>
  <c r="U315" i="38" s="1"/>
  <c r="V314" i="38"/>
  <c r="T314" i="38"/>
  <c r="F313" i="38"/>
  <c r="X314" i="38" l="1"/>
  <c r="U314" i="38"/>
  <c r="X323" i="38"/>
  <c r="U323" i="38"/>
  <c r="X335" i="38"/>
  <c r="X346" i="38"/>
  <c r="X352" i="38"/>
  <c r="X327" i="38"/>
  <c r="X333" i="38"/>
  <c r="X320" i="38"/>
  <c r="X343" i="38"/>
  <c r="X332" i="38"/>
  <c r="X339" i="38"/>
  <c r="X341" i="38"/>
  <c r="T353" i="38"/>
  <c r="U353" i="38" s="1"/>
  <c r="X317" i="38"/>
  <c r="X326" i="38"/>
  <c r="X315" i="38"/>
  <c r="X324" i="38"/>
  <c r="X316" i="38"/>
  <c r="X319" i="38"/>
  <c r="X322" i="38"/>
  <c r="X325" i="38"/>
  <c r="X328" i="38"/>
  <c r="X331" i="38"/>
  <c r="X334" i="38"/>
  <c r="X337" i="38"/>
  <c r="X340" i="38"/>
  <c r="X344" i="38"/>
  <c r="X347" i="38"/>
  <c r="X350" i="38"/>
  <c r="X497" i="44"/>
  <c r="U497" i="44"/>
  <c r="T497" i="44"/>
  <c r="S497" i="44"/>
  <c r="R497" i="44"/>
  <c r="Q497" i="44"/>
  <c r="P497" i="44"/>
  <c r="O497" i="44"/>
  <c r="N497" i="44"/>
  <c r="M497" i="44"/>
  <c r="L497" i="44"/>
  <c r="K497" i="44"/>
  <c r="J497" i="44"/>
  <c r="I497" i="44"/>
  <c r="H497" i="44"/>
  <c r="X496" i="44"/>
  <c r="V496" i="44"/>
  <c r="X495" i="44"/>
  <c r="V495" i="44"/>
  <c r="Z495" i="44" s="1"/>
  <c r="Z494" i="44"/>
  <c r="X494" i="44"/>
  <c r="V494" i="44"/>
  <c r="X493" i="44"/>
  <c r="V493" i="44"/>
  <c r="X492" i="44"/>
  <c r="V492" i="44"/>
  <c r="Z492" i="44" s="1"/>
  <c r="Z491" i="44"/>
  <c r="X491" i="44"/>
  <c r="V491" i="44"/>
  <c r="X490" i="44"/>
  <c r="V490" i="44"/>
  <c r="X489" i="44"/>
  <c r="V489" i="44"/>
  <c r="Z489" i="44" s="1"/>
  <c r="X488" i="44"/>
  <c r="V488" i="44"/>
  <c r="X487" i="44"/>
  <c r="V487" i="44"/>
  <c r="Z487" i="44" s="1"/>
  <c r="X486" i="44"/>
  <c r="V486" i="44"/>
  <c r="Z486" i="44" s="1"/>
  <c r="X485" i="44"/>
  <c r="V485" i="44"/>
  <c r="X484" i="44"/>
  <c r="V484" i="44"/>
  <c r="Z484" i="44" s="1"/>
  <c r="Z483" i="44"/>
  <c r="X482" i="44"/>
  <c r="V482" i="44"/>
  <c r="X481" i="44"/>
  <c r="V481" i="44"/>
  <c r="X480" i="44"/>
  <c r="V480" i="44"/>
  <c r="Z480" i="44" s="1"/>
  <c r="X479" i="44"/>
  <c r="V479" i="44"/>
  <c r="Z479" i="44" s="1"/>
  <c r="X478" i="44"/>
  <c r="V478" i="44"/>
  <c r="Z477" i="44"/>
  <c r="X477" i="44"/>
  <c r="V477" i="44"/>
  <c r="X476" i="44"/>
  <c r="V476" i="44"/>
  <c r="Z476" i="44" s="1"/>
  <c r="X475" i="44"/>
  <c r="V475" i="44"/>
  <c r="W475" i="44" s="1"/>
  <c r="X474" i="44"/>
  <c r="V474" i="44"/>
  <c r="Z474" i="44" s="1"/>
  <c r="X473" i="44"/>
  <c r="V473" i="44"/>
  <c r="Z473" i="44" s="1"/>
  <c r="X472" i="44"/>
  <c r="V472" i="44"/>
  <c r="Z471" i="44"/>
  <c r="X471" i="44"/>
  <c r="V471" i="44"/>
  <c r="X470" i="44"/>
  <c r="V470" i="44"/>
  <c r="Z470" i="44" s="1"/>
  <c r="X469" i="44"/>
  <c r="V469" i="44"/>
  <c r="X468" i="44"/>
  <c r="V468" i="44"/>
  <c r="X467" i="44"/>
  <c r="V467" i="44"/>
  <c r="Z467" i="44" s="1"/>
  <c r="X466" i="44"/>
  <c r="V466" i="44"/>
  <c r="X465" i="44"/>
  <c r="V465" i="44"/>
  <c r="Z465" i="44" s="1"/>
  <c r="X464" i="44"/>
  <c r="V464" i="44"/>
  <c r="X463" i="44"/>
  <c r="V463" i="44"/>
  <c r="F462" i="44"/>
  <c r="Z468" i="44" l="1"/>
  <c r="W468" i="44"/>
  <c r="Z475" i="44"/>
  <c r="Z481" i="44"/>
  <c r="V497" i="44"/>
  <c r="W497" i="44" s="1"/>
  <c r="Z463" i="44"/>
  <c r="Z469" i="44"/>
  <c r="Z485" i="44"/>
  <c r="Z466" i="44"/>
  <c r="Z472" i="44"/>
  <c r="Z478" i="44"/>
  <c r="Z488" i="44"/>
  <c r="Z490" i="44"/>
  <c r="Z493" i="44"/>
  <c r="Z496" i="44"/>
  <c r="Z464" i="44"/>
  <c r="Z482" i="44"/>
  <c r="V860" i="45" l="1"/>
  <c r="S860" i="45"/>
  <c r="R860" i="45"/>
  <c r="Q860" i="45"/>
  <c r="P860" i="45"/>
  <c r="O860" i="45"/>
  <c r="N860" i="45"/>
  <c r="M860" i="45"/>
  <c r="L860" i="45"/>
  <c r="K860" i="45"/>
  <c r="J860" i="45"/>
  <c r="I860" i="45"/>
  <c r="H860" i="45"/>
  <c r="V859" i="45"/>
  <c r="T859" i="45"/>
  <c r="U859" i="45" s="1"/>
  <c r="V858" i="45"/>
  <c r="T858" i="45"/>
  <c r="V857" i="45"/>
  <c r="T857" i="45"/>
  <c r="U857" i="45" s="1"/>
  <c r="V856" i="45"/>
  <c r="T856" i="45"/>
  <c r="V855" i="45"/>
  <c r="T855" i="45"/>
  <c r="U855" i="45" s="1"/>
  <c r="V854" i="45"/>
  <c r="T854" i="45"/>
  <c r="U854" i="45" s="1"/>
  <c r="V853" i="45"/>
  <c r="T853" i="45"/>
  <c r="U853" i="45" s="1"/>
  <c r="V852" i="45"/>
  <c r="T852" i="45"/>
  <c r="V851" i="45"/>
  <c r="T851" i="45"/>
  <c r="U851" i="45" s="1"/>
  <c r="X850" i="45"/>
  <c r="V849" i="45"/>
  <c r="T849" i="45"/>
  <c r="U849" i="45" s="1"/>
  <c r="X848" i="45"/>
  <c r="V848" i="45"/>
  <c r="T848" i="45"/>
  <c r="U848" i="45" s="1"/>
  <c r="V847" i="45"/>
  <c r="T847" i="45"/>
  <c r="V846" i="45"/>
  <c r="T846" i="45"/>
  <c r="U846" i="45" s="1"/>
  <c r="V845" i="45"/>
  <c r="T845" i="45"/>
  <c r="U845" i="45" s="1"/>
  <c r="V844" i="45"/>
  <c r="T844" i="45"/>
  <c r="V843" i="45"/>
  <c r="T843" i="45"/>
  <c r="U843" i="45" s="1"/>
  <c r="V842" i="45"/>
  <c r="T842" i="45"/>
  <c r="U842" i="45" s="1"/>
  <c r="V841" i="45"/>
  <c r="T841" i="45"/>
  <c r="V840" i="45"/>
  <c r="T840" i="45"/>
  <c r="U840" i="45" s="1"/>
  <c r="V839" i="45"/>
  <c r="T839" i="45"/>
  <c r="U839" i="45" s="1"/>
  <c r="V838" i="45"/>
  <c r="T838" i="45"/>
  <c r="V837" i="45"/>
  <c r="T837" i="45"/>
  <c r="U837" i="45" s="1"/>
  <c r="V836" i="45"/>
  <c r="T836" i="45"/>
  <c r="U836" i="45" s="1"/>
  <c r="V835" i="45"/>
  <c r="T835" i="45"/>
  <c r="V834" i="45"/>
  <c r="T834" i="45"/>
  <c r="U834" i="45" s="1"/>
  <c r="V833" i="45"/>
  <c r="T833" i="45"/>
  <c r="U833" i="45" s="1"/>
  <c r="V832" i="45"/>
  <c r="T832" i="45"/>
  <c r="V831" i="45"/>
  <c r="T831" i="45"/>
  <c r="U831" i="45" s="1"/>
  <c r="V830" i="45"/>
  <c r="T830" i="45"/>
  <c r="U830" i="45" s="1"/>
  <c r="V829" i="45"/>
  <c r="T829" i="45"/>
  <c r="V828" i="45"/>
  <c r="T828" i="45"/>
  <c r="U828" i="45" s="1"/>
  <c r="V827" i="45"/>
  <c r="T827" i="45"/>
  <c r="U827" i="45" s="1"/>
  <c r="V826" i="45"/>
  <c r="T826" i="45"/>
  <c r="V825" i="45"/>
  <c r="T825" i="45"/>
  <c r="U825" i="45" s="1"/>
  <c r="V824" i="45"/>
  <c r="T824" i="45"/>
  <c r="U824" i="45" s="1"/>
  <c r="V823" i="45"/>
  <c r="T823" i="45"/>
  <c r="V822" i="45"/>
  <c r="T822" i="45"/>
  <c r="U822" i="45" s="1"/>
  <c r="F821" i="45"/>
  <c r="X838" i="45" l="1"/>
  <c r="U838" i="45"/>
  <c r="X852" i="45"/>
  <c r="U852" i="45"/>
  <c r="X835" i="45"/>
  <c r="U835" i="45"/>
  <c r="X844" i="45"/>
  <c r="U844" i="45"/>
  <c r="X858" i="45"/>
  <c r="U858" i="45"/>
  <c r="X832" i="45"/>
  <c r="U832" i="45"/>
  <c r="X847" i="45"/>
  <c r="U847" i="45"/>
  <c r="X855" i="45"/>
  <c r="X829" i="45"/>
  <c r="U829" i="45"/>
  <c r="X856" i="45"/>
  <c r="U856" i="45"/>
  <c r="X826" i="45"/>
  <c r="U826" i="45"/>
  <c r="X841" i="45"/>
  <c r="U841" i="45"/>
  <c r="X842" i="45"/>
  <c r="X845" i="45"/>
  <c r="X823" i="45"/>
  <c r="U823" i="45"/>
  <c r="X853" i="45"/>
  <c r="X859" i="45"/>
  <c r="T860" i="45"/>
  <c r="U860" i="45" s="1"/>
  <c r="X824" i="45"/>
  <c r="X839" i="45"/>
  <c r="X830" i="45"/>
  <c r="X833" i="45"/>
  <c r="X827" i="45"/>
  <c r="X836" i="45"/>
  <c r="X851" i="45"/>
  <c r="X854" i="45"/>
  <c r="X857" i="45"/>
  <c r="X822" i="45"/>
  <c r="X825" i="45"/>
  <c r="X828" i="45"/>
  <c r="X831" i="45"/>
  <c r="X834" i="45"/>
  <c r="X837" i="45"/>
  <c r="X840" i="45"/>
  <c r="X843" i="45"/>
  <c r="X846" i="45"/>
  <c r="X849" i="45"/>
  <c r="L600" i="42"/>
  <c r="L598" i="42"/>
  <c r="L596" i="42"/>
  <c r="L595" i="42"/>
  <c r="L594" i="42"/>
  <c r="L593" i="42"/>
  <c r="L592" i="42"/>
  <c r="L591" i="42"/>
  <c r="L590" i="42"/>
  <c r="L587" i="42"/>
  <c r="L586" i="42"/>
  <c r="L585" i="42"/>
  <c r="L583" i="42"/>
  <c r="L582" i="42"/>
  <c r="L581" i="42"/>
  <c r="L580" i="42"/>
  <c r="L579" i="42"/>
  <c r="L578" i="42"/>
  <c r="L577" i="42"/>
  <c r="M577" i="42" s="1"/>
  <c r="L576" i="42"/>
  <c r="L574" i="42"/>
  <c r="L573" i="42"/>
  <c r="L572" i="42"/>
  <c r="L571" i="42"/>
  <c r="L570" i="42"/>
  <c r="L569" i="42"/>
  <c r="L568" i="42"/>
  <c r="L567" i="42"/>
  <c r="L566" i="42"/>
  <c r="L565" i="42"/>
  <c r="L564" i="42"/>
  <c r="M564" i="42" s="1"/>
  <c r="L563" i="42"/>
  <c r="L562" i="42"/>
  <c r="L561" i="42"/>
  <c r="L560" i="42"/>
  <c r="M560" i="42" s="1"/>
  <c r="L559" i="42"/>
  <c r="L558" i="42"/>
  <c r="L557" i="42"/>
  <c r="L556" i="42"/>
  <c r="L601" i="42" l="1"/>
  <c r="M601" i="42" s="1"/>
  <c r="N601" i="42"/>
  <c r="K601" i="42"/>
  <c r="J601" i="42"/>
  <c r="G555" i="42" s="1"/>
  <c r="I601" i="42"/>
  <c r="N600" i="42"/>
  <c r="P600" i="42"/>
  <c r="P599" i="42"/>
  <c r="N598" i="42"/>
  <c r="P598" i="42"/>
  <c r="N597" i="42"/>
  <c r="P596" i="42"/>
  <c r="N596" i="42"/>
  <c r="N595" i="42"/>
  <c r="P595" i="42"/>
  <c r="N594" i="42"/>
  <c r="P594" i="42"/>
  <c r="P593" i="42"/>
  <c r="N593" i="42"/>
  <c r="N592" i="42"/>
  <c r="P592" i="42"/>
  <c r="N591" i="42"/>
  <c r="P591" i="42"/>
  <c r="P590" i="42"/>
  <c r="N590" i="42"/>
  <c r="P589" i="42"/>
  <c r="N589" i="42"/>
  <c r="P588" i="42"/>
  <c r="N588" i="42"/>
  <c r="P587" i="42"/>
  <c r="N587" i="42"/>
  <c r="N586" i="42"/>
  <c r="P585" i="42"/>
  <c r="N585" i="42"/>
  <c r="P584" i="42"/>
  <c r="P583" i="42"/>
  <c r="N583" i="42"/>
  <c r="N582" i="42"/>
  <c r="N581" i="42"/>
  <c r="P581" i="42"/>
  <c r="P580" i="42"/>
  <c r="N580" i="42"/>
  <c r="N579" i="42"/>
  <c r="N578" i="42"/>
  <c r="P578" i="42"/>
  <c r="P577" i="42"/>
  <c r="N577" i="42"/>
  <c r="N576" i="42"/>
  <c r="P576" i="42"/>
  <c r="P575" i="42"/>
  <c r="N574" i="42"/>
  <c r="P574" i="42"/>
  <c r="P573" i="42"/>
  <c r="N573" i="42"/>
  <c r="P572" i="42"/>
  <c r="N572" i="42"/>
  <c r="N571" i="42"/>
  <c r="P570" i="42"/>
  <c r="N570" i="42"/>
  <c r="P569" i="42"/>
  <c r="N569" i="42"/>
  <c r="N568" i="42"/>
  <c r="P568" i="42"/>
  <c r="P567" i="42"/>
  <c r="N567" i="42"/>
  <c r="P566" i="42"/>
  <c r="N566" i="42"/>
  <c r="N565" i="42"/>
  <c r="P565" i="42"/>
  <c r="P564" i="42"/>
  <c r="N564" i="42"/>
  <c r="P563" i="42"/>
  <c r="N563" i="42"/>
  <c r="N562" i="42"/>
  <c r="P561" i="42"/>
  <c r="N561" i="42"/>
  <c r="P560" i="42"/>
  <c r="N560" i="42"/>
  <c r="N559" i="42"/>
  <c r="P558" i="42"/>
  <c r="N558" i="42"/>
  <c r="P557" i="42"/>
  <c r="N557" i="42"/>
  <c r="N556" i="42"/>
  <c r="F555" i="42"/>
  <c r="P579" i="42" l="1"/>
  <c r="P582" i="42"/>
  <c r="P556" i="42"/>
  <c r="P559" i="42"/>
  <c r="P562" i="42"/>
  <c r="P571" i="42"/>
  <c r="P586" i="42"/>
  <c r="P597" i="42"/>
  <c r="V817" i="45"/>
  <c r="S817" i="45"/>
  <c r="R817" i="45"/>
  <c r="Q817" i="45"/>
  <c r="P817" i="45"/>
  <c r="O817" i="45"/>
  <c r="N817" i="45"/>
  <c r="M817" i="45"/>
  <c r="L817" i="45"/>
  <c r="K817" i="45"/>
  <c r="J817" i="45"/>
  <c r="I817" i="45"/>
  <c r="H817" i="45"/>
  <c r="V816" i="45"/>
  <c r="T816" i="45"/>
  <c r="V815" i="45"/>
  <c r="T815" i="45"/>
  <c r="V814" i="45"/>
  <c r="T814" i="45"/>
  <c r="U814" i="45" s="1"/>
  <c r="V813" i="45"/>
  <c r="T813" i="45"/>
  <c r="V812" i="45"/>
  <c r="T812" i="45"/>
  <c r="V811" i="45"/>
  <c r="T811" i="45"/>
  <c r="U811" i="45" s="1"/>
  <c r="V810" i="45"/>
  <c r="T810" i="45"/>
  <c r="V809" i="45"/>
  <c r="T809" i="45"/>
  <c r="V808" i="45"/>
  <c r="T808" i="45"/>
  <c r="U808" i="45" s="1"/>
  <c r="X807" i="45"/>
  <c r="V806" i="45"/>
  <c r="T806" i="45"/>
  <c r="U806" i="45" s="1"/>
  <c r="V805" i="45"/>
  <c r="T805" i="45"/>
  <c r="V804" i="45"/>
  <c r="T804" i="45"/>
  <c r="U804" i="45" s="1"/>
  <c r="V803" i="45"/>
  <c r="T803" i="45"/>
  <c r="V802" i="45"/>
  <c r="T802" i="45"/>
  <c r="V801" i="45"/>
  <c r="T801" i="45"/>
  <c r="U801" i="45" s="1"/>
  <c r="V800" i="45"/>
  <c r="T800" i="45"/>
  <c r="V799" i="45"/>
  <c r="T799" i="45"/>
  <c r="V798" i="45"/>
  <c r="T798" i="45"/>
  <c r="V797" i="45"/>
  <c r="T797" i="45"/>
  <c r="V796" i="45"/>
  <c r="T796" i="45"/>
  <c r="V795" i="45"/>
  <c r="T795" i="45"/>
  <c r="U795" i="45" s="1"/>
  <c r="V794" i="45"/>
  <c r="T794" i="45"/>
  <c r="V793" i="45"/>
  <c r="T793" i="45"/>
  <c r="V792" i="45"/>
  <c r="T792" i="45"/>
  <c r="V791" i="45"/>
  <c r="T791" i="45"/>
  <c r="V790" i="45"/>
  <c r="T790" i="45"/>
  <c r="V789" i="45"/>
  <c r="T789" i="45"/>
  <c r="U789" i="45" s="1"/>
  <c r="V788" i="45"/>
  <c r="T788" i="45"/>
  <c r="V787" i="45"/>
  <c r="T787" i="45"/>
  <c r="V786" i="45"/>
  <c r="T786" i="45"/>
  <c r="V785" i="45"/>
  <c r="T785" i="45"/>
  <c r="V784" i="45"/>
  <c r="T784" i="45"/>
  <c r="V783" i="45"/>
  <c r="T783" i="45"/>
  <c r="V782" i="45"/>
  <c r="T782" i="45"/>
  <c r="V781" i="45"/>
  <c r="T781" i="45"/>
  <c r="V780" i="45"/>
  <c r="T780" i="45"/>
  <c r="V779" i="45"/>
  <c r="T779" i="45"/>
  <c r="F778" i="45"/>
  <c r="X810" i="45" l="1"/>
  <c r="U810" i="45"/>
  <c r="X813" i="45"/>
  <c r="U813" i="45"/>
  <c r="X816" i="45"/>
  <c r="U816" i="45"/>
  <c r="X786" i="45"/>
  <c r="U786" i="45"/>
  <c r="X781" i="45"/>
  <c r="U781" i="45"/>
  <c r="X783" i="45"/>
  <c r="U783" i="45"/>
  <c r="X784" i="45"/>
  <c r="U784" i="45"/>
  <c r="X789" i="45"/>
  <c r="X805" i="45"/>
  <c r="U805" i="45"/>
  <c r="X780" i="45"/>
  <c r="U780" i="45"/>
  <c r="X787" i="45"/>
  <c r="U787" i="45"/>
  <c r="X779" i="45"/>
  <c r="U779" i="45"/>
  <c r="X782" i="45"/>
  <c r="U782" i="45"/>
  <c r="X785" i="45"/>
  <c r="U785" i="45"/>
  <c r="X788" i="45"/>
  <c r="U788" i="45"/>
  <c r="X809" i="45"/>
  <c r="U809" i="45"/>
  <c r="X812" i="45"/>
  <c r="U812" i="45"/>
  <c r="X815" i="45"/>
  <c r="U815" i="45"/>
  <c r="X806" i="45"/>
  <c r="X791" i="45"/>
  <c r="U791" i="45"/>
  <c r="X793" i="45"/>
  <c r="U793" i="45"/>
  <c r="X797" i="45"/>
  <c r="U797" i="45"/>
  <c r="X799" i="45"/>
  <c r="U799" i="45"/>
  <c r="X803" i="45"/>
  <c r="U803" i="45"/>
  <c r="X790" i="45"/>
  <c r="U790" i="45"/>
  <c r="X792" i="45"/>
  <c r="U792" i="45"/>
  <c r="X794" i="45"/>
  <c r="U794" i="45"/>
  <c r="X795" i="45"/>
  <c r="X796" i="45"/>
  <c r="U796" i="45"/>
  <c r="X798" i="45"/>
  <c r="U798" i="45"/>
  <c r="X800" i="45"/>
  <c r="U800" i="45"/>
  <c r="X802" i="45"/>
  <c r="U802" i="45"/>
  <c r="X804" i="45"/>
  <c r="X811" i="45"/>
  <c r="X814" i="45"/>
  <c r="X801" i="45"/>
  <c r="X808" i="45"/>
  <c r="T817" i="45"/>
  <c r="U817" i="45" s="1"/>
  <c r="V309" i="38" l="1"/>
  <c r="S309" i="38"/>
  <c r="R309" i="38"/>
  <c r="Q309" i="38"/>
  <c r="P309" i="38"/>
  <c r="O309" i="38"/>
  <c r="N309" i="38"/>
  <c r="M309" i="38"/>
  <c r="L309" i="38"/>
  <c r="K309" i="38"/>
  <c r="J309" i="38"/>
  <c r="I309" i="38"/>
  <c r="H309" i="38"/>
  <c r="V308" i="38"/>
  <c r="T308" i="38"/>
  <c r="X308" i="38" s="1"/>
  <c r="X307" i="38"/>
  <c r="V307" i="38"/>
  <c r="T307" i="38"/>
  <c r="V306" i="38"/>
  <c r="T306" i="38"/>
  <c r="V305" i="38"/>
  <c r="T305" i="38"/>
  <c r="X305" i="38" s="1"/>
  <c r="V304" i="38"/>
  <c r="T304" i="38"/>
  <c r="X304" i="38" s="1"/>
  <c r="V303" i="38"/>
  <c r="T303" i="38"/>
  <c r="V302" i="38"/>
  <c r="T302" i="38"/>
  <c r="X302" i="38" s="1"/>
  <c r="V301" i="38"/>
  <c r="T301" i="38"/>
  <c r="X301" i="38" s="1"/>
  <c r="V300" i="38"/>
  <c r="T300" i="38"/>
  <c r="V299" i="38"/>
  <c r="T299" i="38"/>
  <c r="X299" i="38" s="1"/>
  <c r="X298" i="38"/>
  <c r="V297" i="38"/>
  <c r="T297" i="38"/>
  <c r="V296" i="38"/>
  <c r="T296" i="38"/>
  <c r="X296" i="38" s="1"/>
  <c r="V295" i="38"/>
  <c r="T295" i="38"/>
  <c r="X295" i="38" s="1"/>
  <c r="V294" i="38"/>
  <c r="T294" i="38"/>
  <c r="V293" i="38"/>
  <c r="T293" i="38"/>
  <c r="X293" i="38" s="1"/>
  <c r="V292" i="38"/>
  <c r="T292" i="38"/>
  <c r="X292" i="38" s="1"/>
  <c r="V291" i="38"/>
  <c r="T291" i="38"/>
  <c r="V290" i="38"/>
  <c r="T290" i="38"/>
  <c r="X290" i="38" s="1"/>
  <c r="V289" i="38"/>
  <c r="T289" i="38"/>
  <c r="X289" i="38" s="1"/>
  <c r="V288" i="38"/>
  <c r="T288" i="38"/>
  <c r="V287" i="38"/>
  <c r="T287" i="38"/>
  <c r="X287" i="38" s="1"/>
  <c r="V286" i="38"/>
  <c r="T286" i="38"/>
  <c r="X286" i="38" s="1"/>
  <c r="V285" i="38"/>
  <c r="T285" i="38"/>
  <c r="V284" i="38"/>
  <c r="T284" i="38"/>
  <c r="X284" i="38" s="1"/>
  <c r="V283" i="38"/>
  <c r="T283" i="38"/>
  <c r="V282" i="38"/>
  <c r="T282" i="38"/>
  <c r="V281" i="38"/>
  <c r="T281" i="38"/>
  <c r="X281" i="38" s="1"/>
  <c r="V280" i="38"/>
  <c r="T280" i="38"/>
  <c r="X280" i="38" s="1"/>
  <c r="V279" i="38"/>
  <c r="T279" i="38"/>
  <c r="V278" i="38"/>
  <c r="T278" i="38"/>
  <c r="X278" i="38" s="1"/>
  <c r="V277" i="38"/>
  <c r="T277" i="38"/>
  <c r="V276" i="38"/>
  <c r="T276" i="38"/>
  <c r="V275" i="38"/>
  <c r="T275" i="38"/>
  <c r="V274" i="38"/>
  <c r="T274" i="38"/>
  <c r="X274" i="38" s="1"/>
  <c r="V273" i="38"/>
  <c r="T273" i="38"/>
  <c r="V272" i="38"/>
  <c r="T272" i="38"/>
  <c r="X272" i="38" s="1"/>
  <c r="V271" i="38"/>
  <c r="T271" i="38"/>
  <c r="X271" i="38" s="1"/>
  <c r="V270" i="38"/>
  <c r="T270" i="38"/>
  <c r="F269" i="38"/>
  <c r="X273" i="38" l="1"/>
  <c r="T309" i="38"/>
  <c r="X276" i="38"/>
  <c r="X294" i="38"/>
  <c r="X285" i="38"/>
  <c r="X291" i="38"/>
  <c r="X297" i="38"/>
  <c r="X279" i="38"/>
  <c r="X288" i="38"/>
  <c r="X282" i="38"/>
  <c r="X270" i="38"/>
  <c r="X275" i="38"/>
  <c r="X300" i="38"/>
  <c r="X303" i="38"/>
  <c r="X306" i="38"/>
  <c r="X277" i="38"/>
  <c r="X283" i="38"/>
  <c r="M536" i="42" l="1"/>
  <c r="M537" i="42"/>
  <c r="M538" i="42"/>
  <c r="M539" i="42"/>
  <c r="M540" i="42"/>
  <c r="M541" i="42"/>
  <c r="M542" i="42"/>
  <c r="M543" i="42"/>
  <c r="M544" i="42"/>
  <c r="M545" i="42"/>
  <c r="M546" i="42"/>
  <c r="M547" i="42"/>
  <c r="M548" i="42"/>
  <c r="M549" i="42"/>
  <c r="M550" i="42"/>
  <c r="M535" i="42"/>
  <c r="M528" i="42"/>
  <c r="M529" i="42"/>
  <c r="M530" i="42"/>
  <c r="M531" i="42"/>
  <c r="M532" i="42"/>
  <c r="M533" i="42"/>
  <c r="M526" i="42"/>
  <c r="M507" i="42"/>
  <c r="M508" i="42"/>
  <c r="M509" i="42"/>
  <c r="M511" i="42"/>
  <c r="M512" i="42"/>
  <c r="M514" i="42"/>
  <c r="M515" i="42"/>
  <c r="M516" i="42"/>
  <c r="M517" i="42"/>
  <c r="M518" i="42"/>
  <c r="M519" i="42"/>
  <c r="M520" i="42"/>
  <c r="M521" i="42"/>
  <c r="M522" i="42"/>
  <c r="M523" i="42"/>
  <c r="M524" i="42"/>
  <c r="M506" i="42"/>
  <c r="K551" i="42"/>
  <c r="N551" i="42" l="1"/>
  <c r="J551" i="42"/>
  <c r="G505" i="42" s="1"/>
  <c r="I551" i="42"/>
  <c r="N550" i="42"/>
  <c r="L550" i="42"/>
  <c r="P550" i="42" s="1"/>
  <c r="P549" i="42"/>
  <c r="P548" i="42"/>
  <c r="N548" i="42"/>
  <c r="L548" i="42"/>
  <c r="N547" i="42"/>
  <c r="L547" i="42"/>
  <c r="N546" i="42"/>
  <c r="L546" i="42"/>
  <c r="N545" i="42"/>
  <c r="L545" i="42"/>
  <c r="P545" i="42" s="1"/>
  <c r="N544" i="42"/>
  <c r="L544" i="42"/>
  <c r="N543" i="42"/>
  <c r="L543" i="42"/>
  <c r="P542" i="42"/>
  <c r="N542" i="42"/>
  <c r="L542" i="42"/>
  <c r="N541" i="42"/>
  <c r="L541" i="42"/>
  <c r="N540" i="42"/>
  <c r="L540" i="42"/>
  <c r="N539" i="42"/>
  <c r="P539" i="42"/>
  <c r="N538" i="42"/>
  <c r="L538" i="42"/>
  <c r="N537" i="42"/>
  <c r="L537" i="42"/>
  <c r="P536" i="42"/>
  <c r="N536" i="42"/>
  <c r="L536" i="42"/>
  <c r="N535" i="42"/>
  <c r="L535" i="42"/>
  <c r="P534" i="42"/>
  <c r="N533" i="42"/>
  <c r="L533" i="42"/>
  <c r="P533" i="42" s="1"/>
  <c r="N532" i="42"/>
  <c r="L532" i="42"/>
  <c r="N531" i="42"/>
  <c r="L531" i="42"/>
  <c r="P531" i="42" s="1"/>
  <c r="N530" i="42"/>
  <c r="L530" i="42"/>
  <c r="P530" i="42" s="1"/>
  <c r="N529" i="42"/>
  <c r="L529" i="42"/>
  <c r="N528" i="42"/>
  <c r="L528" i="42"/>
  <c r="N527" i="42"/>
  <c r="L527" i="42"/>
  <c r="P526" i="42"/>
  <c r="N526" i="42"/>
  <c r="L526" i="42"/>
  <c r="P525" i="42"/>
  <c r="N524" i="42"/>
  <c r="L524" i="42"/>
  <c r="P524" i="42" s="1"/>
  <c r="N523" i="42"/>
  <c r="L523" i="42"/>
  <c r="N522" i="42"/>
  <c r="L522" i="42"/>
  <c r="N521" i="42"/>
  <c r="L521" i="42"/>
  <c r="P521" i="42" s="1"/>
  <c r="N520" i="42"/>
  <c r="L520" i="42"/>
  <c r="N519" i="42"/>
  <c r="L519" i="42"/>
  <c r="P518" i="42"/>
  <c r="N518" i="42"/>
  <c r="L518" i="42"/>
  <c r="N517" i="42"/>
  <c r="L517" i="42"/>
  <c r="N516" i="42"/>
  <c r="L516" i="42"/>
  <c r="N515" i="42"/>
  <c r="L515" i="42"/>
  <c r="P515" i="42" s="1"/>
  <c r="N514" i="42"/>
  <c r="L514" i="42"/>
  <c r="N513" i="42"/>
  <c r="L513" i="42"/>
  <c r="M513" i="42" s="1"/>
  <c r="P512" i="42"/>
  <c r="N512" i="42"/>
  <c r="L512" i="42"/>
  <c r="N511" i="42"/>
  <c r="L511" i="42"/>
  <c r="N510" i="42"/>
  <c r="L510" i="42"/>
  <c r="M510" i="42" s="1"/>
  <c r="N509" i="42"/>
  <c r="L509" i="42"/>
  <c r="P509" i="42" s="1"/>
  <c r="N508" i="42"/>
  <c r="L508" i="42"/>
  <c r="N507" i="42"/>
  <c r="L507" i="42"/>
  <c r="P506" i="42"/>
  <c r="N506" i="42"/>
  <c r="L506" i="42"/>
  <c r="F505" i="42"/>
  <c r="P527" i="42" l="1"/>
  <c r="M527" i="42"/>
  <c r="P510" i="42"/>
  <c r="P516" i="42"/>
  <c r="P522" i="42"/>
  <c r="P546" i="42"/>
  <c r="L551" i="42"/>
  <c r="M551" i="42" s="1"/>
  <c r="P532" i="42"/>
  <c r="P507" i="42"/>
  <c r="P513" i="42"/>
  <c r="P519" i="42"/>
  <c r="P537" i="42"/>
  <c r="P543" i="42"/>
  <c r="P529" i="42"/>
  <c r="P540" i="42"/>
  <c r="P528" i="42"/>
  <c r="P508" i="42"/>
  <c r="P511" i="42"/>
  <c r="P514" i="42"/>
  <c r="P517" i="42"/>
  <c r="P520" i="42"/>
  <c r="P523" i="42"/>
  <c r="P535" i="42"/>
  <c r="P538" i="42"/>
  <c r="P541" i="42"/>
  <c r="P544" i="42"/>
  <c r="P547" i="42"/>
  <c r="Z425" i="44"/>
  <c r="Z426" i="44"/>
  <c r="Z427" i="44"/>
  <c r="Z428" i="44"/>
  <c r="Z429" i="44"/>
  <c r="Z430" i="44"/>
  <c r="Z431" i="44"/>
  <c r="Z432" i="44"/>
  <c r="Z433" i="44"/>
  <c r="Z434" i="44"/>
  <c r="Z435" i="44"/>
  <c r="Z436" i="44"/>
  <c r="Z437" i="44"/>
  <c r="Z438" i="44"/>
  <c r="Z439" i="44"/>
  <c r="Z440" i="44"/>
  <c r="Z441" i="44"/>
  <c r="Z442" i="44"/>
  <c r="Z443" i="44"/>
  <c r="Z444" i="44"/>
  <c r="Z445" i="44"/>
  <c r="Z446" i="44"/>
  <c r="Z447" i="44"/>
  <c r="Z448" i="44"/>
  <c r="Z449" i="44"/>
  <c r="Z450" i="44"/>
  <c r="Z451" i="44"/>
  <c r="Z452" i="44"/>
  <c r="Z453" i="44"/>
  <c r="Z454" i="44"/>
  <c r="Z455" i="44"/>
  <c r="Z456" i="44"/>
  <c r="Z457" i="44"/>
  <c r="Z424" i="44"/>
  <c r="M497" i="42"/>
  <c r="L354" i="42"/>
  <c r="L355" i="42"/>
  <c r="P355" i="42" s="1"/>
  <c r="L356" i="42"/>
  <c r="L357" i="42"/>
  <c r="L358" i="42"/>
  <c r="P358" i="42" s="1"/>
  <c r="L359" i="42"/>
  <c r="P359" i="42" s="1"/>
  <c r="L360" i="42"/>
  <c r="L361" i="42"/>
  <c r="L362" i="42"/>
  <c r="P362" i="42" s="1"/>
  <c r="L363" i="42"/>
  <c r="P363" i="42" s="1"/>
  <c r="L364" i="42"/>
  <c r="L365" i="42"/>
  <c r="L366" i="42"/>
  <c r="P366" i="42" s="1"/>
  <c r="L367" i="42"/>
  <c r="P367" i="42" s="1"/>
  <c r="L368" i="42"/>
  <c r="L369" i="42"/>
  <c r="L370" i="42"/>
  <c r="P370" i="42" s="1"/>
  <c r="L371" i="42"/>
  <c r="P371" i="42" s="1"/>
  <c r="L383" i="42"/>
  <c r="L384" i="42"/>
  <c r="P384" i="42" s="1"/>
  <c r="L385" i="42"/>
  <c r="L386" i="42"/>
  <c r="P386" i="42" s="1"/>
  <c r="L387" i="42"/>
  <c r="L388" i="42"/>
  <c r="P388" i="42" s="1"/>
  <c r="L389" i="42"/>
  <c r="L390" i="42"/>
  <c r="P390" i="42" s="1"/>
  <c r="L391" i="42"/>
  <c r="L392" i="42"/>
  <c r="P392" i="42" s="1"/>
  <c r="L393" i="42"/>
  <c r="L394" i="42"/>
  <c r="P394" i="42" s="1"/>
  <c r="L396" i="42"/>
  <c r="L397" i="42"/>
  <c r="P397" i="42" s="1"/>
  <c r="L398" i="42"/>
  <c r="L404" i="42"/>
  <c r="L405" i="42"/>
  <c r="P405" i="42" s="1"/>
  <c r="L406" i="42"/>
  <c r="L407" i="42"/>
  <c r="L408" i="42"/>
  <c r="P408" i="42" s="1"/>
  <c r="L409" i="42"/>
  <c r="P409" i="42" s="1"/>
  <c r="L410" i="42"/>
  <c r="L411" i="42"/>
  <c r="L412" i="42"/>
  <c r="P412" i="42" s="1"/>
  <c r="L413" i="42"/>
  <c r="P413" i="42" s="1"/>
  <c r="L414" i="42"/>
  <c r="L415" i="42"/>
  <c r="L416" i="42"/>
  <c r="P416" i="42" s="1"/>
  <c r="L417" i="42"/>
  <c r="P417" i="42" s="1"/>
  <c r="L418" i="42"/>
  <c r="L419" i="42"/>
  <c r="L420" i="42"/>
  <c r="P420" i="42" s="1"/>
  <c r="L421" i="42"/>
  <c r="P421" i="42" s="1"/>
  <c r="L433" i="42"/>
  <c r="L434" i="42"/>
  <c r="L436" i="42"/>
  <c r="P436" i="42" s="1"/>
  <c r="L437" i="42"/>
  <c r="L438" i="42"/>
  <c r="L439" i="42"/>
  <c r="P439" i="42" s="1"/>
  <c r="L440" i="42"/>
  <c r="P440" i="42" s="1"/>
  <c r="L441" i="42"/>
  <c r="L442" i="42"/>
  <c r="L443" i="42"/>
  <c r="P443" i="42" s="1"/>
  <c r="L444" i="42"/>
  <c r="P444" i="42" s="1"/>
  <c r="L445" i="42"/>
  <c r="L446" i="42"/>
  <c r="L447" i="42"/>
  <c r="P447" i="42" s="1"/>
  <c r="L448" i="42"/>
  <c r="P448" i="42" s="1"/>
  <c r="L456" i="42"/>
  <c r="L457" i="42"/>
  <c r="L458" i="42"/>
  <c r="L459" i="42"/>
  <c r="L460" i="42"/>
  <c r="L461" i="42"/>
  <c r="L462" i="42"/>
  <c r="L463" i="42"/>
  <c r="L464" i="42"/>
  <c r="L465" i="42"/>
  <c r="L466" i="42"/>
  <c r="L467" i="42"/>
  <c r="L468" i="42"/>
  <c r="L469" i="42"/>
  <c r="L470" i="42"/>
  <c r="L471" i="42"/>
  <c r="L472" i="42"/>
  <c r="L473" i="42"/>
  <c r="L498" i="42"/>
  <c r="L499" i="42"/>
  <c r="L500" i="42"/>
  <c r="L485" i="42"/>
  <c r="L486" i="42"/>
  <c r="L487" i="42"/>
  <c r="L488" i="42"/>
  <c r="P488" i="42" s="1"/>
  <c r="L489" i="42"/>
  <c r="L490" i="42"/>
  <c r="L491" i="42"/>
  <c r="L492" i="42"/>
  <c r="P492" i="42" s="1"/>
  <c r="L493" i="42"/>
  <c r="L494" i="42"/>
  <c r="L495" i="42"/>
  <c r="L496" i="42"/>
  <c r="P496" i="42" s="1"/>
  <c r="P356" i="42"/>
  <c r="P357" i="42"/>
  <c r="P360" i="42"/>
  <c r="P361" i="42"/>
  <c r="P364" i="42"/>
  <c r="P365" i="42"/>
  <c r="P368" i="42"/>
  <c r="P369" i="42"/>
  <c r="P372" i="42"/>
  <c r="P373" i="42"/>
  <c r="P374" i="42"/>
  <c r="P375" i="42"/>
  <c r="P376" i="42"/>
  <c r="P377" i="42"/>
  <c r="P378" i="42"/>
  <c r="P379" i="42"/>
  <c r="P380" i="42"/>
  <c r="P381" i="42"/>
  <c r="P382" i="42"/>
  <c r="P383" i="42"/>
  <c r="P385" i="42"/>
  <c r="P387" i="42"/>
  <c r="P389" i="42"/>
  <c r="P391" i="42"/>
  <c r="P393" i="42"/>
  <c r="P395" i="42"/>
  <c r="P396" i="42"/>
  <c r="P398" i="42"/>
  <c r="P354" i="42"/>
  <c r="P406" i="42"/>
  <c r="P407" i="42"/>
  <c r="P410" i="42"/>
  <c r="P411" i="42"/>
  <c r="P414" i="42"/>
  <c r="P415" i="42"/>
  <c r="P418" i="42"/>
  <c r="P419" i="42"/>
  <c r="P422" i="42"/>
  <c r="P423" i="42"/>
  <c r="P424" i="42"/>
  <c r="P425" i="42"/>
  <c r="P426" i="42"/>
  <c r="P427" i="42"/>
  <c r="P428" i="42"/>
  <c r="P429" i="42"/>
  <c r="P430" i="42"/>
  <c r="P431" i="42"/>
  <c r="P432" i="42"/>
  <c r="P433" i="42"/>
  <c r="P434" i="42"/>
  <c r="P435" i="42"/>
  <c r="P437" i="42"/>
  <c r="P438" i="42"/>
  <c r="P441" i="42"/>
  <c r="P442" i="42"/>
  <c r="P445" i="42"/>
  <c r="P446" i="42"/>
  <c r="P498" i="42"/>
  <c r="P499" i="42"/>
  <c r="P500" i="42"/>
  <c r="P457" i="42"/>
  <c r="P458" i="42"/>
  <c r="P459" i="42"/>
  <c r="P460" i="42"/>
  <c r="P461" i="42"/>
  <c r="P462" i="42"/>
  <c r="P463" i="42"/>
  <c r="P464" i="42"/>
  <c r="P465" i="42"/>
  <c r="P466" i="42"/>
  <c r="P467" i="42"/>
  <c r="P468" i="42"/>
  <c r="P469" i="42"/>
  <c r="P470" i="42"/>
  <c r="P471" i="42"/>
  <c r="P472" i="42"/>
  <c r="P473" i="42"/>
  <c r="P474" i="42"/>
  <c r="P475" i="42"/>
  <c r="P476" i="42"/>
  <c r="P478" i="42"/>
  <c r="P479" i="42"/>
  <c r="P480" i="42"/>
  <c r="P481" i="42"/>
  <c r="P482" i="42"/>
  <c r="P483" i="42"/>
  <c r="P484" i="42"/>
  <c r="P485" i="42"/>
  <c r="P486" i="42"/>
  <c r="P487" i="42"/>
  <c r="P489" i="42"/>
  <c r="P490" i="42"/>
  <c r="P491" i="42"/>
  <c r="P493" i="42"/>
  <c r="P494" i="42"/>
  <c r="P495" i="42"/>
  <c r="P497" i="42"/>
  <c r="P456" i="42"/>
  <c r="M486" i="42"/>
  <c r="M487" i="42"/>
  <c r="M489" i="42"/>
  <c r="M490" i="42"/>
  <c r="M491" i="42"/>
  <c r="M493" i="42"/>
  <c r="M494" i="42"/>
  <c r="M495" i="42"/>
  <c r="M498" i="42"/>
  <c r="M499" i="42"/>
  <c r="M500" i="42"/>
  <c r="M485" i="42"/>
  <c r="M478" i="42"/>
  <c r="M479" i="42"/>
  <c r="M480" i="42"/>
  <c r="M481" i="42"/>
  <c r="M482" i="42"/>
  <c r="M483" i="42"/>
  <c r="K501" i="42"/>
  <c r="L497" i="42"/>
  <c r="L483" i="42"/>
  <c r="L482" i="42"/>
  <c r="L481" i="42"/>
  <c r="L480" i="42"/>
  <c r="L479" i="42"/>
  <c r="L478" i="42"/>
  <c r="L477" i="42"/>
  <c r="M477" i="42" s="1"/>
  <c r="L476" i="42"/>
  <c r="L474" i="42"/>
  <c r="M476" i="42"/>
  <c r="P477" i="42" l="1"/>
  <c r="M496" i="42"/>
  <c r="M492" i="42"/>
  <c r="M488" i="42"/>
  <c r="L501" i="42"/>
  <c r="M501" i="42" s="1"/>
  <c r="M457" i="42"/>
  <c r="M458" i="42"/>
  <c r="M459" i="42"/>
  <c r="M460" i="42"/>
  <c r="M461" i="42"/>
  <c r="M462" i="42"/>
  <c r="M463" i="42"/>
  <c r="M464" i="42"/>
  <c r="M465" i="42"/>
  <c r="M466" i="42"/>
  <c r="M467" i="42"/>
  <c r="M468" i="42"/>
  <c r="M469" i="42"/>
  <c r="M470" i="42"/>
  <c r="M471" i="42"/>
  <c r="M472" i="42"/>
  <c r="M473" i="42"/>
  <c r="M474" i="42"/>
  <c r="M456" i="42"/>
  <c r="V774" i="45" l="1"/>
  <c r="S774" i="45"/>
  <c r="R774" i="45"/>
  <c r="Q774" i="45"/>
  <c r="P774" i="45"/>
  <c r="O774" i="45"/>
  <c r="N774" i="45"/>
  <c r="M774" i="45"/>
  <c r="L774" i="45"/>
  <c r="K774" i="45"/>
  <c r="J774" i="45"/>
  <c r="I774" i="45"/>
  <c r="H774" i="45"/>
  <c r="V773" i="45"/>
  <c r="T773" i="45"/>
  <c r="U773" i="45" s="1"/>
  <c r="V772" i="45"/>
  <c r="T772" i="45"/>
  <c r="V771" i="45"/>
  <c r="T771" i="45"/>
  <c r="U771" i="45" s="1"/>
  <c r="V770" i="45"/>
  <c r="T770" i="45"/>
  <c r="U770" i="45" s="1"/>
  <c r="V769" i="45"/>
  <c r="T769" i="45"/>
  <c r="U769" i="45" s="1"/>
  <c r="V768" i="45"/>
  <c r="T768" i="45"/>
  <c r="U768" i="45" s="1"/>
  <c r="V767" i="45"/>
  <c r="T767" i="45"/>
  <c r="U767" i="45" s="1"/>
  <c r="V766" i="45"/>
  <c r="T766" i="45"/>
  <c r="V765" i="45"/>
  <c r="T765" i="45"/>
  <c r="U765" i="45" s="1"/>
  <c r="X764" i="45"/>
  <c r="V763" i="45"/>
  <c r="T763" i="45"/>
  <c r="V762" i="45"/>
  <c r="T762" i="45"/>
  <c r="U762" i="45" s="1"/>
  <c r="V761" i="45"/>
  <c r="T761" i="45"/>
  <c r="V760" i="45"/>
  <c r="T760" i="45"/>
  <c r="X759" i="45"/>
  <c r="V759" i="45"/>
  <c r="T759" i="45"/>
  <c r="U759" i="45" s="1"/>
  <c r="V758" i="45"/>
  <c r="T758" i="45"/>
  <c r="V757" i="45"/>
  <c r="T757" i="45"/>
  <c r="V756" i="45"/>
  <c r="T756" i="45"/>
  <c r="U756" i="45" s="1"/>
  <c r="V755" i="45"/>
  <c r="T755" i="45"/>
  <c r="V754" i="45"/>
  <c r="T754" i="45"/>
  <c r="U754" i="45" s="1"/>
  <c r="V753" i="45"/>
  <c r="T753" i="45"/>
  <c r="U753" i="45" s="1"/>
  <c r="V752" i="45"/>
  <c r="T752" i="45"/>
  <c r="V751" i="45"/>
  <c r="T751" i="45"/>
  <c r="V750" i="45"/>
  <c r="T750" i="45"/>
  <c r="U750" i="45" s="1"/>
  <c r="V749" i="45"/>
  <c r="T749" i="45"/>
  <c r="V748" i="45"/>
  <c r="T748" i="45"/>
  <c r="V747" i="45"/>
  <c r="T747" i="45"/>
  <c r="U747" i="45" s="1"/>
  <c r="V746" i="45"/>
  <c r="T746" i="45"/>
  <c r="V745" i="45"/>
  <c r="T745" i="45"/>
  <c r="V744" i="45"/>
  <c r="T744" i="45"/>
  <c r="U744" i="45" s="1"/>
  <c r="V743" i="45"/>
  <c r="T743" i="45"/>
  <c r="U743" i="45" s="1"/>
  <c r="V742" i="45"/>
  <c r="T742" i="45"/>
  <c r="V741" i="45"/>
  <c r="T741" i="45"/>
  <c r="U741" i="45" s="1"/>
  <c r="V740" i="45"/>
  <c r="T740" i="45"/>
  <c r="V739" i="45"/>
  <c r="T739" i="45"/>
  <c r="U739" i="45" s="1"/>
  <c r="V738" i="45"/>
  <c r="T738" i="45"/>
  <c r="U738" i="45" s="1"/>
  <c r="V737" i="45"/>
  <c r="T737" i="45"/>
  <c r="U737" i="45" s="1"/>
  <c r="V736" i="45"/>
  <c r="T736" i="45"/>
  <c r="F735" i="45"/>
  <c r="X757" i="45" l="1"/>
  <c r="U757" i="45"/>
  <c r="X766" i="45"/>
  <c r="U766" i="45"/>
  <c r="X760" i="45"/>
  <c r="U760" i="45"/>
  <c r="X763" i="45"/>
  <c r="U763" i="45"/>
  <c r="X772" i="45"/>
  <c r="U772" i="45"/>
  <c r="X749" i="45"/>
  <c r="U749" i="45"/>
  <c r="X755" i="45"/>
  <c r="U755" i="45"/>
  <c r="X758" i="45"/>
  <c r="U758" i="45"/>
  <c r="X769" i="45"/>
  <c r="X746" i="45"/>
  <c r="U746" i="45"/>
  <c r="X761" i="45"/>
  <c r="U761" i="45"/>
  <c r="X742" i="45"/>
  <c r="U742" i="45"/>
  <c r="X751" i="45"/>
  <c r="U751" i="45"/>
  <c r="X752" i="45"/>
  <c r="U752" i="45"/>
  <c r="X741" i="45"/>
  <c r="X748" i="45"/>
  <c r="U748" i="45"/>
  <c r="X736" i="45"/>
  <c r="U736" i="45"/>
  <c r="X740" i="45"/>
  <c r="U740" i="45"/>
  <c r="X745" i="45"/>
  <c r="U745" i="45"/>
  <c r="X773" i="45"/>
  <c r="X750" i="45"/>
  <c r="X738" i="45"/>
  <c r="X762" i="45"/>
  <c r="X767" i="45"/>
  <c r="T774" i="45"/>
  <c r="U774" i="45" s="1"/>
  <c r="X747" i="45"/>
  <c r="X756" i="45"/>
  <c r="X770" i="45"/>
  <c r="X744" i="45"/>
  <c r="X753" i="45"/>
  <c r="X737" i="45"/>
  <c r="X743" i="45"/>
  <c r="X765" i="45"/>
  <c r="X768" i="45"/>
  <c r="X771" i="45"/>
  <c r="X739" i="45"/>
  <c r="X754" i="45"/>
  <c r="X458" i="44"/>
  <c r="U458" i="44"/>
  <c r="T458" i="44"/>
  <c r="S458" i="44"/>
  <c r="R458" i="44"/>
  <c r="Q458" i="44"/>
  <c r="P458" i="44"/>
  <c r="O458" i="44"/>
  <c r="N458" i="44"/>
  <c r="M458" i="44"/>
  <c r="L458" i="44"/>
  <c r="K458" i="44"/>
  <c r="J458" i="44"/>
  <c r="I458" i="44"/>
  <c r="H458" i="44"/>
  <c r="X457" i="44"/>
  <c r="V457" i="44"/>
  <c r="W457" i="44" s="1"/>
  <c r="X456" i="44"/>
  <c r="V456" i="44"/>
  <c r="X455" i="44"/>
  <c r="V455" i="44"/>
  <c r="X454" i="44"/>
  <c r="V454" i="44"/>
  <c r="W454" i="44" s="1"/>
  <c r="X453" i="44"/>
  <c r="V453" i="44"/>
  <c r="X452" i="44"/>
  <c r="V452" i="44"/>
  <c r="X451" i="44"/>
  <c r="V451" i="44"/>
  <c r="W451" i="44" s="1"/>
  <c r="X450" i="44"/>
  <c r="V450" i="44"/>
  <c r="X449" i="44"/>
  <c r="V449" i="44"/>
  <c r="X448" i="44"/>
  <c r="V448" i="44"/>
  <c r="W448" i="44" s="1"/>
  <c r="X447" i="44"/>
  <c r="V447" i="44"/>
  <c r="X446" i="44"/>
  <c r="V446" i="44"/>
  <c r="X445" i="44"/>
  <c r="V445" i="44"/>
  <c r="W445" i="44" s="1"/>
  <c r="X443" i="44"/>
  <c r="V443" i="44"/>
  <c r="W443" i="44" s="1"/>
  <c r="X442" i="44"/>
  <c r="V442" i="44"/>
  <c r="X441" i="44"/>
  <c r="V441" i="44"/>
  <c r="W441" i="44" s="1"/>
  <c r="X440" i="44"/>
  <c r="V440" i="44"/>
  <c r="X439" i="44"/>
  <c r="V439" i="44"/>
  <c r="X438" i="44"/>
  <c r="V438" i="44"/>
  <c r="W438" i="44" s="1"/>
  <c r="X437" i="44"/>
  <c r="V437" i="44"/>
  <c r="W437" i="44" s="1"/>
  <c r="X436" i="44"/>
  <c r="V436" i="44"/>
  <c r="X435" i="44"/>
  <c r="V435" i="44"/>
  <c r="W435" i="44" s="1"/>
  <c r="X434" i="44"/>
  <c r="V434" i="44"/>
  <c r="W434" i="44" s="1"/>
  <c r="X433" i="44"/>
  <c r="V433" i="44"/>
  <c r="X432" i="44"/>
  <c r="V432" i="44"/>
  <c r="W432" i="44" s="1"/>
  <c r="X431" i="44"/>
  <c r="V431" i="44"/>
  <c r="X430" i="44"/>
  <c r="V430" i="44"/>
  <c r="X429" i="44"/>
  <c r="V429" i="44"/>
  <c r="W429" i="44" s="1"/>
  <c r="X428" i="44"/>
  <c r="V428" i="44"/>
  <c r="W428" i="44" s="1"/>
  <c r="X427" i="44"/>
  <c r="V427" i="44"/>
  <c r="X426" i="44"/>
  <c r="V426" i="44"/>
  <c r="W426" i="44" s="1"/>
  <c r="X425" i="44"/>
  <c r="V425" i="44"/>
  <c r="X424" i="44"/>
  <c r="V424" i="44"/>
  <c r="F423" i="44"/>
  <c r="W425" i="44" l="1"/>
  <c r="W427" i="44"/>
  <c r="W431" i="44"/>
  <c r="W439" i="44"/>
  <c r="W447" i="44"/>
  <c r="W449" i="44"/>
  <c r="W453" i="44"/>
  <c r="W455" i="44"/>
  <c r="W424" i="44"/>
  <c r="W430" i="44"/>
  <c r="W436" i="44"/>
  <c r="W440" i="44"/>
  <c r="W442" i="44"/>
  <c r="W446" i="44"/>
  <c r="W450" i="44"/>
  <c r="W452" i="44"/>
  <c r="W456" i="44"/>
  <c r="W433" i="44"/>
  <c r="V458" i="44"/>
  <c r="W458" i="44" s="1"/>
  <c r="N501" i="42" l="1"/>
  <c r="J501" i="42"/>
  <c r="G455" i="42" s="1"/>
  <c r="I501" i="42"/>
  <c r="N500" i="42"/>
  <c r="N498" i="42"/>
  <c r="N497" i="42"/>
  <c r="N496" i="42"/>
  <c r="N495" i="42"/>
  <c r="N494" i="42"/>
  <c r="N493" i="42"/>
  <c r="N492" i="42"/>
  <c r="N491" i="42"/>
  <c r="N490" i="42"/>
  <c r="N489" i="42"/>
  <c r="N488" i="42"/>
  <c r="N487" i="42"/>
  <c r="N486" i="42"/>
  <c r="N485" i="42"/>
  <c r="N483" i="42"/>
  <c r="N482" i="42"/>
  <c r="N481" i="42"/>
  <c r="N480" i="42"/>
  <c r="N479" i="42"/>
  <c r="N478" i="42"/>
  <c r="N477" i="42"/>
  <c r="N476" i="42"/>
  <c r="N474" i="42"/>
  <c r="N473" i="42"/>
  <c r="N472" i="42"/>
  <c r="N471" i="42"/>
  <c r="N470" i="42"/>
  <c r="N469" i="42"/>
  <c r="N468" i="42"/>
  <c r="N467" i="42"/>
  <c r="N466" i="42"/>
  <c r="N465" i="42"/>
  <c r="N464" i="42"/>
  <c r="N463" i="42"/>
  <c r="N462" i="42"/>
  <c r="N461" i="42"/>
  <c r="N460" i="42"/>
  <c r="N459" i="42"/>
  <c r="N458" i="42"/>
  <c r="N457" i="42"/>
  <c r="N456" i="42"/>
  <c r="F455" i="42"/>
  <c r="V731" i="45" l="1"/>
  <c r="S731" i="45"/>
  <c r="R731" i="45"/>
  <c r="Q731" i="45"/>
  <c r="P731" i="45"/>
  <c r="O731" i="45"/>
  <c r="N731" i="45"/>
  <c r="M731" i="45"/>
  <c r="L731" i="45"/>
  <c r="K731" i="45"/>
  <c r="J731" i="45"/>
  <c r="I731" i="45"/>
  <c r="H731" i="45"/>
  <c r="V730" i="45"/>
  <c r="T730" i="45"/>
  <c r="U730" i="45" s="1"/>
  <c r="V729" i="45"/>
  <c r="T729" i="45"/>
  <c r="U729" i="45" s="1"/>
  <c r="V728" i="45"/>
  <c r="T728" i="45"/>
  <c r="V727" i="45"/>
  <c r="T727" i="45"/>
  <c r="U727" i="45" s="1"/>
  <c r="V726" i="45"/>
  <c r="T726" i="45"/>
  <c r="U726" i="45" s="1"/>
  <c r="V725" i="45"/>
  <c r="T725" i="45"/>
  <c r="V724" i="45"/>
  <c r="T724" i="45"/>
  <c r="U724" i="45" s="1"/>
  <c r="V723" i="45"/>
  <c r="T723" i="45"/>
  <c r="V722" i="45"/>
  <c r="T722" i="45"/>
  <c r="X721" i="45"/>
  <c r="V720" i="45"/>
  <c r="T720" i="45"/>
  <c r="X719" i="45"/>
  <c r="V719" i="45"/>
  <c r="T719" i="45"/>
  <c r="U719" i="45" s="1"/>
  <c r="V718" i="45"/>
  <c r="T718" i="45"/>
  <c r="V717" i="45"/>
  <c r="T717" i="45"/>
  <c r="V716" i="45"/>
  <c r="T716" i="45"/>
  <c r="U716" i="45" s="1"/>
  <c r="V715" i="45"/>
  <c r="T715" i="45"/>
  <c r="V714" i="45"/>
  <c r="T714" i="45"/>
  <c r="V713" i="45"/>
  <c r="T713" i="45"/>
  <c r="U713" i="45" s="1"/>
  <c r="V712" i="45"/>
  <c r="T712" i="45"/>
  <c r="V711" i="45"/>
  <c r="T711" i="45"/>
  <c r="V710" i="45"/>
  <c r="T710" i="45"/>
  <c r="U710" i="45" s="1"/>
  <c r="V709" i="45"/>
  <c r="T709" i="45"/>
  <c r="V708" i="45"/>
  <c r="T708" i="45"/>
  <c r="V707" i="45"/>
  <c r="T707" i="45"/>
  <c r="U707" i="45" s="1"/>
  <c r="V706" i="45"/>
  <c r="T706" i="45"/>
  <c r="U706" i="45" s="1"/>
  <c r="V705" i="45"/>
  <c r="T705" i="45"/>
  <c r="V704" i="45"/>
  <c r="T704" i="45"/>
  <c r="U704" i="45" s="1"/>
  <c r="V703" i="45"/>
  <c r="T703" i="45"/>
  <c r="V702" i="45"/>
  <c r="T702" i="45"/>
  <c r="V701" i="45"/>
  <c r="T701" i="45"/>
  <c r="U701" i="45" s="1"/>
  <c r="V700" i="45"/>
  <c r="T700" i="45"/>
  <c r="U700" i="45" s="1"/>
  <c r="V699" i="45"/>
  <c r="T699" i="45"/>
  <c r="V698" i="45"/>
  <c r="T698" i="45"/>
  <c r="U698" i="45" s="1"/>
  <c r="V697" i="45"/>
  <c r="T697" i="45"/>
  <c r="U697" i="45" s="1"/>
  <c r="V696" i="45"/>
  <c r="T696" i="45"/>
  <c r="V695" i="45"/>
  <c r="T695" i="45"/>
  <c r="U695" i="45" s="1"/>
  <c r="V694" i="45"/>
  <c r="T694" i="45"/>
  <c r="U694" i="45" s="1"/>
  <c r="V693" i="45"/>
  <c r="T693" i="45"/>
  <c r="F692" i="45"/>
  <c r="X711" i="45" l="1"/>
  <c r="U711" i="45"/>
  <c r="X717" i="45"/>
  <c r="U717" i="45"/>
  <c r="X723" i="45"/>
  <c r="U723" i="45"/>
  <c r="X699" i="45"/>
  <c r="U699" i="45"/>
  <c r="X708" i="45"/>
  <c r="U708" i="45"/>
  <c r="X714" i="45"/>
  <c r="U714" i="45"/>
  <c r="X703" i="45"/>
  <c r="U703" i="45"/>
  <c r="X712" i="45"/>
  <c r="U712" i="45"/>
  <c r="X715" i="45"/>
  <c r="U715" i="45"/>
  <c r="X705" i="45"/>
  <c r="U705" i="45"/>
  <c r="X709" i="45"/>
  <c r="U709" i="45"/>
  <c r="X702" i="45"/>
  <c r="U702" i="45"/>
  <c r="X722" i="45"/>
  <c r="U722" i="45"/>
  <c r="X725" i="45"/>
  <c r="U725" i="45"/>
  <c r="X728" i="45"/>
  <c r="U728" i="45"/>
  <c r="X718" i="45"/>
  <c r="U718" i="45"/>
  <c r="X696" i="45"/>
  <c r="U696" i="45"/>
  <c r="X701" i="45"/>
  <c r="X693" i="45"/>
  <c r="U693" i="45"/>
  <c r="X720" i="45"/>
  <c r="U720" i="45"/>
  <c r="X704" i="45"/>
  <c r="X726" i="45"/>
  <c r="X724" i="45"/>
  <c r="X730" i="45"/>
  <c r="T731" i="45"/>
  <c r="U731" i="45" s="1"/>
  <c r="X710" i="45"/>
  <c r="X727" i="45"/>
  <c r="X729" i="45"/>
  <c r="X695" i="45"/>
  <c r="X713" i="45"/>
  <c r="X698" i="45"/>
  <c r="X716" i="45"/>
  <c r="X707" i="45"/>
  <c r="X694" i="45"/>
  <c r="X697" i="45"/>
  <c r="X700" i="45"/>
  <c r="X706" i="45"/>
  <c r="U263" i="47" l="1"/>
  <c r="U264" i="47"/>
  <c r="U265" i="47"/>
  <c r="U266" i="47"/>
  <c r="U267" i="47"/>
  <c r="U268" i="47"/>
  <c r="U269" i="47"/>
  <c r="U262" i="47"/>
  <c r="U231" i="47"/>
  <c r="U234" i="47"/>
  <c r="U235" i="47"/>
  <c r="U236" i="47"/>
  <c r="U237" i="47"/>
  <c r="U238" i="47"/>
  <c r="U239" i="47"/>
  <c r="U240" i="47"/>
  <c r="U241" i="47"/>
  <c r="U242" i="47"/>
  <c r="U243" i="47"/>
  <c r="U244" i="47"/>
  <c r="U245" i="47"/>
  <c r="U246" i="47"/>
  <c r="U247" i="47"/>
  <c r="U248" i="47"/>
  <c r="U249" i="47"/>
  <c r="U250" i="47"/>
  <c r="U251" i="47"/>
  <c r="U252" i="47"/>
  <c r="U254" i="47"/>
  <c r="U255" i="47"/>
  <c r="U256" i="47"/>
  <c r="U257" i="47"/>
  <c r="U258" i="47"/>
  <c r="U259" i="47"/>
  <c r="U260" i="47"/>
  <c r="V270" i="47" l="1"/>
  <c r="S270" i="47"/>
  <c r="R270" i="47"/>
  <c r="Q270" i="47"/>
  <c r="P270" i="47"/>
  <c r="O270" i="47"/>
  <c r="N270" i="47"/>
  <c r="M270" i="47"/>
  <c r="L270" i="47"/>
  <c r="K270" i="47"/>
  <c r="J270" i="47"/>
  <c r="I270" i="47"/>
  <c r="H270" i="47"/>
  <c r="V269" i="47"/>
  <c r="T269" i="47"/>
  <c r="V268" i="47"/>
  <c r="T268" i="47"/>
  <c r="V267" i="47"/>
  <c r="T267" i="47"/>
  <c r="V266" i="47"/>
  <c r="T266" i="47"/>
  <c r="V265" i="47"/>
  <c r="T265" i="47"/>
  <c r="V264" i="47"/>
  <c r="T264" i="47"/>
  <c r="V263" i="47"/>
  <c r="T263" i="47"/>
  <c r="Y262" i="47"/>
  <c r="V262" i="47"/>
  <c r="T262" i="47"/>
  <c r="Y260" i="47"/>
  <c r="V260" i="47"/>
  <c r="T260" i="47"/>
  <c r="Y259" i="47"/>
  <c r="V259" i="47"/>
  <c r="T259" i="47"/>
  <c r="Y258" i="47"/>
  <c r="V258" i="47"/>
  <c r="T258" i="47"/>
  <c r="Y257" i="47"/>
  <c r="V257" i="47"/>
  <c r="T257" i="47"/>
  <c r="Y256" i="47"/>
  <c r="V256" i="47"/>
  <c r="T256" i="47"/>
  <c r="V255" i="47"/>
  <c r="T255" i="47"/>
  <c r="V254" i="47"/>
  <c r="T254" i="47"/>
  <c r="V253" i="47"/>
  <c r="T253" i="47"/>
  <c r="U253" i="47" s="1"/>
  <c r="V252" i="47"/>
  <c r="T252" i="47"/>
  <c r="V251" i="47"/>
  <c r="T251" i="47"/>
  <c r="Y251" i="47" s="1"/>
  <c r="V250" i="47"/>
  <c r="T250" i="47"/>
  <c r="Y249" i="47"/>
  <c r="V249" i="47"/>
  <c r="T249" i="47"/>
  <c r="V248" i="47"/>
  <c r="T248" i="47"/>
  <c r="Y248" i="47" s="1"/>
  <c r="Y247" i="47"/>
  <c r="V247" i="47"/>
  <c r="T247" i="47"/>
  <c r="V246" i="47"/>
  <c r="T246" i="47"/>
  <c r="T245" i="47"/>
  <c r="V244" i="47"/>
  <c r="T244" i="47"/>
  <c r="V243" i="47"/>
  <c r="T243" i="47"/>
  <c r="V242" i="47"/>
  <c r="T242" i="47"/>
  <c r="V241" i="47"/>
  <c r="T241" i="47"/>
  <c r="Y241" i="47" s="1"/>
  <c r="V240" i="47"/>
  <c r="T240" i="47"/>
  <c r="V239" i="47"/>
  <c r="T239" i="47"/>
  <c r="V238" i="47"/>
  <c r="T238" i="47"/>
  <c r="Y238" i="47" s="1"/>
  <c r="V237" i="47"/>
  <c r="T237" i="47"/>
  <c r="Y236" i="47"/>
  <c r="V236" i="47"/>
  <c r="T236" i="47"/>
  <c r="V235" i="47"/>
  <c r="T235" i="47"/>
  <c r="V234" i="47"/>
  <c r="T234" i="47"/>
  <c r="V233" i="47"/>
  <c r="T233" i="47"/>
  <c r="U233" i="47" s="1"/>
  <c r="V232" i="47"/>
  <c r="T232" i="47"/>
  <c r="U232" i="47" s="1"/>
  <c r="V231" i="47"/>
  <c r="T231" i="47"/>
  <c r="V230" i="47"/>
  <c r="T230" i="47"/>
  <c r="U230" i="47" s="1"/>
  <c r="F229" i="47"/>
  <c r="Y268" i="47" l="1"/>
  <c r="Y263" i="47"/>
  <c r="Y265" i="47"/>
  <c r="Y237" i="47"/>
  <c r="Y239" i="47"/>
  <c r="T270" i="47"/>
  <c r="U270" i="47" s="1"/>
  <c r="Y230" i="47"/>
  <c r="Y233" i="47"/>
  <c r="Y242" i="47"/>
  <c r="Y252" i="47"/>
  <c r="Y234" i="47"/>
  <c r="Y253" i="47"/>
  <c r="Y266" i="47"/>
  <c r="Y231" i="47"/>
  <c r="Y240" i="47"/>
  <c r="Y250" i="47"/>
  <c r="Y246" i="47"/>
  <c r="Y255" i="47"/>
  <c r="Y232" i="47"/>
  <c r="Y254" i="47"/>
  <c r="Y261" i="47"/>
  <c r="Y264" i="47"/>
  <c r="Y267" i="47"/>
  <c r="Y235" i="47"/>
  <c r="J688" i="45"/>
  <c r="V265" i="38"/>
  <c r="S265" i="38"/>
  <c r="R265" i="38"/>
  <c r="Q265" i="38"/>
  <c r="P265" i="38"/>
  <c r="O265" i="38"/>
  <c r="N265" i="38"/>
  <c r="M265" i="38"/>
  <c r="L265" i="38"/>
  <c r="K265" i="38"/>
  <c r="J265" i="38"/>
  <c r="I265" i="38"/>
  <c r="H265" i="38"/>
  <c r="V264" i="38"/>
  <c r="T264" i="38"/>
  <c r="V263" i="38"/>
  <c r="T263" i="38"/>
  <c r="U263" i="38" s="1"/>
  <c r="V262" i="38"/>
  <c r="T262" i="38"/>
  <c r="U262" i="38" s="1"/>
  <c r="V261" i="38"/>
  <c r="T261" i="38"/>
  <c r="X260" i="38"/>
  <c r="V260" i="38"/>
  <c r="T260" i="38"/>
  <c r="U260" i="38" s="1"/>
  <c r="V259" i="38"/>
  <c r="T259" i="38"/>
  <c r="U259" i="38" s="1"/>
  <c r="V258" i="38"/>
  <c r="T258" i="38"/>
  <c r="V257" i="38"/>
  <c r="T257" i="38"/>
  <c r="U257" i="38" s="1"/>
  <c r="V256" i="38"/>
  <c r="T256" i="38"/>
  <c r="U256" i="38" s="1"/>
  <c r="V255" i="38"/>
  <c r="T255" i="38"/>
  <c r="X254" i="38"/>
  <c r="V253" i="38"/>
  <c r="T253" i="38"/>
  <c r="U253" i="38" s="1"/>
  <c r="V252" i="38"/>
  <c r="T252" i="38"/>
  <c r="V251" i="38"/>
  <c r="T251" i="38"/>
  <c r="V250" i="38"/>
  <c r="T250" i="38"/>
  <c r="U250" i="38" s="1"/>
  <c r="V249" i="38"/>
  <c r="T249" i="38"/>
  <c r="V248" i="38"/>
  <c r="T248" i="38"/>
  <c r="V247" i="38"/>
  <c r="T247" i="38"/>
  <c r="U247" i="38" s="1"/>
  <c r="V246" i="38"/>
  <c r="T246" i="38"/>
  <c r="V245" i="38"/>
  <c r="T245" i="38"/>
  <c r="V244" i="38"/>
  <c r="T244" i="38"/>
  <c r="U244" i="38" s="1"/>
  <c r="V243" i="38"/>
  <c r="T243" i="38"/>
  <c r="V242" i="38"/>
  <c r="T242" i="38"/>
  <c r="X241" i="38"/>
  <c r="V241" i="38"/>
  <c r="T241" i="38"/>
  <c r="U241" i="38" s="1"/>
  <c r="V240" i="38"/>
  <c r="T240" i="38"/>
  <c r="V239" i="38"/>
  <c r="T239" i="38"/>
  <c r="X238" i="38"/>
  <c r="V238" i="38"/>
  <c r="T238" i="38"/>
  <c r="U238" i="38" s="1"/>
  <c r="V237" i="38"/>
  <c r="T237" i="38"/>
  <c r="V236" i="38"/>
  <c r="T236" i="38"/>
  <c r="U236" i="38" s="1"/>
  <c r="V235" i="38"/>
  <c r="T235" i="38"/>
  <c r="U235" i="38" s="1"/>
  <c r="V234" i="38"/>
  <c r="T234" i="38"/>
  <c r="V233" i="38"/>
  <c r="T233" i="38"/>
  <c r="V232" i="38"/>
  <c r="T232" i="38"/>
  <c r="U232" i="38" s="1"/>
  <c r="V231" i="38"/>
  <c r="T231" i="38"/>
  <c r="V230" i="38"/>
  <c r="T230" i="38"/>
  <c r="V229" i="38"/>
  <c r="T229" i="38"/>
  <c r="U229" i="38" s="1"/>
  <c r="V228" i="38"/>
  <c r="T228" i="38"/>
  <c r="V227" i="38"/>
  <c r="T227" i="38"/>
  <c r="V226" i="38"/>
  <c r="T226" i="38"/>
  <c r="U226" i="38" s="1"/>
  <c r="F225" i="38"/>
  <c r="X231" i="38" l="1"/>
  <c r="U231" i="38"/>
  <c r="X234" i="38"/>
  <c r="U234" i="38"/>
  <c r="X239" i="38"/>
  <c r="U239" i="38"/>
  <c r="X252" i="38"/>
  <c r="U252" i="38"/>
  <c r="X255" i="38"/>
  <c r="U255" i="38"/>
  <c r="X258" i="38"/>
  <c r="U258" i="38"/>
  <c r="X240" i="38"/>
  <c r="U240" i="38"/>
  <c r="X245" i="38"/>
  <c r="U245" i="38"/>
  <c r="X247" i="38"/>
  <c r="X264" i="38"/>
  <c r="U264" i="38"/>
  <c r="X237" i="38"/>
  <c r="U237" i="38"/>
  <c r="X261" i="38"/>
  <c r="U261" i="38"/>
  <c r="X263" i="38"/>
  <c r="X229" i="38"/>
  <c r="X248" i="38"/>
  <c r="U248" i="38"/>
  <c r="X250" i="38"/>
  <c r="X242" i="38"/>
  <c r="U242" i="38"/>
  <c r="X244" i="38"/>
  <c r="X233" i="38"/>
  <c r="U233" i="38"/>
  <c r="X235" i="38"/>
  <c r="X246" i="38"/>
  <c r="U246" i="38"/>
  <c r="X251" i="38"/>
  <c r="U251" i="38"/>
  <c r="X253" i="38"/>
  <c r="X232" i="38"/>
  <c r="X243" i="38"/>
  <c r="U243" i="38"/>
  <c r="X226" i="38"/>
  <c r="X227" i="38"/>
  <c r="U227" i="38"/>
  <c r="X230" i="38"/>
  <c r="U230" i="38"/>
  <c r="X228" i="38"/>
  <c r="U228" i="38"/>
  <c r="X249" i="38"/>
  <c r="U249" i="38"/>
  <c r="X257" i="38"/>
  <c r="T265" i="38"/>
  <c r="U265" i="38" s="1"/>
  <c r="X256" i="38"/>
  <c r="X259" i="38"/>
  <c r="X262" i="38"/>
  <c r="X236" i="38"/>
  <c r="M434" i="42" l="1"/>
  <c r="M435" i="42"/>
  <c r="M436" i="42"/>
  <c r="M437" i="42"/>
  <c r="M438" i="42"/>
  <c r="M439" i="42"/>
  <c r="M440" i="42"/>
  <c r="M441" i="42"/>
  <c r="M442" i="42"/>
  <c r="M443" i="42"/>
  <c r="M444" i="42"/>
  <c r="M445" i="42"/>
  <c r="M446" i="42"/>
  <c r="M447" i="42"/>
  <c r="M448" i="42"/>
  <c r="M433" i="42"/>
  <c r="M425" i="42"/>
  <c r="M426" i="42"/>
  <c r="M427" i="42"/>
  <c r="M428" i="42"/>
  <c r="M429" i="42"/>
  <c r="M430" i="42"/>
  <c r="M431" i="42"/>
  <c r="M424" i="42"/>
  <c r="M405" i="42"/>
  <c r="M406" i="42"/>
  <c r="M407" i="42"/>
  <c r="M408" i="42"/>
  <c r="M409" i="42"/>
  <c r="M410" i="42"/>
  <c r="M411" i="42"/>
  <c r="M412" i="42"/>
  <c r="M413" i="42"/>
  <c r="M414" i="42"/>
  <c r="M415" i="42"/>
  <c r="M416" i="42"/>
  <c r="M417" i="42"/>
  <c r="M418" i="42"/>
  <c r="M419" i="42"/>
  <c r="M420" i="42"/>
  <c r="M421" i="42"/>
  <c r="M422" i="42"/>
  <c r="M404" i="42"/>
  <c r="U255" i="46"/>
  <c r="U248" i="46"/>
  <c r="U249" i="46"/>
  <c r="U250" i="46"/>
  <c r="U251" i="46"/>
  <c r="U252" i="46"/>
  <c r="U253" i="46"/>
  <c r="U254" i="46"/>
  <c r="U24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17" i="46"/>
  <c r="V255" i="46" l="1"/>
  <c r="S255" i="46"/>
  <c r="R255" i="46"/>
  <c r="Q255" i="46"/>
  <c r="P255" i="46"/>
  <c r="O255" i="46"/>
  <c r="N255" i="46"/>
  <c r="M255" i="46"/>
  <c r="L255" i="46"/>
  <c r="K255" i="46"/>
  <c r="J255" i="46"/>
  <c r="I255" i="46"/>
  <c r="H255" i="46"/>
  <c r="V254" i="46"/>
  <c r="T254" i="46"/>
  <c r="X254" i="46" s="1"/>
  <c r="V253" i="46"/>
  <c r="T253" i="46"/>
  <c r="V252" i="46"/>
  <c r="T252" i="46"/>
  <c r="V251" i="46"/>
  <c r="T251" i="46"/>
  <c r="X251" i="46" s="1"/>
  <c r="X250" i="46"/>
  <c r="V250" i="46"/>
  <c r="T250" i="46"/>
  <c r="V249" i="46"/>
  <c r="T249" i="46"/>
  <c r="V248" i="46"/>
  <c r="T248" i="46"/>
  <c r="X248" i="46" s="1"/>
  <c r="X247" i="46"/>
  <c r="V247" i="46"/>
  <c r="V245" i="46"/>
  <c r="T245" i="46"/>
  <c r="X244" i="46"/>
  <c r="V244" i="46"/>
  <c r="T244" i="46"/>
  <c r="X243" i="46"/>
  <c r="V243" i="46"/>
  <c r="T243" i="46"/>
  <c r="V242" i="46"/>
  <c r="T242" i="46"/>
  <c r="V241" i="46"/>
  <c r="T241" i="46"/>
  <c r="X240" i="46"/>
  <c r="V240" i="46"/>
  <c r="T240" i="46"/>
  <c r="V239" i="46"/>
  <c r="T239" i="46"/>
  <c r="V238" i="46"/>
  <c r="T238" i="46"/>
  <c r="V237" i="46"/>
  <c r="T237" i="46"/>
  <c r="X237" i="46" s="1"/>
  <c r="V236" i="46"/>
  <c r="T236" i="46"/>
  <c r="V235" i="46"/>
  <c r="T235" i="46"/>
  <c r="V234" i="46"/>
  <c r="T234" i="46"/>
  <c r="X234" i="46" s="1"/>
  <c r="V233" i="46"/>
  <c r="T233" i="46"/>
  <c r="V232" i="46"/>
  <c r="T232" i="46"/>
  <c r="V231" i="46"/>
  <c r="T231" i="46"/>
  <c r="X231" i="46" s="1"/>
  <c r="V230" i="46"/>
  <c r="T230" i="46"/>
  <c r="X229" i="46"/>
  <c r="V229" i="46"/>
  <c r="T229" i="46"/>
  <c r="V228" i="46"/>
  <c r="T228" i="46"/>
  <c r="X228" i="46" s="1"/>
  <c r="V227" i="46"/>
  <c r="T227" i="46"/>
  <c r="V226" i="46"/>
  <c r="T226" i="46"/>
  <c r="V225" i="46"/>
  <c r="T225" i="46"/>
  <c r="X225" i="46" s="1"/>
  <c r="V224" i="46"/>
  <c r="T224" i="46"/>
  <c r="V223" i="46"/>
  <c r="T223" i="46"/>
  <c r="V222" i="46"/>
  <c r="T222" i="46"/>
  <c r="X222" i="46" s="1"/>
  <c r="V221" i="46"/>
  <c r="T221" i="46"/>
  <c r="V220" i="46"/>
  <c r="T220" i="46"/>
  <c r="V219" i="46"/>
  <c r="T219" i="46"/>
  <c r="X219" i="46" s="1"/>
  <c r="V218" i="46"/>
  <c r="T218" i="46"/>
  <c r="V217" i="46"/>
  <c r="T217" i="46"/>
  <c r="F216" i="46"/>
  <c r="X253" i="46" l="1"/>
  <c r="X238" i="46"/>
  <c r="X235" i="46"/>
  <c r="X241" i="46"/>
  <c r="T255" i="46"/>
  <c r="X232" i="46"/>
  <c r="X220" i="46"/>
  <c r="X223" i="46"/>
  <c r="X217" i="46"/>
  <c r="X226" i="46"/>
  <c r="X218" i="46"/>
  <c r="X221" i="46"/>
  <c r="X224" i="46"/>
  <c r="X227" i="46"/>
  <c r="X230" i="46"/>
  <c r="X233" i="46"/>
  <c r="X236" i="46"/>
  <c r="X239" i="46"/>
  <c r="X242" i="46"/>
  <c r="X245" i="46"/>
  <c r="X249" i="46"/>
  <c r="X252" i="46"/>
  <c r="V688" i="45"/>
  <c r="S688" i="45"/>
  <c r="R688" i="45"/>
  <c r="Q688" i="45"/>
  <c r="P688" i="45"/>
  <c r="O688" i="45"/>
  <c r="N688" i="45"/>
  <c r="M688" i="45"/>
  <c r="L688" i="45"/>
  <c r="K688" i="45"/>
  <c r="I688" i="45"/>
  <c r="H688" i="45"/>
  <c r="V687" i="45"/>
  <c r="T687" i="45"/>
  <c r="U687" i="45" s="1"/>
  <c r="V686" i="45"/>
  <c r="T686" i="45"/>
  <c r="U686" i="45" s="1"/>
  <c r="V685" i="45"/>
  <c r="T685" i="45"/>
  <c r="V684" i="45"/>
  <c r="T684" i="45"/>
  <c r="U684" i="45" s="1"/>
  <c r="V683" i="45"/>
  <c r="T683" i="45"/>
  <c r="U683" i="45" s="1"/>
  <c r="V682" i="45"/>
  <c r="T682" i="45"/>
  <c r="V681" i="45"/>
  <c r="T681" i="45"/>
  <c r="U681" i="45" s="1"/>
  <c r="V680" i="45"/>
  <c r="T680" i="45"/>
  <c r="U680" i="45" s="1"/>
  <c r="V679" i="45"/>
  <c r="T679" i="45"/>
  <c r="X678" i="45"/>
  <c r="V677" i="45"/>
  <c r="T677" i="45"/>
  <c r="V676" i="45"/>
  <c r="T676" i="45"/>
  <c r="U676" i="45" s="1"/>
  <c r="V675" i="45"/>
  <c r="T675" i="45"/>
  <c r="V674" i="45"/>
  <c r="T674" i="45"/>
  <c r="V673" i="45"/>
  <c r="T673" i="45"/>
  <c r="U673" i="45" s="1"/>
  <c r="V672" i="45"/>
  <c r="T672" i="45"/>
  <c r="V671" i="45"/>
  <c r="T671" i="45"/>
  <c r="V670" i="45"/>
  <c r="T670" i="45"/>
  <c r="U670" i="45" s="1"/>
  <c r="V669" i="45"/>
  <c r="T669" i="45"/>
  <c r="V668" i="45"/>
  <c r="T668" i="45"/>
  <c r="V667" i="45"/>
  <c r="T667" i="45"/>
  <c r="U667" i="45" s="1"/>
  <c r="V666" i="45"/>
  <c r="T666" i="45"/>
  <c r="V665" i="45"/>
  <c r="T665" i="45"/>
  <c r="V664" i="45"/>
  <c r="T664" i="45"/>
  <c r="U664" i="45" s="1"/>
  <c r="V663" i="45"/>
  <c r="T663" i="45"/>
  <c r="V662" i="45"/>
  <c r="T662" i="45"/>
  <c r="V661" i="45"/>
  <c r="T661" i="45"/>
  <c r="U661" i="45" s="1"/>
  <c r="V660" i="45"/>
  <c r="T660" i="45"/>
  <c r="V659" i="45"/>
  <c r="T659" i="45"/>
  <c r="V658" i="45"/>
  <c r="T658" i="45"/>
  <c r="U658" i="45" s="1"/>
  <c r="V657" i="45"/>
  <c r="T657" i="45"/>
  <c r="V656" i="45"/>
  <c r="T656" i="45"/>
  <c r="V655" i="45"/>
  <c r="T655" i="45"/>
  <c r="U655" i="45" s="1"/>
  <c r="V654" i="45"/>
  <c r="T654" i="45"/>
  <c r="U654" i="45" s="1"/>
  <c r="V653" i="45"/>
  <c r="T653" i="45"/>
  <c r="V652" i="45"/>
  <c r="T652" i="45"/>
  <c r="U652" i="45" s="1"/>
  <c r="V651" i="45"/>
  <c r="T651" i="45"/>
  <c r="V650" i="45"/>
  <c r="T650" i="45"/>
  <c r="F649" i="45"/>
  <c r="X655" i="45" l="1"/>
  <c r="X675" i="45"/>
  <c r="U675" i="45"/>
  <c r="X653" i="45"/>
  <c r="U653" i="45"/>
  <c r="X679" i="45"/>
  <c r="U679" i="45"/>
  <c r="X682" i="45"/>
  <c r="U682" i="45"/>
  <c r="X685" i="45"/>
  <c r="U685" i="45"/>
  <c r="X664" i="45"/>
  <c r="X665" i="45"/>
  <c r="U665" i="45"/>
  <c r="X668" i="45"/>
  <c r="U668" i="45"/>
  <c r="X671" i="45"/>
  <c r="U671" i="45"/>
  <c r="X673" i="45"/>
  <c r="X657" i="45"/>
  <c r="U657" i="45"/>
  <c r="X663" i="45"/>
  <c r="U663" i="45"/>
  <c r="X676" i="45"/>
  <c r="X656" i="45"/>
  <c r="U656" i="45"/>
  <c r="X660" i="45"/>
  <c r="U660" i="45"/>
  <c r="X674" i="45"/>
  <c r="U674" i="45"/>
  <c r="X666" i="45"/>
  <c r="U666" i="45"/>
  <c r="X669" i="45"/>
  <c r="U669" i="45"/>
  <c r="X672" i="45"/>
  <c r="U672" i="45"/>
  <c r="X677" i="45"/>
  <c r="U677" i="45"/>
  <c r="X662" i="45"/>
  <c r="U662" i="45"/>
  <c r="X667" i="45"/>
  <c r="X650" i="45"/>
  <c r="U650" i="45"/>
  <c r="X651" i="45"/>
  <c r="U651" i="45"/>
  <c r="X659" i="45"/>
  <c r="U659" i="45"/>
  <c r="X683" i="45"/>
  <c r="X681" i="45"/>
  <c r="X684" i="45"/>
  <c r="X687" i="45"/>
  <c r="X658" i="45"/>
  <c r="X680" i="45"/>
  <c r="X686" i="45"/>
  <c r="X652" i="45"/>
  <c r="X670" i="45"/>
  <c r="X661" i="45"/>
  <c r="T688" i="45"/>
  <c r="U688" i="45" s="1"/>
  <c r="X654" i="45"/>
  <c r="V645" i="45"/>
  <c r="S645" i="45"/>
  <c r="R645" i="45"/>
  <c r="Q645" i="45"/>
  <c r="P645" i="45"/>
  <c r="O645" i="45"/>
  <c r="N645" i="45"/>
  <c r="M645" i="45"/>
  <c r="L645" i="45"/>
  <c r="K645" i="45"/>
  <c r="J645" i="45"/>
  <c r="I645" i="45"/>
  <c r="H645" i="45"/>
  <c r="V644" i="45"/>
  <c r="T644" i="45"/>
  <c r="V643" i="45"/>
  <c r="T643" i="45"/>
  <c r="U643" i="45" s="1"/>
  <c r="V642" i="45"/>
  <c r="T642" i="45"/>
  <c r="U642" i="45" s="1"/>
  <c r="V641" i="45"/>
  <c r="T641" i="45"/>
  <c r="V640" i="45"/>
  <c r="T640" i="45"/>
  <c r="V639" i="45"/>
  <c r="T639" i="45"/>
  <c r="U639" i="45" s="1"/>
  <c r="V638" i="45"/>
  <c r="T638" i="45"/>
  <c r="V637" i="45"/>
  <c r="T637" i="45"/>
  <c r="V636" i="45"/>
  <c r="T636" i="45"/>
  <c r="U636" i="45" s="1"/>
  <c r="X635" i="45"/>
  <c r="V634" i="45"/>
  <c r="T634" i="45"/>
  <c r="U634" i="45" s="1"/>
  <c r="V633" i="45"/>
  <c r="T633" i="45"/>
  <c r="U633" i="45" s="1"/>
  <c r="V632" i="45"/>
  <c r="T632" i="45"/>
  <c r="V631" i="45"/>
  <c r="T631" i="45"/>
  <c r="V630" i="45"/>
  <c r="T630" i="45"/>
  <c r="U630" i="45" s="1"/>
  <c r="V629" i="45"/>
  <c r="T629" i="45"/>
  <c r="V628" i="45"/>
  <c r="T628" i="45"/>
  <c r="U628" i="45" s="1"/>
  <c r="V627" i="45"/>
  <c r="T627" i="45"/>
  <c r="U627" i="45" s="1"/>
  <c r="V626" i="45"/>
  <c r="T626" i="45"/>
  <c r="V625" i="45"/>
  <c r="T625" i="45"/>
  <c r="V624" i="45"/>
  <c r="T624" i="45"/>
  <c r="U624" i="45" s="1"/>
  <c r="V623" i="45"/>
  <c r="T623" i="45"/>
  <c r="U623" i="45" s="1"/>
  <c r="V622" i="45"/>
  <c r="T622" i="45"/>
  <c r="U622" i="45" s="1"/>
  <c r="V621" i="45"/>
  <c r="T621" i="45"/>
  <c r="U621" i="45" s="1"/>
  <c r="V620" i="45"/>
  <c r="T620" i="45"/>
  <c r="U620" i="45" s="1"/>
  <c r="V619" i="45"/>
  <c r="T619" i="45"/>
  <c r="V618" i="45"/>
  <c r="T618" i="45"/>
  <c r="U618" i="45" s="1"/>
  <c r="V617" i="45"/>
  <c r="T617" i="45"/>
  <c r="V616" i="45"/>
  <c r="T616" i="45"/>
  <c r="V615" i="45"/>
  <c r="T615" i="45"/>
  <c r="U615" i="45" s="1"/>
  <c r="V614" i="45"/>
  <c r="T614" i="45"/>
  <c r="U614" i="45" s="1"/>
  <c r="V613" i="45"/>
  <c r="T613" i="45"/>
  <c r="U613" i="45" s="1"/>
  <c r="V612" i="45"/>
  <c r="T612" i="45"/>
  <c r="U612" i="45" s="1"/>
  <c r="V611" i="45"/>
  <c r="T611" i="45"/>
  <c r="U611" i="45" s="1"/>
  <c r="V610" i="45"/>
  <c r="T610" i="45"/>
  <c r="U610" i="45" s="1"/>
  <c r="V609" i="45"/>
  <c r="T609" i="45"/>
  <c r="U609" i="45" s="1"/>
  <c r="V608" i="45"/>
  <c r="T608" i="45"/>
  <c r="U608" i="45" s="1"/>
  <c r="V607" i="45"/>
  <c r="T607" i="45"/>
  <c r="U607" i="45" s="1"/>
  <c r="F606" i="45"/>
  <c r="X612" i="45" l="1"/>
  <c r="X627" i="45"/>
  <c r="X637" i="45"/>
  <c r="U637" i="45"/>
  <c r="X640" i="45"/>
  <c r="U640" i="45"/>
  <c r="X619" i="45"/>
  <c r="U619" i="45"/>
  <c r="X631" i="45"/>
  <c r="U631" i="45"/>
  <c r="X617" i="45"/>
  <c r="U617" i="45"/>
  <c r="X626" i="45"/>
  <c r="U626" i="45"/>
  <c r="X638" i="45"/>
  <c r="U638" i="45"/>
  <c r="X641" i="45"/>
  <c r="U641" i="45"/>
  <c r="X643" i="45"/>
  <c r="X625" i="45"/>
  <c r="U625" i="45"/>
  <c r="X629" i="45"/>
  <c r="U629" i="45"/>
  <c r="X632" i="45"/>
  <c r="U632" i="45"/>
  <c r="X644" i="45"/>
  <c r="U644" i="45"/>
  <c r="X616" i="45"/>
  <c r="U616" i="45"/>
  <c r="X609" i="45"/>
  <c r="X615" i="45"/>
  <c r="X618" i="45"/>
  <c r="X630" i="45"/>
  <c r="T645" i="45"/>
  <c r="U645" i="45" s="1"/>
  <c r="X621" i="45"/>
  <c r="X624" i="45"/>
  <c r="X633" i="45"/>
  <c r="X608" i="45"/>
  <c r="X611" i="45"/>
  <c r="X614" i="45"/>
  <c r="X620" i="45"/>
  <c r="X623" i="45"/>
  <c r="X636" i="45"/>
  <c r="X639" i="45"/>
  <c r="X642" i="45"/>
  <c r="X607" i="45"/>
  <c r="X610" i="45"/>
  <c r="X613" i="45"/>
  <c r="X622" i="45"/>
  <c r="X628" i="45"/>
  <c r="X634" i="45"/>
  <c r="N449" i="42"/>
  <c r="K449" i="42"/>
  <c r="J449" i="42"/>
  <c r="G403" i="42" s="1"/>
  <c r="I449" i="42"/>
  <c r="N448" i="42"/>
  <c r="N446" i="42"/>
  <c r="N445" i="42"/>
  <c r="N444" i="42"/>
  <c r="N443" i="42"/>
  <c r="N442" i="42"/>
  <c r="N441" i="42"/>
  <c r="N440" i="42"/>
  <c r="N439" i="42"/>
  <c r="N438" i="42"/>
  <c r="N437" i="42"/>
  <c r="N436" i="42"/>
  <c r="N435" i="42"/>
  <c r="L435" i="42"/>
  <c r="N434" i="42"/>
  <c r="N433" i="42"/>
  <c r="N431" i="42"/>
  <c r="L431" i="42"/>
  <c r="N430" i="42"/>
  <c r="L430" i="42"/>
  <c r="N429" i="42"/>
  <c r="L429" i="42"/>
  <c r="N428" i="42"/>
  <c r="L428" i="42"/>
  <c r="N427" i="42"/>
  <c r="L427" i="42"/>
  <c r="N426" i="42"/>
  <c r="L426" i="42"/>
  <c r="N425" i="42"/>
  <c r="L425" i="42"/>
  <c r="N424" i="42"/>
  <c r="L424" i="42"/>
  <c r="N422" i="42"/>
  <c r="L422" i="42"/>
  <c r="N421" i="42"/>
  <c r="N420" i="42"/>
  <c r="N419" i="42"/>
  <c r="N418" i="42"/>
  <c r="N417" i="42"/>
  <c r="N416" i="42"/>
  <c r="N415" i="42"/>
  <c r="N414" i="42"/>
  <c r="N413" i="42"/>
  <c r="N412" i="42"/>
  <c r="N411" i="42"/>
  <c r="N410" i="42"/>
  <c r="N409" i="42"/>
  <c r="N408" i="42"/>
  <c r="N407" i="42"/>
  <c r="N406" i="42"/>
  <c r="N405" i="42"/>
  <c r="P404" i="42"/>
  <c r="N404" i="42"/>
  <c r="F403" i="42"/>
  <c r="L449" i="42" l="1"/>
  <c r="M449" i="42" s="1"/>
  <c r="U217" i="47"/>
  <c r="U218" i="47"/>
  <c r="U219" i="47"/>
  <c r="U220" i="47"/>
  <c r="U221" i="47"/>
  <c r="U222" i="47"/>
  <c r="U223" i="47"/>
  <c r="U216" i="47"/>
  <c r="U185" i="47"/>
  <c r="U188" i="47"/>
  <c r="U189" i="47"/>
  <c r="U190" i="47"/>
  <c r="U191" i="47"/>
  <c r="U192" i="47"/>
  <c r="U195" i="47"/>
  <c r="U196" i="47"/>
  <c r="U197" i="47"/>
  <c r="U198" i="47"/>
  <c r="U199" i="47"/>
  <c r="U200" i="47"/>
  <c r="U201" i="47"/>
  <c r="U202" i="47"/>
  <c r="U204" i="47"/>
  <c r="U205" i="47"/>
  <c r="U206" i="47"/>
  <c r="U208" i="47"/>
  <c r="U209" i="47"/>
  <c r="U210" i="47"/>
  <c r="U211" i="47"/>
  <c r="U212" i="47"/>
  <c r="U214" i="47"/>
  <c r="U206" i="46"/>
  <c r="U207" i="46"/>
  <c r="U208" i="46"/>
  <c r="U209" i="46"/>
  <c r="U210" i="46"/>
  <c r="U211" i="46"/>
  <c r="U212" i="46"/>
  <c r="U205" i="46"/>
  <c r="U176" i="46"/>
  <c r="U177" i="46"/>
  <c r="U178" i="46"/>
  <c r="U179" i="46"/>
  <c r="U180" i="46"/>
  <c r="U181" i="46"/>
  <c r="U182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175" i="46"/>
  <c r="M384" i="42" l="1"/>
  <c r="M385" i="42"/>
  <c r="M386" i="42"/>
  <c r="M387" i="42"/>
  <c r="M388" i="42"/>
  <c r="M389" i="42"/>
  <c r="M390" i="42"/>
  <c r="M391" i="42"/>
  <c r="M392" i="42"/>
  <c r="M394" i="42"/>
  <c r="M395" i="42"/>
  <c r="M396" i="42"/>
  <c r="M397" i="42"/>
  <c r="M398" i="42"/>
  <c r="M383" i="42"/>
  <c r="M375" i="42"/>
  <c r="M376" i="42"/>
  <c r="M377" i="42"/>
  <c r="M378" i="42"/>
  <c r="M379" i="42"/>
  <c r="M380" i="42"/>
  <c r="M381" i="42"/>
  <c r="M374" i="42"/>
  <c r="M355" i="42"/>
  <c r="M357" i="42"/>
  <c r="M359" i="42"/>
  <c r="M360" i="42"/>
  <c r="M363" i="42"/>
  <c r="M364" i="42"/>
  <c r="M365" i="42"/>
  <c r="M366" i="42"/>
  <c r="M367" i="42"/>
  <c r="M368" i="42"/>
  <c r="M369" i="42"/>
  <c r="M370" i="42"/>
  <c r="M371" i="42"/>
  <c r="M372" i="42"/>
  <c r="M354" i="42"/>
  <c r="V119" i="40"/>
  <c r="V120" i="40"/>
  <c r="V121" i="40"/>
  <c r="V122" i="40"/>
  <c r="V123" i="40"/>
  <c r="V124" i="40"/>
  <c r="V118" i="40"/>
  <c r="V89" i="40"/>
  <c r="V93" i="40"/>
  <c r="V94" i="40"/>
  <c r="V95" i="40"/>
  <c r="V96" i="40"/>
  <c r="V97" i="40"/>
  <c r="V98" i="40"/>
  <c r="V101" i="40"/>
  <c r="V102" i="40"/>
  <c r="V104" i="40"/>
  <c r="V105" i="40"/>
  <c r="V107" i="40"/>
  <c r="V108" i="40"/>
  <c r="V109" i="40"/>
  <c r="V110" i="40"/>
  <c r="V111" i="40"/>
  <c r="V112" i="40"/>
  <c r="V113" i="40"/>
  <c r="V114" i="40"/>
  <c r="V115" i="40"/>
  <c r="V116" i="40"/>
  <c r="V602" i="45" l="1"/>
  <c r="S602" i="45"/>
  <c r="R602" i="45"/>
  <c r="Q602" i="45"/>
  <c r="P602" i="45"/>
  <c r="O602" i="45"/>
  <c r="N602" i="45"/>
  <c r="M602" i="45"/>
  <c r="L602" i="45"/>
  <c r="K602" i="45"/>
  <c r="J602" i="45"/>
  <c r="I602" i="45"/>
  <c r="H602" i="45"/>
  <c r="V601" i="45"/>
  <c r="T601" i="45"/>
  <c r="U601" i="45" s="1"/>
  <c r="V600" i="45"/>
  <c r="T600" i="45"/>
  <c r="V599" i="45"/>
  <c r="T599" i="45"/>
  <c r="U599" i="45" s="1"/>
  <c r="V598" i="45"/>
  <c r="T598" i="45"/>
  <c r="U598" i="45" s="1"/>
  <c r="V597" i="45"/>
  <c r="T597" i="45"/>
  <c r="U597" i="45" s="1"/>
  <c r="V596" i="45"/>
  <c r="T596" i="45"/>
  <c r="V595" i="45"/>
  <c r="T595" i="45"/>
  <c r="U595" i="45" s="1"/>
  <c r="V594" i="45"/>
  <c r="T594" i="45"/>
  <c r="V593" i="45"/>
  <c r="T593" i="45"/>
  <c r="X592" i="45"/>
  <c r="V591" i="45"/>
  <c r="T591" i="45"/>
  <c r="X590" i="45"/>
  <c r="V590" i="45"/>
  <c r="T590" i="45"/>
  <c r="U590" i="45" s="1"/>
  <c r="V589" i="45"/>
  <c r="T589" i="45"/>
  <c r="U589" i="45" s="1"/>
  <c r="V588" i="45"/>
  <c r="T588" i="45"/>
  <c r="V587" i="45"/>
  <c r="T587" i="45"/>
  <c r="U587" i="45" s="1"/>
  <c r="V586" i="45"/>
  <c r="T586" i="45"/>
  <c r="U586" i="45" s="1"/>
  <c r="V585" i="45"/>
  <c r="T585" i="45"/>
  <c r="V584" i="45"/>
  <c r="T584" i="45"/>
  <c r="V583" i="45"/>
  <c r="T583" i="45"/>
  <c r="U583" i="45" s="1"/>
  <c r="V582" i="45"/>
  <c r="T582" i="45"/>
  <c r="V581" i="45"/>
  <c r="T581" i="45"/>
  <c r="U581" i="45" s="1"/>
  <c r="V580" i="45"/>
  <c r="T580" i="45"/>
  <c r="V579" i="45"/>
  <c r="T579" i="45"/>
  <c r="V578" i="45"/>
  <c r="T578" i="45"/>
  <c r="U578" i="45" s="1"/>
  <c r="V577" i="45"/>
  <c r="T577" i="45"/>
  <c r="U577" i="45" s="1"/>
  <c r="V576" i="45"/>
  <c r="T576" i="45"/>
  <c r="V575" i="45"/>
  <c r="T575" i="45"/>
  <c r="U575" i="45" s="1"/>
  <c r="V574" i="45"/>
  <c r="T574" i="45"/>
  <c r="U574" i="45" s="1"/>
  <c r="V573" i="45"/>
  <c r="T573" i="45"/>
  <c r="V572" i="45"/>
  <c r="T572" i="45"/>
  <c r="U572" i="45" s="1"/>
  <c r="V571" i="45"/>
  <c r="T571" i="45"/>
  <c r="V570" i="45"/>
  <c r="T570" i="45"/>
  <c r="V569" i="45"/>
  <c r="T569" i="45"/>
  <c r="U569" i="45" s="1"/>
  <c r="V568" i="45"/>
  <c r="T568" i="45"/>
  <c r="U568" i="45" s="1"/>
  <c r="V567" i="45"/>
  <c r="T567" i="45"/>
  <c r="V566" i="45"/>
  <c r="T566" i="45"/>
  <c r="U566" i="45" s="1"/>
  <c r="V565" i="45"/>
  <c r="T565" i="45"/>
  <c r="V564" i="45"/>
  <c r="T564" i="45"/>
  <c r="F563" i="45"/>
  <c r="X571" i="45" l="1"/>
  <c r="U571" i="45"/>
  <c r="X591" i="45"/>
  <c r="U591" i="45"/>
  <c r="X600" i="45"/>
  <c r="U600" i="45"/>
  <c r="X597" i="45"/>
  <c r="X588" i="45"/>
  <c r="U588" i="45"/>
  <c r="X594" i="45"/>
  <c r="U594" i="45"/>
  <c r="X565" i="45"/>
  <c r="U565" i="45"/>
  <c r="X593" i="45"/>
  <c r="U593" i="45"/>
  <c r="X596" i="45"/>
  <c r="U596" i="45"/>
  <c r="X580" i="45"/>
  <c r="U580" i="45"/>
  <c r="X584" i="45"/>
  <c r="U584" i="45"/>
  <c r="X564" i="45"/>
  <c r="U564" i="45"/>
  <c r="X567" i="45"/>
  <c r="U567" i="45"/>
  <c r="X570" i="45"/>
  <c r="U570" i="45"/>
  <c r="X573" i="45"/>
  <c r="U573" i="45"/>
  <c r="X576" i="45"/>
  <c r="U576" i="45"/>
  <c r="X579" i="45"/>
  <c r="U579" i="45"/>
  <c r="X582" i="45"/>
  <c r="U582" i="45"/>
  <c r="X585" i="45"/>
  <c r="U585" i="45"/>
  <c r="X587" i="45"/>
  <c r="X581" i="45"/>
  <c r="X578" i="45"/>
  <c r="T602" i="45"/>
  <c r="U602" i="45" s="1"/>
  <c r="X595" i="45"/>
  <c r="X601" i="45"/>
  <c r="X598" i="45"/>
  <c r="X566" i="45"/>
  <c r="X572" i="45"/>
  <c r="X575" i="45"/>
  <c r="X569" i="45"/>
  <c r="X568" i="45"/>
  <c r="X574" i="45"/>
  <c r="X577" i="45"/>
  <c r="X583" i="45"/>
  <c r="X586" i="45"/>
  <c r="X589" i="45"/>
  <c r="X599" i="45"/>
  <c r="V559" i="45"/>
  <c r="S559" i="45"/>
  <c r="R559" i="45"/>
  <c r="Q559" i="45"/>
  <c r="P559" i="45"/>
  <c r="O559" i="45"/>
  <c r="N559" i="45"/>
  <c r="M559" i="45"/>
  <c r="L559" i="45"/>
  <c r="K559" i="45"/>
  <c r="J559" i="45"/>
  <c r="I559" i="45"/>
  <c r="H559" i="45"/>
  <c r="V558" i="45"/>
  <c r="T558" i="45"/>
  <c r="X557" i="45"/>
  <c r="V557" i="45"/>
  <c r="T557" i="45"/>
  <c r="U557" i="45" s="1"/>
  <c r="V556" i="45"/>
  <c r="T556" i="45"/>
  <c r="U556" i="45" s="1"/>
  <c r="V555" i="45"/>
  <c r="T555" i="45"/>
  <c r="U555" i="45" s="1"/>
  <c r="V554" i="45"/>
  <c r="T554" i="45"/>
  <c r="U554" i="45" s="1"/>
  <c r="V553" i="45"/>
  <c r="T553" i="45"/>
  <c r="U553" i="45" s="1"/>
  <c r="V552" i="45"/>
  <c r="T552" i="45"/>
  <c r="U552" i="45" s="1"/>
  <c r="V551" i="45"/>
  <c r="T551" i="45"/>
  <c r="U551" i="45" s="1"/>
  <c r="V550" i="45"/>
  <c r="T550" i="45"/>
  <c r="U550" i="45" s="1"/>
  <c r="X549" i="45"/>
  <c r="V548" i="45"/>
  <c r="T548" i="45"/>
  <c r="U548" i="45" s="1"/>
  <c r="V547" i="45"/>
  <c r="T547" i="45"/>
  <c r="U547" i="45" s="1"/>
  <c r="V546" i="45"/>
  <c r="T546" i="45"/>
  <c r="U546" i="45" s="1"/>
  <c r="V545" i="45"/>
  <c r="T545" i="45"/>
  <c r="V544" i="45"/>
  <c r="T544" i="45"/>
  <c r="U544" i="45" s="1"/>
  <c r="V543" i="45"/>
  <c r="T543" i="45"/>
  <c r="U543" i="45" s="1"/>
  <c r="V542" i="45"/>
  <c r="T542" i="45"/>
  <c r="V541" i="45"/>
  <c r="T541" i="45"/>
  <c r="U541" i="45" s="1"/>
  <c r="V540" i="45"/>
  <c r="T540" i="45"/>
  <c r="U540" i="45" s="1"/>
  <c r="V539" i="45"/>
  <c r="T539" i="45"/>
  <c r="V538" i="45"/>
  <c r="T538" i="45"/>
  <c r="U538" i="45" s="1"/>
  <c r="V537" i="45"/>
  <c r="T537" i="45"/>
  <c r="V536" i="45"/>
  <c r="T536" i="45"/>
  <c r="V535" i="45"/>
  <c r="T535" i="45"/>
  <c r="U535" i="45" s="1"/>
  <c r="V534" i="45"/>
  <c r="T534" i="45"/>
  <c r="U534" i="45" s="1"/>
  <c r="V533" i="45"/>
  <c r="T533" i="45"/>
  <c r="V532" i="45"/>
  <c r="T532" i="45"/>
  <c r="U532" i="45" s="1"/>
  <c r="V531" i="45"/>
  <c r="T531" i="45"/>
  <c r="U531" i="45" s="1"/>
  <c r="V530" i="45"/>
  <c r="T530" i="45"/>
  <c r="V529" i="45"/>
  <c r="T529" i="45"/>
  <c r="U529" i="45" s="1"/>
  <c r="V528" i="45"/>
  <c r="T528" i="45"/>
  <c r="U528" i="45" s="1"/>
  <c r="V527" i="45"/>
  <c r="T527" i="45"/>
  <c r="V526" i="45"/>
  <c r="T526" i="45"/>
  <c r="U526" i="45" s="1"/>
  <c r="V525" i="45"/>
  <c r="T525" i="45"/>
  <c r="U525" i="45" s="1"/>
  <c r="V524" i="45"/>
  <c r="T524" i="45"/>
  <c r="U524" i="45" s="1"/>
  <c r="V523" i="45"/>
  <c r="T523" i="45"/>
  <c r="U523" i="45" s="1"/>
  <c r="V522" i="45"/>
  <c r="T522" i="45"/>
  <c r="U522" i="45" s="1"/>
  <c r="V521" i="45"/>
  <c r="T521" i="45"/>
  <c r="F520" i="45"/>
  <c r="X419" i="44"/>
  <c r="U419" i="44"/>
  <c r="T419" i="44"/>
  <c r="S419" i="44"/>
  <c r="R419" i="44"/>
  <c r="Q419" i="44"/>
  <c r="P419" i="44"/>
  <c r="O419" i="44"/>
  <c r="N419" i="44"/>
  <c r="M419" i="44"/>
  <c r="L419" i="44"/>
  <c r="K419" i="44"/>
  <c r="J419" i="44"/>
  <c r="I419" i="44"/>
  <c r="H419" i="44"/>
  <c r="X418" i="44"/>
  <c r="V418" i="44"/>
  <c r="W418" i="44" s="1"/>
  <c r="X417" i="44"/>
  <c r="V417" i="44"/>
  <c r="W417" i="44" s="1"/>
  <c r="X416" i="44"/>
  <c r="V416" i="44"/>
  <c r="X415" i="44"/>
  <c r="V415" i="44"/>
  <c r="W415" i="44" s="1"/>
  <c r="X414" i="44"/>
  <c r="V414" i="44"/>
  <c r="W414" i="44" s="1"/>
  <c r="X413" i="44"/>
  <c r="V413" i="44"/>
  <c r="X412" i="44"/>
  <c r="V412" i="44"/>
  <c r="W412" i="44" s="1"/>
  <c r="X411" i="44"/>
  <c r="V411" i="44"/>
  <c r="X410" i="44"/>
  <c r="V410" i="44"/>
  <c r="X409" i="44"/>
  <c r="V409" i="44"/>
  <c r="W409" i="44" s="1"/>
  <c r="X408" i="44"/>
  <c r="V408" i="44"/>
  <c r="X407" i="44"/>
  <c r="V407" i="44"/>
  <c r="X406" i="44"/>
  <c r="V406" i="44"/>
  <c r="W406" i="44" s="1"/>
  <c r="Z405" i="44"/>
  <c r="Z404" i="44"/>
  <c r="X404" i="44"/>
  <c r="V404" i="44"/>
  <c r="W404" i="44" s="1"/>
  <c r="X403" i="44"/>
  <c r="V403" i="44"/>
  <c r="W403" i="44" s="1"/>
  <c r="X402" i="44"/>
  <c r="V402" i="44"/>
  <c r="X401" i="44"/>
  <c r="V401" i="44"/>
  <c r="W401" i="44" s="1"/>
  <c r="X400" i="44"/>
  <c r="V400" i="44"/>
  <c r="W400" i="44" s="1"/>
  <c r="X399" i="44"/>
  <c r="V399" i="44"/>
  <c r="X398" i="44"/>
  <c r="V398" i="44"/>
  <c r="W398" i="44" s="1"/>
  <c r="X397" i="44"/>
  <c r="V397" i="44"/>
  <c r="W397" i="44" s="1"/>
  <c r="X396" i="44"/>
  <c r="V396" i="44"/>
  <c r="X395" i="44"/>
  <c r="V395" i="44"/>
  <c r="W395" i="44" s="1"/>
  <c r="X394" i="44"/>
  <c r="V394" i="44"/>
  <c r="X393" i="44"/>
  <c r="V393" i="44"/>
  <c r="X392" i="44"/>
  <c r="V392" i="44"/>
  <c r="W392" i="44" s="1"/>
  <c r="X391" i="44"/>
  <c r="V391" i="44"/>
  <c r="X390" i="44"/>
  <c r="V390" i="44"/>
  <c r="X389" i="44"/>
  <c r="V389" i="44"/>
  <c r="W389" i="44" s="1"/>
  <c r="X388" i="44"/>
  <c r="V388" i="44"/>
  <c r="X387" i="44"/>
  <c r="V387" i="44"/>
  <c r="X386" i="44"/>
  <c r="V386" i="44"/>
  <c r="W386" i="44" s="1"/>
  <c r="X385" i="44"/>
  <c r="V385" i="44"/>
  <c r="F385" i="44"/>
  <c r="X532" i="45" l="1"/>
  <c r="X541" i="45"/>
  <c r="X527" i="45"/>
  <c r="U527" i="45"/>
  <c r="X539" i="45"/>
  <c r="U539" i="45"/>
  <c r="X542" i="45"/>
  <c r="U542" i="45"/>
  <c r="X547" i="45"/>
  <c r="X555" i="45"/>
  <c r="X558" i="45"/>
  <c r="U558" i="45"/>
  <c r="X536" i="45"/>
  <c r="U536" i="45"/>
  <c r="X537" i="45"/>
  <c r="U537" i="45"/>
  <c r="X521" i="45"/>
  <c r="U521" i="45"/>
  <c r="X523" i="45"/>
  <c r="X551" i="45"/>
  <c r="X533" i="45"/>
  <c r="U533" i="45"/>
  <c r="X545" i="45"/>
  <c r="U545" i="45"/>
  <c r="X526" i="45"/>
  <c r="X554" i="45"/>
  <c r="Z414" i="44"/>
  <c r="Z395" i="44"/>
  <c r="Z403" i="44"/>
  <c r="Z385" i="44"/>
  <c r="W385" i="44"/>
  <c r="Z398" i="44"/>
  <c r="Z388" i="44"/>
  <c r="W388" i="44"/>
  <c r="Z411" i="44"/>
  <c r="W411" i="44"/>
  <c r="Z402" i="44"/>
  <c r="W402" i="44"/>
  <c r="Z413" i="44"/>
  <c r="W413" i="44"/>
  <c r="Z392" i="44"/>
  <c r="Z399" i="44"/>
  <c r="W399" i="44"/>
  <c r="Z400" i="44"/>
  <c r="Z408" i="44"/>
  <c r="W408" i="44"/>
  <c r="Z410" i="44"/>
  <c r="W410" i="44"/>
  <c r="Z407" i="44"/>
  <c r="W407" i="44"/>
  <c r="Z387" i="44"/>
  <c r="W387" i="44"/>
  <c r="Z391" i="44"/>
  <c r="W391" i="44"/>
  <c r="Z397" i="44"/>
  <c r="Z393" i="44"/>
  <c r="W393" i="44"/>
  <c r="Z416" i="44"/>
  <c r="W416" i="44"/>
  <c r="Z417" i="44"/>
  <c r="X538" i="45"/>
  <c r="X529" i="45"/>
  <c r="X530" i="45"/>
  <c r="U530" i="45"/>
  <c r="X544" i="45"/>
  <c r="T559" i="45"/>
  <c r="U559" i="45" s="1"/>
  <c r="Z396" i="44"/>
  <c r="W396" i="44"/>
  <c r="Z394" i="44"/>
  <c r="W394" i="44"/>
  <c r="Z390" i="44"/>
  <c r="W390" i="44"/>
  <c r="X535" i="45"/>
  <c r="X552" i="45"/>
  <c r="V419" i="44"/>
  <c r="W419" i="44" s="1"/>
  <c r="X522" i="45"/>
  <c r="X525" i="45"/>
  <c r="X528" i="45"/>
  <c r="X531" i="45"/>
  <c r="X534" i="45"/>
  <c r="X540" i="45"/>
  <c r="X543" i="45"/>
  <c r="X546" i="45"/>
  <c r="X550" i="45"/>
  <c r="X553" i="45"/>
  <c r="X556" i="45"/>
  <c r="X524" i="45"/>
  <c r="X548" i="45"/>
  <c r="Z406" i="44"/>
  <c r="Z409" i="44"/>
  <c r="Z412" i="44"/>
  <c r="Z415" i="44"/>
  <c r="Z418" i="44"/>
  <c r="Z386" i="44"/>
  <c r="Z389" i="44"/>
  <c r="Z401" i="44"/>
  <c r="V224" i="47" l="1"/>
  <c r="S224" i="47"/>
  <c r="R224" i="47"/>
  <c r="Q224" i="47"/>
  <c r="P224" i="47"/>
  <c r="O224" i="47"/>
  <c r="N224" i="47"/>
  <c r="M224" i="47"/>
  <c r="L224" i="47"/>
  <c r="K224" i="47"/>
  <c r="J224" i="47"/>
  <c r="I224" i="47"/>
  <c r="H224" i="47"/>
  <c r="V223" i="47"/>
  <c r="T223" i="47"/>
  <c r="V222" i="47"/>
  <c r="T222" i="47"/>
  <c r="V221" i="47"/>
  <c r="T221" i="47"/>
  <c r="Y220" i="47" s="1"/>
  <c r="V220" i="47"/>
  <c r="T220" i="47"/>
  <c r="Y219" i="47"/>
  <c r="V219" i="47"/>
  <c r="T219" i="47"/>
  <c r="V218" i="47"/>
  <c r="T218" i="47"/>
  <c r="Y217" i="47" s="1"/>
  <c r="V217" i="47"/>
  <c r="T217" i="47"/>
  <c r="Y216" i="47"/>
  <c r="V216" i="47"/>
  <c r="T216" i="47"/>
  <c r="Y215" i="47"/>
  <c r="Y214" i="47"/>
  <c r="V214" i="47"/>
  <c r="T214" i="47"/>
  <c r="Y213" i="47"/>
  <c r="V213" i="47"/>
  <c r="T213" i="47"/>
  <c r="V212" i="47"/>
  <c r="T212" i="47"/>
  <c r="V211" i="47"/>
  <c r="T211" i="47"/>
  <c r="V210" i="47"/>
  <c r="T210" i="47"/>
  <c r="Y210" i="47" s="1"/>
  <c r="V209" i="47"/>
  <c r="T209" i="47"/>
  <c r="Y209" i="47" s="1"/>
  <c r="V208" i="47"/>
  <c r="T208" i="47"/>
  <c r="V207" i="47"/>
  <c r="T207" i="47"/>
  <c r="V206" i="47"/>
  <c r="T206" i="47"/>
  <c r="Y206" i="47" s="1"/>
  <c r="V205" i="47"/>
  <c r="T205" i="47"/>
  <c r="V204" i="47"/>
  <c r="T204" i="47"/>
  <c r="Y204" i="47" s="1"/>
  <c r="V203" i="47"/>
  <c r="T203" i="47"/>
  <c r="V202" i="47"/>
  <c r="T202" i="47"/>
  <c r="Y202" i="47" s="1"/>
  <c r="V201" i="47"/>
  <c r="T201" i="47"/>
  <c r="Y201" i="47" s="1"/>
  <c r="V200" i="47"/>
  <c r="T200" i="47"/>
  <c r="Y200" i="47" s="1"/>
  <c r="T199" i="47"/>
  <c r="V198" i="47"/>
  <c r="T198" i="47"/>
  <c r="V197" i="47"/>
  <c r="T197" i="47"/>
  <c r="V196" i="47"/>
  <c r="T196" i="47"/>
  <c r="Y196" i="47" s="1"/>
  <c r="Y195" i="47"/>
  <c r="V195" i="47"/>
  <c r="T195" i="47"/>
  <c r="V194" i="47"/>
  <c r="T194" i="47"/>
  <c r="V193" i="47"/>
  <c r="T193" i="47"/>
  <c r="Y192" i="47"/>
  <c r="V192" i="47"/>
  <c r="T192" i="47"/>
  <c r="V191" i="47"/>
  <c r="T191" i="47"/>
  <c r="V190" i="47"/>
  <c r="T190" i="47"/>
  <c r="Y190" i="47" s="1"/>
  <c r="V189" i="47"/>
  <c r="T189" i="47"/>
  <c r="V188" i="47"/>
  <c r="T188" i="47"/>
  <c r="Y188" i="47" s="1"/>
  <c r="V187" i="47"/>
  <c r="T187" i="47"/>
  <c r="V186" i="47"/>
  <c r="T186" i="47"/>
  <c r="V185" i="47"/>
  <c r="T185" i="47"/>
  <c r="V184" i="47"/>
  <c r="T184" i="47"/>
  <c r="F183" i="47"/>
  <c r="Y203" i="47" l="1"/>
  <c r="U203" i="47"/>
  <c r="Y207" i="47"/>
  <c r="U207" i="47"/>
  <c r="Y193" i="47"/>
  <c r="U193" i="47"/>
  <c r="Y184" i="47"/>
  <c r="U184" i="47"/>
  <c r="Y186" i="47"/>
  <c r="U186" i="47"/>
  <c r="Y187" i="47"/>
  <c r="U187" i="47"/>
  <c r="Y194" i="47"/>
  <c r="U194" i="47"/>
  <c r="Y212" i="47"/>
  <c r="U213" i="47"/>
  <c r="Y205" i="47"/>
  <c r="Y208" i="47"/>
  <c r="Y189" i="47"/>
  <c r="Y211" i="47"/>
  <c r="Y222" i="47"/>
  <c r="T224" i="47"/>
  <c r="U224" i="47" s="1"/>
  <c r="Y218" i="47"/>
  <c r="Y221" i="47"/>
  <c r="Y185" i="47"/>
  <c r="Y191" i="47"/>
  <c r="L395" i="42"/>
  <c r="N399" i="42" l="1"/>
  <c r="K399" i="42"/>
  <c r="J399" i="42"/>
  <c r="G353" i="42" s="1"/>
  <c r="N398" i="42"/>
  <c r="N396" i="42"/>
  <c r="N395" i="42"/>
  <c r="N394" i="42"/>
  <c r="N393" i="42"/>
  <c r="M393" i="42"/>
  <c r="N392" i="42"/>
  <c r="N391" i="42"/>
  <c r="N390" i="42"/>
  <c r="N389" i="42"/>
  <c r="N388" i="42"/>
  <c r="N387" i="42"/>
  <c r="N386" i="42"/>
  <c r="N385" i="42"/>
  <c r="N384" i="42"/>
  <c r="N383" i="42"/>
  <c r="N381" i="42"/>
  <c r="L381" i="42"/>
  <c r="N380" i="42"/>
  <c r="L380" i="42"/>
  <c r="N379" i="42"/>
  <c r="L379" i="42"/>
  <c r="N378" i="42"/>
  <c r="L378" i="42"/>
  <c r="N377" i="42"/>
  <c r="L377" i="42"/>
  <c r="N376" i="42"/>
  <c r="L376" i="42"/>
  <c r="N375" i="42"/>
  <c r="L375" i="42"/>
  <c r="N374" i="42"/>
  <c r="L374" i="42"/>
  <c r="N372" i="42"/>
  <c r="L372" i="42"/>
  <c r="N371" i="42"/>
  <c r="N370" i="42"/>
  <c r="N369" i="42"/>
  <c r="N368" i="42"/>
  <c r="N367" i="42"/>
  <c r="N366" i="42"/>
  <c r="N365" i="42"/>
  <c r="N364" i="42"/>
  <c r="N363" i="42"/>
  <c r="N362" i="42"/>
  <c r="N361" i="42"/>
  <c r="N360" i="42"/>
  <c r="N359" i="42"/>
  <c r="N358" i="42"/>
  <c r="M358" i="42"/>
  <c r="N357" i="42"/>
  <c r="N356" i="42"/>
  <c r="N355" i="42"/>
  <c r="N354" i="42"/>
  <c r="F353" i="42"/>
  <c r="M361" i="42" l="1"/>
  <c r="M362" i="42"/>
  <c r="M356" i="42"/>
  <c r="L399" i="42"/>
  <c r="M399" i="42" s="1"/>
  <c r="I399" i="42"/>
  <c r="V516" i="45"/>
  <c r="S516" i="45"/>
  <c r="R516" i="45"/>
  <c r="Q516" i="45"/>
  <c r="P516" i="45"/>
  <c r="O516" i="45"/>
  <c r="N516" i="45"/>
  <c r="M516" i="45"/>
  <c r="L516" i="45"/>
  <c r="K516" i="45"/>
  <c r="J516" i="45"/>
  <c r="I516" i="45"/>
  <c r="H516" i="45"/>
  <c r="V515" i="45"/>
  <c r="T515" i="45"/>
  <c r="U515" i="45" s="1"/>
  <c r="V514" i="45"/>
  <c r="T514" i="45"/>
  <c r="V513" i="45"/>
  <c r="T513" i="45"/>
  <c r="U513" i="45" s="1"/>
  <c r="V512" i="45"/>
  <c r="T512" i="45"/>
  <c r="U512" i="45" s="1"/>
  <c r="V511" i="45"/>
  <c r="T511" i="45"/>
  <c r="V510" i="45"/>
  <c r="T510" i="45"/>
  <c r="U510" i="45" s="1"/>
  <c r="V509" i="45"/>
  <c r="T509" i="45"/>
  <c r="U509" i="45" s="1"/>
  <c r="V508" i="45"/>
  <c r="T508" i="45"/>
  <c r="V507" i="45"/>
  <c r="T507" i="45"/>
  <c r="U507" i="45" s="1"/>
  <c r="X506" i="45"/>
  <c r="V505" i="45"/>
  <c r="T505" i="45"/>
  <c r="V504" i="45"/>
  <c r="T504" i="45"/>
  <c r="U504" i="45" s="1"/>
  <c r="V503" i="45"/>
  <c r="T503" i="45"/>
  <c r="V502" i="45"/>
  <c r="T502" i="45"/>
  <c r="V501" i="45"/>
  <c r="T501" i="45"/>
  <c r="U501" i="45" s="1"/>
  <c r="V500" i="45"/>
  <c r="T500" i="45"/>
  <c r="V499" i="45"/>
  <c r="T499" i="45"/>
  <c r="V498" i="45"/>
  <c r="T498" i="45"/>
  <c r="U498" i="45" s="1"/>
  <c r="V497" i="45"/>
  <c r="T497" i="45"/>
  <c r="V496" i="45"/>
  <c r="T496" i="45"/>
  <c r="V495" i="45"/>
  <c r="T495" i="45"/>
  <c r="U495" i="45" s="1"/>
  <c r="V494" i="45"/>
  <c r="T494" i="45"/>
  <c r="V493" i="45"/>
  <c r="T493" i="45"/>
  <c r="V492" i="45"/>
  <c r="T492" i="45"/>
  <c r="U492" i="45" s="1"/>
  <c r="V491" i="45"/>
  <c r="T491" i="45"/>
  <c r="V490" i="45"/>
  <c r="T490" i="45"/>
  <c r="V489" i="45"/>
  <c r="T489" i="45"/>
  <c r="U489" i="45" s="1"/>
  <c r="V488" i="45"/>
  <c r="T488" i="45"/>
  <c r="V487" i="45"/>
  <c r="T487" i="45"/>
  <c r="V486" i="45"/>
  <c r="T486" i="45"/>
  <c r="U486" i="45" s="1"/>
  <c r="V485" i="45"/>
  <c r="T485" i="45"/>
  <c r="U485" i="45" s="1"/>
  <c r="V484" i="45"/>
  <c r="T484" i="45"/>
  <c r="X483" i="45"/>
  <c r="V483" i="45"/>
  <c r="T483" i="45"/>
  <c r="U483" i="45" s="1"/>
  <c r="V482" i="45"/>
  <c r="T482" i="45"/>
  <c r="U482" i="45" s="1"/>
  <c r="V481" i="45"/>
  <c r="T481" i="45"/>
  <c r="U481" i="45" s="1"/>
  <c r="V480" i="45"/>
  <c r="T480" i="45"/>
  <c r="U480" i="45" s="1"/>
  <c r="V479" i="45"/>
  <c r="T479" i="45"/>
  <c r="V478" i="45"/>
  <c r="T478" i="45"/>
  <c r="F477" i="45"/>
  <c r="X492" i="45" l="1"/>
  <c r="X487" i="45"/>
  <c r="U487" i="45"/>
  <c r="X479" i="45"/>
  <c r="U479" i="45"/>
  <c r="X496" i="45"/>
  <c r="U496" i="45"/>
  <c r="X508" i="45"/>
  <c r="U508" i="45"/>
  <c r="X511" i="45"/>
  <c r="U511" i="45"/>
  <c r="X514" i="45"/>
  <c r="U514" i="45"/>
  <c r="X493" i="45"/>
  <c r="U493" i="45"/>
  <c r="X488" i="45"/>
  <c r="U488" i="45"/>
  <c r="X491" i="45"/>
  <c r="U491" i="45"/>
  <c r="X502" i="45"/>
  <c r="U502" i="45"/>
  <c r="X505" i="45"/>
  <c r="U505" i="45"/>
  <c r="X484" i="45"/>
  <c r="U484" i="45"/>
  <c r="X499" i="45"/>
  <c r="U499" i="45"/>
  <c r="X494" i="45"/>
  <c r="U494" i="45"/>
  <c r="X500" i="45"/>
  <c r="U500" i="45"/>
  <c r="X478" i="45"/>
  <c r="U478" i="45"/>
  <c r="X490" i="45"/>
  <c r="U490" i="45"/>
  <c r="X501" i="45"/>
  <c r="X497" i="45"/>
  <c r="U497" i="45"/>
  <c r="X503" i="45"/>
  <c r="U503" i="45"/>
  <c r="X480" i="45"/>
  <c r="X486" i="45"/>
  <c r="X495" i="45"/>
  <c r="X504" i="45"/>
  <c r="X509" i="45"/>
  <c r="X515" i="45"/>
  <c r="T516" i="45"/>
  <c r="U516" i="45" s="1"/>
  <c r="X489" i="45"/>
  <c r="X498" i="45"/>
  <c r="X512" i="45"/>
  <c r="X482" i="45"/>
  <c r="X485" i="45"/>
  <c r="X507" i="45"/>
  <c r="X510" i="45"/>
  <c r="X513" i="45"/>
  <c r="X481" i="45"/>
  <c r="W125" i="40" l="1"/>
  <c r="T125" i="40"/>
  <c r="S125" i="40"/>
  <c r="R125" i="40"/>
  <c r="Q125" i="40"/>
  <c r="P125" i="40"/>
  <c r="O125" i="40"/>
  <c r="N125" i="40"/>
  <c r="M125" i="40"/>
  <c r="L125" i="40"/>
  <c r="K125" i="40"/>
  <c r="J125" i="40"/>
  <c r="I125" i="40"/>
  <c r="H125" i="40"/>
  <c r="W124" i="40"/>
  <c r="U124" i="40"/>
  <c r="W123" i="40"/>
  <c r="U123" i="40"/>
  <c r="Y123" i="40" s="1"/>
  <c r="W122" i="40"/>
  <c r="U122" i="40"/>
  <c r="W121" i="40"/>
  <c r="U121" i="40"/>
  <c r="W120" i="40"/>
  <c r="U120" i="40"/>
  <c r="Y120" i="40" s="1"/>
  <c r="Y119" i="40"/>
  <c r="W119" i="40"/>
  <c r="U119" i="40"/>
  <c r="W118" i="40"/>
  <c r="U118" i="40"/>
  <c r="Y117" i="40"/>
  <c r="W116" i="40"/>
  <c r="U116" i="40"/>
  <c r="Y116" i="40" s="1"/>
  <c r="Y115" i="40"/>
  <c r="W115" i="40"/>
  <c r="U115" i="40"/>
  <c r="W114" i="40"/>
  <c r="U114" i="40"/>
  <c r="Y114" i="40" s="1"/>
  <c r="W113" i="40"/>
  <c r="U113" i="40"/>
  <c r="Y113" i="40" s="1"/>
  <c r="W112" i="40"/>
  <c r="U112" i="40"/>
  <c r="Y111" i="40"/>
  <c r="W111" i="40"/>
  <c r="U111" i="40"/>
  <c r="W110" i="40"/>
  <c r="U110" i="40"/>
  <c r="Y110" i="40" s="1"/>
  <c r="W109" i="40"/>
  <c r="U109" i="40"/>
  <c r="W108" i="40"/>
  <c r="U108" i="40"/>
  <c r="Y108" i="40" s="1"/>
  <c r="W107" i="40"/>
  <c r="U107" i="40"/>
  <c r="Y107" i="40" s="1"/>
  <c r="W106" i="40"/>
  <c r="U106" i="40"/>
  <c r="V106" i="40" s="1"/>
  <c r="W105" i="40"/>
  <c r="U105" i="40"/>
  <c r="Y105" i="40" s="1"/>
  <c r="W104" i="40"/>
  <c r="U104" i="40"/>
  <c r="W103" i="40"/>
  <c r="U103" i="40"/>
  <c r="W102" i="40"/>
  <c r="U102" i="40"/>
  <c r="U101" i="40"/>
  <c r="W100" i="40"/>
  <c r="U100" i="40"/>
  <c r="W99" i="40"/>
  <c r="U99" i="40"/>
  <c r="V99" i="40" s="1"/>
  <c r="W98" i="40"/>
  <c r="U98" i="40"/>
  <c r="W97" i="40"/>
  <c r="U97" i="40"/>
  <c r="Y97" i="40" s="1"/>
  <c r="Y96" i="40"/>
  <c r="W96" i="40"/>
  <c r="U96" i="40"/>
  <c r="W95" i="40"/>
  <c r="U95" i="40"/>
  <c r="W94" i="40"/>
  <c r="U94" i="40"/>
  <c r="Y94" i="40" s="1"/>
  <c r="W93" i="40"/>
  <c r="U93" i="40"/>
  <c r="W92" i="40"/>
  <c r="U92" i="40"/>
  <c r="W91" i="40"/>
  <c r="U91" i="40"/>
  <c r="W90" i="40"/>
  <c r="U90" i="40"/>
  <c r="V90" i="40" s="1"/>
  <c r="Y89" i="40"/>
  <c r="W89" i="40"/>
  <c r="U89" i="40"/>
  <c r="W88" i="40"/>
  <c r="U88" i="40"/>
  <c r="F87" i="40"/>
  <c r="Y106" i="40" l="1"/>
  <c r="Y88" i="40"/>
  <c r="V88" i="40"/>
  <c r="Y92" i="40"/>
  <c r="V92" i="40"/>
  <c r="Y100" i="40"/>
  <c r="V100" i="40"/>
  <c r="Y91" i="40"/>
  <c r="V91" i="40"/>
  <c r="Y103" i="40"/>
  <c r="V103" i="40"/>
  <c r="Y99" i="40"/>
  <c r="Y98" i="40"/>
  <c r="Y90" i="40"/>
  <c r="Y93" i="40"/>
  <c r="Y95" i="40"/>
  <c r="Y112" i="40"/>
  <c r="U125" i="40"/>
  <c r="Y109" i="40"/>
  <c r="Y122" i="40"/>
  <c r="Y118" i="40"/>
  <c r="Y121" i="40"/>
  <c r="Y124" i="40"/>
  <c r="V474" i="45"/>
  <c r="S474" i="45"/>
  <c r="R474" i="45"/>
  <c r="Q474" i="45"/>
  <c r="P474" i="45"/>
  <c r="O474" i="45"/>
  <c r="N474" i="45"/>
  <c r="M474" i="45"/>
  <c r="L474" i="45"/>
  <c r="K474" i="45"/>
  <c r="J474" i="45"/>
  <c r="I474" i="45"/>
  <c r="H474" i="45"/>
  <c r="V473" i="45"/>
  <c r="T473" i="45"/>
  <c r="U473" i="45" s="1"/>
  <c r="V472" i="45"/>
  <c r="T472" i="45"/>
  <c r="V471" i="45"/>
  <c r="T471" i="45"/>
  <c r="U471" i="45" s="1"/>
  <c r="V470" i="45"/>
  <c r="T470" i="45"/>
  <c r="U470" i="45" s="1"/>
  <c r="V469" i="45"/>
  <c r="T469" i="45"/>
  <c r="V468" i="45"/>
  <c r="T468" i="45"/>
  <c r="V467" i="45"/>
  <c r="T467" i="45"/>
  <c r="U467" i="45" s="1"/>
  <c r="V466" i="45"/>
  <c r="T466" i="45"/>
  <c r="V465" i="45"/>
  <c r="T465" i="45"/>
  <c r="X464" i="45"/>
  <c r="V463" i="45"/>
  <c r="T463" i="45"/>
  <c r="V462" i="45"/>
  <c r="T462" i="45"/>
  <c r="U462" i="45" s="1"/>
  <c r="V461" i="45"/>
  <c r="T461" i="45"/>
  <c r="U461" i="45" s="1"/>
  <c r="V460" i="45"/>
  <c r="T460" i="45"/>
  <c r="V459" i="45"/>
  <c r="T459" i="45"/>
  <c r="U459" i="45" s="1"/>
  <c r="V458" i="45"/>
  <c r="T458" i="45"/>
  <c r="V457" i="45"/>
  <c r="T457" i="45"/>
  <c r="V456" i="45"/>
  <c r="T456" i="45"/>
  <c r="U456" i="45" s="1"/>
  <c r="V455" i="45"/>
  <c r="T455" i="45"/>
  <c r="V454" i="45"/>
  <c r="T454" i="45"/>
  <c r="V453" i="45"/>
  <c r="T453" i="45"/>
  <c r="U453" i="45" s="1"/>
  <c r="V452" i="45"/>
  <c r="T452" i="45"/>
  <c r="V451" i="45"/>
  <c r="T451" i="45"/>
  <c r="V450" i="45"/>
  <c r="T450" i="45"/>
  <c r="U450" i="45" s="1"/>
  <c r="V449" i="45"/>
  <c r="T449" i="45"/>
  <c r="U449" i="45" s="1"/>
  <c r="V448" i="45"/>
  <c r="T448" i="45"/>
  <c r="V447" i="45"/>
  <c r="T447" i="45"/>
  <c r="U447" i="45" s="1"/>
  <c r="V446" i="45"/>
  <c r="T446" i="45"/>
  <c r="U446" i="45" s="1"/>
  <c r="V445" i="45"/>
  <c r="T445" i="45"/>
  <c r="U445" i="45" s="1"/>
  <c r="V444" i="45"/>
  <c r="T444" i="45"/>
  <c r="U444" i="45" s="1"/>
  <c r="V443" i="45"/>
  <c r="T443" i="45"/>
  <c r="U443" i="45" s="1"/>
  <c r="V442" i="45"/>
  <c r="T442" i="45"/>
  <c r="V441" i="45"/>
  <c r="T441" i="45"/>
  <c r="U441" i="45" s="1"/>
  <c r="V440" i="45"/>
  <c r="T440" i="45"/>
  <c r="V439" i="45"/>
  <c r="T439" i="45"/>
  <c r="V438" i="45"/>
  <c r="T438" i="45"/>
  <c r="U438" i="45" s="1"/>
  <c r="V437" i="45"/>
  <c r="T437" i="45"/>
  <c r="U437" i="45" s="1"/>
  <c r="V436" i="45"/>
  <c r="T436" i="45"/>
  <c r="U436" i="45" s="1"/>
  <c r="F435" i="45"/>
  <c r="X456" i="45" l="1"/>
  <c r="X465" i="45"/>
  <c r="U465" i="45"/>
  <c r="X468" i="45"/>
  <c r="U468" i="45"/>
  <c r="X451" i="45"/>
  <c r="U451" i="45"/>
  <c r="X454" i="45"/>
  <c r="U454" i="45"/>
  <c r="X439" i="45"/>
  <c r="U439" i="45"/>
  <c r="X460" i="45"/>
  <c r="U460" i="45"/>
  <c r="X462" i="45"/>
  <c r="X466" i="45"/>
  <c r="U466" i="45"/>
  <c r="X469" i="45"/>
  <c r="U469" i="45"/>
  <c r="X472" i="45"/>
  <c r="U472" i="45"/>
  <c r="X452" i="45"/>
  <c r="U452" i="45"/>
  <c r="X455" i="45"/>
  <c r="U455" i="45"/>
  <c r="X463" i="45"/>
  <c r="U463" i="45"/>
  <c r="X457" i="45"/>
  <c r="U457" i="45"/>
  <c r="X440" i="45"/>
  <c r="U440" i="45"/>
  <c r="X442" i="45"/>
  <c r="U442" i="45"/>
  <c r="X458" i="45"/>
  <c r="U458" i="45"/>
  <c r="Y125" i="40"/>
  <c r="V125" i="40"/>
  <c r="X448" i="45"/>
  <c r="U448" i="45"/>
  <c r="X459" i="45"/>
  <c r="X467" i="45"/>
  <c r="X473" i="45"/>
  <c r="X470" i="45"/>
  <c r="X453" i="45"/>
  <c r="X450" i="45"/>
  <c r="X438" i="45"/>
  <c r="X441" i="45"/>
  <c r="T474" i="45"/>
  <c r="U474" i="45" s="1"/>
  <c r="X444" i="45"/>
  <c r="X447" i="45"/>
  <c r="X437" i="45"/>
  <c r="X443" i="45"/>
  <c r="X446" i="45"/>
  <c r="X449" i="45"/>
  <c r="X461" i="45"/>
  <c r="X471" i="45"/>
  <c r="X436" i="45"/>
  <c r="X445" i="45"/>
  <c r="V213" i="46"/>
  <c r="S213" i="46"/>
  <c r="R213" i="46"/>
  <c r="Q213" i="46"/>
  <c r="P213" i="46"/>
  <c r="O213" i="46"/>
  <c r="N213" i="46"/>
  <c r="M213" i="46"/>
  <c r="L213" i="46"/>
  <c r="K213" i="46"/>
  <c r="J213" i="46"/>
  <c r="I213" i="46"/>
  <c r="H213" i="46"/>
  <c r="V212" i="46"/>
  <c r="T212" i="46"/>
  <c r="X212" i="46" s="1"/>
  <c r="V211" i="46"/>
  <c r="T211" i="46"/>
  <c r="V210" i="46"/>
  <c r="T210" i="46"/>
  <c r="V209" i="46"/>
  <c r="T209" i="46"/>
  <c r="X209" i="46" s="1"/>
  <c r="V208" i="46"/>
  <c r="T208" i="46"/>
  <c r="V207" i="46"/>
  <c r="T207" i="46"/>
  <c r="X206" i="46"/>
  <c r="V206" i="46"/>
  <c r="T206" i="46"/>
  <c r="X205" i="46"/>
  <c r="V205" i="46"/>
  <c r="X203" i="46"/>
  <c r="V203" i="46"/>
  <c r="T203" i="46"/>
  <c r="V202" i="46"/>
  <c r="T202" i="46"/>
  <c r="X202" i="46" s="1"/>
  <c r="V201" i="46"/>
  <c r="T201" i="46"/>
  <c r="X201" i="46" s="1"/>
  <c r="X200" i="46"/>
  <c r="V200" i="46"/>
  <c r="T200" i="46"/>
  <c r="V199" i="46"/>
  <c r="T199" i="46"/>
  <c r="V198" i="46"/>
  <c r="T198" i="46"/>
  <c r="X198" i="46" s="1"/>
  <c r="V197" i="46"/>
  <c r="T197" i="46"/>
  <c r="V196" i="46"/>
  <c r="T196" i="46"/>
  <c r="X196" i="46" s="1"/>
  <c r="V195" i="46"/>
  <c r="T195" i="46"/>
  <c r="X195" i="46" s="1"/>
  <c r="V194" i="46"/>
  <c r="T194" i="46"/>
  <c r="V193" i="46"/>
  <c r="T193" i="46"/>
  <c r="X193" i="46" s="1"/>
  <c r="V192" i="46"/>
  <c r="T192" i="46"/>
  <c r="X192" i="46" s="1"/>
  <c r="V191" i="46"/>
  <c r="T191" i="46"/>
  <c r="V190" i="46"/>
  <c r="T190" i="46"/>
  <c r="V189" i="46"/>
  <c r="T189" i="46"/>
  <c r="V188" i="46"/>
  <c r="T188" i="46"/>
  <c r="U188" i="46" s="1"/>
  <c r="V187" i="46"/>
  <c r="T187" i="46"/>
  <c r="V186" i="46"/>
  <c r="T186" i="46"/>
  <c r="V185" i="46"/>
  <c r="T185" i="46"/>
  <c r="U185" i="46" s="1"/>
  <c r="V184" i="46"/>
  <c r="T184" i="46"/>
  <c r="V183" i="46"/>
  <c r="T183" i="46"/>
  <c r="X182" i="46"/>
  <c r="V182" i="46"/>
  <c r="T182" i="46"/>
  <c r="V181" i="46"/>
  <c r="T181" i="46"/>
  <c r="X181" i="46" s="1"/>
  <c r="V180" i="46"/>
  <c r="T180" i="46"/>
  <c r="X180" i="46" s="1"/>
  <c r="V179" i="46"/>
  <c r="T179" i="46"/>
  <c r="V178" i="46"/>
  <c r="T178" i="46"/>
  <c r="X178" i="46" s="1"/>
  <c r="V177" i="46"/>
  <c r="T177" i="46"/>
  <c r="X177" i="46" s="1"/>
  <c r="V176" i="46"/>
  <c r="T176" i="46"/>
  <c r="V175" i="46"/>
  <c r="T175" i="46"/>
  <c r="F174" i="46"/>
  <c r="X189" i="46" l="1"/>
  <c r="U189" i="46"/>
  <c r="X183" i="46"/>
  <c r="U183" i="46"/>
  <c r="X187" i="46"/>
  <c r="U187" i="46"/>
  <c r="X184" i="46"/>
  <c r="U184" i="46"/>
  <c r="X185" i="46"/>
  <c r="X186" i="46"/>
  <c r="U186" i="46"/>
  <c r="X188" i="46"/>
  <c r="X210" i="46"/>
  <c r="X191" i="46"/>
  <c r="T213" i="46"/>
  <c r="U213" i="46" s="1"/>
  <c r="X176" i="46"/>
  <c r="X194" i="46"/>
  <c r="X179" i="46"/>
  <c r="X197" i="46"/>
  <c r="X207" i="46"/>
  <c r="X199" i="46"/>
  <c r="X175" i="46"/>
  <c r="X190" i="46"/>
  <c r="X208" i="46"/>
  <c r="X211" i="46"/>
  <c r="X381" i="44"/>
  <c r="U381" i="44"/>
  <c r="T381" i="44"/>
  <c r="S381" i="44"/>
  <c r="R381" i="44"/>
  <c r="Q381" i="44"/>
  <c r="P381" i="44"/>
  <c r="O381" i="44"/>
  <c r="N381" i="44"/>
  <c r="M381" i="44"/>
  <c r="L381" i="44"/>
  <c r="K381" i="44"/>
  <c r="J381" i="44"/>
  <c r="I381" i="44"/>
  <c r="H381" i="44"/>
  <c r="V381" i="44" s="1"/>
  <c r="W381" i="44" s="1"/>
  <c r="X380" i="44"/>
  <c r="V380" i="44"/>
  <c r="W380" i="44" s="1"/>
  <c r="X379" i="44"/>
  <c r="V379" i="44"/>
  <c r="X378" i="44"/>
  <c r="V378" i="44"/>
  <c r="W378" i="44" s="1"/>
  <c r="X377" i="44"/>
  <c r="V377" i="44"/>
  <c r="X376" i="44"/>
  <c r="V376" i="44"/>
  <c r="X375" i="44"/>
  <c r="V375" i="44"/>
  <c r="W375" i="44" s="1"/>
  <c r="X374" i="44"/>
  <c r="V374" i="44"/>
  <c r="W374" i="44" s="1"/>
  <c r="X373" i="44"/>
  <c r="V373" i="44"/>
  <c r="X372" i="44"/>
  <c r="V372" i="44"/>
  <c r="W372" i="44" s="1"/>
  <c r="X371" i="44"/>
  <c r="V371" i="44"/>
  <c r="X370" i="44"/>
  <c r="V370" i="44"/>
  <c r="X369" i="44"/>
  <c r="V369" i="44"/>
  <c r="W369" i="44" s="1"/>
  <c r="X368" i="44"/>
  <c r="V368" i="44"/>
  <c r="Z367" i="44"/>
  <c r="X366" i="44"/>
  <c r="V366" i="44"/>
  <c r="X365" i="44"/>
  <c r="V365" i="44"/>
  <c r="X364" i="44"/>
  <c r="V364" i="44"/>
  <c r="W364" i="44" s="1"/>
  <c r="X363" i="44"/>
  <c r="V363" i="44"/>
  <c r="X362" i="44"/>
  <c r="V362" i="44"/>
  <c r="X361" i="44"/>
  <c r="V361" i="44"/>
  <c r="W361" i="44" s="1"/>
  <c r="X360" i="44"/>
  <c r="V360" i="44"/>
  <c r="X359" i="44"/>
  <c r="V359" i="44"/>
  <c r="X358" i="44"/>
  <c r="V358" i="44"/>
  <c r="W358" i="44" s="1"/>
  <c r="X357" i="44"/>
  <c r="V357" i="44"/>
  <c r="X356" i="44"/>
  <c r="V356" i="44"/>
  <c r="X355" i="44"/>
  <c r="V355" i="44"/>
  <c r="W355" i="44" s="1"/>
  <c r="X354" i="44"/>
  <c r="V354" i="44"/>
  <c r="X353" i="44"/>
  <c r="V353" i="44"/>
  <c r="X352" i="44"/>
  <c r="V352" i="44"/>
  <c r="W352" i="44" s="1"/>
  <c r="X351" i="44"/>
  <c r="V351" i="44"/>
  <c r="W351" i="44" s="1"/>
  <c r="X350" i="44"/>
  <c r="V350" i="44"/>
  <c r="X349" i="44"/>
  <c r="V349" i="44"/>
  <c r="W349" i="44" s="1"/>
  <c r="X348" i="44"/>
  <c r="V348" i="44"/>
  <c r="W348" i="44" s="1"/>
  <c r="X347" i="44"/>
  <c r="V347" i="44"/>
  <c r="F347" i="44"/>
  <c r="Z347" i="44" l="1"/>
  <c r="W347" i="44"/>
  <c r="Z366" i="44"/>
  <c r="W366" i="44"/>
  <c r="Z368" i="44"/>
  <c r="W368" i="44"/>
  <c r="Z370" i="44"/>
  <c r="W370" i="44"/>
  <c r="Z350" i="44"/>
  <c r="W350" i="44"/>
  <c r="Z354" i="44"/>
  <c r="W354" i="44"/>
  <c r="Z362" i="44"/>
  <c r="W362" i="44"/>
  <c r="Z376" i="44"/>
  <c r="W376" i="44"/>
  <c r="Z356" i="44"/>
  <c r="W356" i="44"/>
  <c r="Z360" i="44"/>
  <c r="W360" i="44"/>
  <c r="Z371" i="44"/>
  <c r="W371" i="44"/>
  <c r="Z373" i="44"/>
  <c r="W373" i="44"/>
  <c r="Z374" i="44"/>
  <c r="Z353" i="44"/>
  <c r="W353" i="44"/>
  <c r="Z357" i="44"/>
  <c r="W357" i="44"/>
  <c r="Z359" i="44"/>
  <c r="W359" i="44"/>
  <c r="Z363" i="44"/>
  <c r="W363" i="44"/>
  <c r="Z365" i="44"/>
  <c r="W365" i="44"/>
  <c r="Z377" i="44"/>
  <c r="W377" i="44"/>
  <c r="Z379" i="44"/>
  <c r="W379" i="44"/>
  <c r="Z380" i="44"/>
  <c r="Z358" i="44"/>
  <c r="Z349" i="44"/>
  <c r="Z352" i="44"/>
  <c r="Z372" i="44"/>
  <c r="Z378" i="44"/>
  <c r="Z355" i="44"/>
  <c r="Z361" i="44"/>
  <c r="Z364" i="44"/>
  <c r="Z369" i="44"/>
  <c r="Z375" i="44"/>
  <c r="Z348" i="44"/>
  <c r="Z351" i="44"/>
  <c r="U172" i="47"/>
  <c r="U173" i="47"/>
  <c r="U174" i="47"/>
  <c r="U175" i="47"/>
  <c r="U176" i="47"/>
  <c r="U177" i="47"/>
  <c r="U178" i="47"/>
  <c r="U171" i="47"/>
  <c r="U140" i="47"/>
  <c r="U141" i="47"/>
  <c r="U143" i="47"/>
  <c r="U144" i="47"/>
  <c r="U145" i="47"/>
  <c r="U146" i="47"/>
  <c r="U147" i="47"/>
  <c r="U149" i="47"/>
  <c r="U150" i="47"/>
  <c r="U151" i="47"/>
  <c r="U152" i="47"/>
  <c r="U153" i="47"/>
  <c r="U154" i="47"/>
  <c r="U155" i="47"/>
  <c r="U156" i="47"/>
  <c r="U157" i="47"/>
  <c r="U158" i="47"/>
  <c r="U159" i="47"/>
  <c r="U160" i="47"/>
  <c r="U161" i="47"/>
  <c r="U162" i="47"/>
  <c r="U163" i="47"/>
  <c r="U165" i="47"/>
  <c r="U166" i="47"/>
  <c r="U167" i="47"/>
  <c r="U168" i="47"/>
  <c r="U169" i="47"/>
  <c r="U127" i="47"/>
  <c r="U128" i="47"/>
  <c r="U129" i="47"/>
  <c r="U130" i="47"/>
  <c r="U131" i="47"/>
  <c r="U132" i="47"/>
  <c r="U133" i="47"/>
  <c r="U126" i="47"/>
  <c r="U95" i="47"/>
  <c r="U97" i="47"/>
  <c r="U98" i="47"/>
  <c r="U99" i="47"/>
  <c r="U100" i="47"/>
  <c r="U101" i="47"/>
  <c r="U102" i="47"/>
  <c r="U103" i="47"/>
  <c r="U104" i="47"/>
  <c r="U105" i="47"/>
  <c r="U106" i="47"/>
  <c r="U108" i="47"/>
  <c r="U109" i="47"/>
  <c r="U110" i="47"/>
  <c r="U111" i="47"/>
  <c r="U112" i="47"/>
  <c r="U113" i="47"/>
  <c r="U114" i="47"/>
  <c r="U115" i="47"/>
  <c r="U116" i="47"/>
  <c r="U117" i="47"/>
  <c r="U118" i="47"/>
  <c r="U119" i="47"/>
  <c r="U120" i="47"/>
  <c r="U121" i="47"/>
  <c r="U122" i="47"/>
  <c r="U123" i="47"/>
  <c r="U124" i="47"/>
  <c r="U94" i="47"/>
  <c r="U164" i="46" l="1"/>
  <c r="U165" i="46"/>
  <c r="U166" i="46"/>
  <c r="U167" i="46"/>
  <c r="U168" i="46"/>
  <c r="U169" i="46"/>
  <c r="U170" i="46"/>
  <c r="U163" i="46"/>
  <c r="U134" i="46"/>
  <c r="U135" i="46"/>
  <c r="U136" i="46"/>
  <c r="U137" i="46"/>
  <c r="U138" i="46"/>
  <c r="U139" i="46"/>
  <c r="U140" i="46"/>
  <c r="U141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28" i="46"/>
  <c r="U121" i="46"/>
  <c r="U122" i="46"/>
  <c r="U123" i="46"/>
  <c r="U124" i="46"/>
  <c r="U125" i="46"/>
  <c r="U126" i="46"/>
  <c r="U127" i="46"/>
  <c r="U12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5" i="46"/>
  <c r="U116" i="46"/>
  <c r="U117" i="46"/>
  <c r="U118" i="46"/>
  <c r="U90" i="46"/>
  <c r="U78" i="46"/>
  <c r="U79" i="46"/>
  <c r="U80" i="46"/>
  <c r="U81" i="46"/>
  <c r="U82" i="46"/>
  <c r="U83" i="46"/>
  <c r="U84" i="46"/>
  <c r="U77" i="46"/>
  <c r="U48" i="46"/>
  <c r="U49" i="46"/>
  <c r="U51" i="46"/>
  <c r="U52" i="46"/>
  <c r="U53" i="46"/>
  <c r="U54" i="46"/>
  <c r="U56" i="46"/>
  <c r="U57" i="46"/>
  <c r="U58" i="46"/>
  <c r="U59" i="46"/>
  <c r="U60" i="46"/>
  <c r="U61" i="46"/>
  <c r="U62" i="46"/>
  <c r="U63" i="46"/>
  <c r="U64" i="46"/>
  <c r="U66" i="46"/>
  <c r="U67" i="46"/>
  <c r="U68" i="46"/>
  <c r="U70" i="46"/>
  <c r="U71" i="46"/>
  <c r="U72" i="46"/>
  <c r="U73" i="46"/>
  <c r="U74" i="46"/>
  <c r="U75" i="46"/>
  <c r="M349" i="42" l="1"/>
  <c r="M334" i="42"/>
  <c r="M335" i="42"/>
  <c r="M336" i="42"/>
  <c r="M337" i="42"/>
  <c r="M338" i="42"/>
  <c r="M339" i="42"/>
  <c r="M340" i="42"/>
  <c r="M341" i="42"/>
  <c r="M342" i="42"/>
  <c r="M343" i="42"/>
  <c r="M344" i="42"/>
  <c r="M345" i="42"/>
  <c r="M346" i="42"/>
  <c r="M347" i="42"/>
  <c r="M348" i="42"/>
  <c r="M333" i="42"/>
  <c r="M325" i="42"/>
  <c r="M326" i="42"/>
  <c r="M327" i="42"/>
  <c r="M328" i="42"/>
  <c r="M329" i="42"/>
  <c r="M330" i="42"/>
  <c r="M331" i="42"/>
  <c r="M324" i="42"/>
  <c r="M305" i="42"/>
  <c r="M306" i="42"/>
  <c r="M307" i="42"/>
  <c r="M309" i="42"/>
  <c r="M312" i="42"/>
  <c r="M313" i="42"/>
  <c r="M314" i="42"/>
  <c r="M315" i="42"/>
  <c r="M316" i="42"/>
  <c r="M318" i="42"/>
  <c r="M319" i="42"/>
  <c r="M320" i="42"/>
  <c r="M321" i="42"/>
  <c r="M322" i="42"/>
  <c r="M304" i="42"/>
  <c r="M299" i="42"/>
  <c r="K299" i="42" l="1"/>
  <c r="M298" i="42"/>
  <c r="M284" i="42"/>
  <c r="M285" i="42"/>
  <c r="M286" i="42"/>
  <c r="M287" i="42"/>
  <c r="M288" i="42"/>
  <c r="M289" i="42"/>
  <c r="M290" i="42"/>
  <c r="M291" i="42"/>
  <c r="M292" i="42"/>
  <c r="M293" i="42"/>
  <c r="M294" i="42"/>
  <c r="M295" i="42"/>
  <c r="M296" i="42"/>
  <c r="M297" i="42"/>
  <c r="M283" i="42"/>
  <c r="M275" i="42"/>
  <c r="M276" i="42"/>
  <c r="M277" i="42"/>
  <c r="M278" i="42"/>
  <c r="M279" i="42"/>
  <c r="M280" i="42"/>
  <c r="M281" i="42"/>
  <c r="M274" i="42"/>
  <c r="M255" i="42"/>
  <c r="M256" i="42"/>
  <c r="M257" i="42"/>
  <c r="M267" i="42"/>
  <c r="M268" i="42"/>
  <c r="M270" i="42"/>
  <c r="M271" i="42"/>
  <c r="M272" i="42"/>
  <c r="M254" i="42"/>
  <c r="M234" i="42" l="1"/>
  <c r="M235" i="42"/>
  <c r="M236" i="42"/>
  <c r="M237" i="42"/>
  <c r="M238" i="42"/>
  <c r="M239" i="42"/>
  <c r="M240" i="42"/>
  <c r="M241" i="42"/>
  <c r="M242" i="42"/>
  <c r="M243" i="42"/>
  <c r="M244" i="42"/>
  <c r="M245" i="42"/>
  <c r="M246" i="42"/>
  <c r="M247" i="42"/>
  <c r="M248" i="42"/>
  <c r="M233" i="42"/>
  <c r="M225" i="42"/>
  <c r="M226" i="42"/>
  <c r="M227" i="42"/>
  <c r="M228" i="42"/>
  <c r="M229" i="42"/>
  <c r="M230" i="42"/>
  <c r="M231" i="42"/>
  <c r="M224" i="42"/>
  <c r="M205" i="42"/>
  <c r="M206" i="42"/>
  <c r="M207" i="42"/>
  <c r="M209" i="42"/>
  <c r="M210" i="42"/>
  <c r="M213" i="42"/>
  <c r="M214" i="42"/>
  <c r="M216" i="42"/>
  <c r="M217" i="42"/>
  <c r="M218" i="42"/>
  <c r="M219" i="42"/>
  <c r="M220" i="42"/>
  <c r="M221" i="42"/>
  <c r="M222" i="42"/>
  <c r="M204" i="42"/>
  <c r="D29" i="59"/>
  <c r="V221" i="38" l="1"/>
  <c r="S221" i="38"/>
  <c r="R221" i="38"/>
  <c r="Q221" i="38"/>
  <c r="P221" i="38"/>
  <c r="O221" i="38"/>
  <c r="N221" i="38"/>
  <c r="M221" i="38"/>
  <c r="L221" i="38"/>
  <c r="K221" i="38"/>
  <c r="J221" i="38"/>
  <c r="I221" i="38"/>
  <c r="H221" i="38"/>
  <c r="V220" i="38"/>
  <c r="T220" i="38"/>
  <c r="V219" i="38"/>
  <c r="T219" i="38"/>
  <c r="U219" i="38" s="1"/>
  <c r="V218" i="38"/>
  <c r="T218" i="38"/>
  <c r="U218" i="38" s="1"/>
  <c r="V217" i="38"/>
  <c r="T217" i="38"/>
  <c r="V216" i="38"/>
  <c r="T216" i="38"/>
  <c r="U216" i="38" s="1"/>
  <c r="V215" i="38"/>
  <c r="T215" i="38"/>
  <c r="U215" i="38" s="1"/>
  <c r="V214" i="38"/>
  <c r="T214" i="38"/>
  <c r="V213" i="38"/>
  <c r="T213" i="38"/>
  <c r="U213" i="38" s="1"/>
  <c r="V212" i="38"/>
  <c r="T212" i="38"/>
  <c r="V211" i="38"/>
  <c r="T211" i="38"/>
  <c r="X210" i="38"/>
  <c r="V209" i="38"/>
  <c r="T209" i="38"/>
  <c r="V208" i="38"/>
  <c r="T208" i="38"/>
  <c r="U208" i="38" s="1"/>
  <c r="V207" i="38"/>
  <c r="T207" i="38"/>
  <c r="U207" i="38" s="1"/>
  <c r="V206" i="38"/>
  <c r="T206" i="38"/>
  <c r="V205" i="38"/>
  <c r="T205" i="38"/>
  <c r="V204" i="38"/>
  <c r="T204" i="38"/>
  <c r="U204" i="38" s="1"/>
  <c r="V203" i="38"/>
  <c r="T203" i="38"/>
  <c r="V202" i="38"/>
  <c r="T202" i="38"/>
  <c r="V201" i="38"/>
  <c r="T201" i="38"/>
  <c r="U201" i="38" s="1"/>
  <c r="V200" i="38"/>
  <c r="T200" i="38"/>
  <c r="V199" i="38"/>
  <c r="T199" i="38"/>
  <c r="U199" i="38" s="1"/>
  <c r="V198" i="38"/>
  <c r="T198" i="38"/>
  <c r="U198" i="38" s="1"/>
  <c r="V197" i="38"/>
  <c r="T197" i="38"/>
  <c r="V196" i="38"/>
  <c r="T196" i="38"/>
  <c r="V195" i="38"/>
  <c r="T195" i="38"/>
  <c r="U195" i="38" s="1"/>
  <c r="V194" i="38"/>
  <c r="T194" i="38"/>
  <c r="V193" i="38"/>
  <c r="T193" i="38"/>
  <c r="U193" i="38" s="1"/>
  <c r="V192" i="38"/>
  <c r="T192" i="38"/>
  <c r="U192" i="38" s="1"/>
  <c r="V191" i="38"/>
  <c r="T191" i="38"/>
  <c r="V190" i="38"/>
  <c r="T190" i="38"/>
  <c r="U190" i="38" s="1"/>
  <c r="V189" i="38"/>
  <c r="T189" i="38"/>
  <c r="U189" i="38" s="1"/>
  <c r="V188" i="38"/>
  <c r="T188" i="38"/>
  <c r="V187" i="38"/>
  <c r="T187" i="38"/>
  <c r="U187" i="38" s="1"/>
  <c r="V186" i="38"/>
  <c r="T186" i="38"/>
  <c r="U186" i="38" s="1"/>
  <c r="V185" i="38"/>
  <c r="T185" i="38"/>
  <c r="V184" i="38"/>
  <c r="T184" i="38"/>
  <c r="U184" i="38" s="1"/>
  <c r="V183" i="38"/>
  <c r="T183" i="38"/>
  <c r="U183" i="38" s="1"/>
  <c r="V182" i="38"/>
  <c r="T182" i="38"/>
  <c r="U182" i="38" s="1"/>
  <c r="F181" i="38"/>
  <c r="X209" i="38" l="1"/>
  <c r="U209" i="38"/>
  <c r="X211" i="38"/>
  <c r="U211" i="38"/>
  <c r="X205" i="38"/>
  <c r="U205" i="38"/>
  <c r="X217" i="38"/>
  <c r="U217" i="38"/>
  <c r="X196" i="38"/>
  <c r="U196" i="38"/>
  <c r="X202" i="38"/>
  <c r="U202" i="38"/>
  <c r="X214" i="38"/>
  <c r="U214" i="38"/>
  <c r="X220" i="38"/>
  <c r="U220" i="38"/>
  <c r="X185" i="38"/>
  <c r="U185" i="38"/>
  <c r="X188" i="38"/>
  <c r="U188" i="38"/>
  <c r="X191" i="38"/>
  <c r="U191" i="38"/>
  <c r="X194" i="38"/>
  <c r="U194" i="38"/>
  <c r="X197" i="38"/>
  <c r="U197" i="38"/>
  <c r="X200" i="38"/>
  <c r="U200" i="38"/>
  <c r="X203" i="38"/>
  <c r="U203" i="38"/>
  <c r="X206" i="38"/>
  <c r="U206" i="38"/>
  <c r="X208" i="38"/>
  <c r="X212" i="38"/>
  <c r="U212" i="38"/>
  <c r="X218" i="38"/>
  <c r="X187" i="38"/>
  <c r="X216" i="38"/>
  <c r="X199" i="38"/>
  <c r="X184" i="38"/>
  <c r="X190" i="38"/>
  <c r="X213" i="38"/>
  <c r="T221" i="38"/>
  <c r="U221" i="38" s="1"/>
  <c r="X193" i="38"/>
  <c r="X215" i="38"/>
  <c r="X219" i="38"/>
  <c r="X182" i="38"/>
  <c r="X183" i="38"/>
  <c r="X186" i="38"/>
  <c r="X189" i="38"/>
  <c r="X192" i="38"/>
  <c r="X195" i="38"/>
  <c r="X198" i="38"/>
  <c r="X201" i="38"/>
  <c r="X204" i="38"/>
  <c r="X207" i="38"/>
  <c r="V171" i="46"/>
  <c r="S171" i="46"/>
  <c r="R171" i="46"/>
  <c r="Q171" i="46"/>
  <c r="P171" i="46"/>
  <c r="O171" i="46"/>
  <c r="N171" i="46"/>
  <c r="M171" i="46"/>
  <c r="L171" i="46"/>
  <c r="K171" i="46"/>
  <c r="J171" i="46"/>
  <c r="I171" i="46"/>
  <c r="H171" i="46"/>
  <c r="V170" i="46"/>
  <c r="T170" i="46"/>
  <c r="V169" i="46"/>
  <c r="T169" i="46"/>
  <c r="X169" i="46" s="1"/>
  <c r="V168" i="46"/>
  <c r="T168" i="46"/>
  <c r="V167" i="46"/>
  <c r="T167" i="46"/>
  <c r="X166" i="46"/>
  <c r="V166" i="46"/>
  <c r="T166" i="46"/>
  <c r="V165" i="46"/>
  <c r="T165" i="46"/>
  <c r="X165" i="46" s="1"/>
  <c r="V164" i="46"/>
  <c r="T164" i="46"/>
  <c r="X163" i="46"/>
  <c r="V163" i="46"/>
  <c r="V161" i="46"/>
  <c r="T161" i="46"/>
  <c r="X161" i="46" s="1"/>
  <c r="X160" i="46"/>
  <c r="V160" i="46"/>
  <c r="T160" i="46"/>
  <c r="V159" i="46"/>
  <c r="T159" i="46"/>
  <c r="V158" i="46"/>
  <c r="T158" i="46"/>
  <c r="X158" i="46" s="1"/>
  <c r="V157" i="46"/>
  <c r="T157" i="46"/>
  <c r="V156" i="46"/>
  <c r="T156" i="46"/>
  <c r="X156" i="46" s="1"/>
  <c r="V155" i="46"/>
  <c r="T155" i="46"/>
  <c r="X155" i="46" s="1"/>
  <c r="V154" i="46"/>
  <c r="T154" i="46"/>
  <c r="V153" i="46"/>
  <c r="T153" i="46"/>
  <c r="X153" i="46" s="1"/>
  <c r="V152" i="46"/>
  <c r="T152" i="46"/>
  <c r="X152" i="46" s="1"/>
  <c r="V151" i="46"/>
  <c r="T151" i="46"/>
  <c r="V150" i="46"/>
  <c r="T150" i="46"/>
  <c r="X150" i="46" s="1"/>
  <c r="V149" i="46"/>
  <c r="T149" i="46"/>
  <c r="X149" i="46" s="1"/>
  <c r="V148" i="46"/>
  <c r="T148" i="46"/>
  <c r="V147" i="46"/>
  <c r="T147" i="46"/>
  <c r="X147" i="46" s="1"/>
  <c r="V146" i="46"/>
  <c r="T146" i="46"/>
  <c r="V145" i="46"/>
  <c r="T145" i="46"/>
  <c r="V144" i="46"/>
  <c r="T144" i="46"/>
  <c r="X144" i="46" s="1"/>
  <c r="V143" i="46"/>
  <c r="T143" i="46"/>
  <c r="X142" i="46"/>
  <c r="V142" i="46"/>
  <c r="T142" i="46"/>
  <c r="U142" i="46" s="1"/>
  <c r="V141" i="46"/>
  <c r="T141" i="46"/>
  <c r="V140" i="46"/>
  <c r="T140" i="46"/>
  <c r="V139" i="46"/>
  <c r="T139" i="46"/>
  <c r="V138" i="46"/>
  <c r="T138" i="46"/>
  <c r="X138" i="46" s="1"/>
  <c r="V137" i="46"/>
  <c r="T137" i="46"/>
  <c r="X137" i="46" s="1"/>
  <c r="V136" i="46"/>
  <c r="T136" i="46"/>
  <c r="V135" i="46"/>
  <c r="T135" i="46"/>
  <c r="X135" i="46" s="1"/>
  <c r="V134" i="46"/>
  <c r="T134" i="46"/>
  <c r="X134" i="46" s="1"/>
  <c r="V133" i="46"/>
  <c r="T133" i="46"/>
  <c r="U133" i="46" s="1"/>
  <c r="F132" i="46"/>
  <c r="X164" i="46" l="1"/>
  <c r="X170" i="46"/>
  <c r="X167" i="46"/>
  <c r="T171" i="46"/>
  <c r="U171" i="46" s="1"/>
  <c r="X145" i="46"/>
  <c r="X151" i="46"/>
  <c r="X154" i="46"/>
  <c r="X157" i="46"/>
  <c r="X148" i="46"/>
  <c r="X133" i="46"/>
  <c r="X136" i="46"/>
  <c r="X139" i="46"/>
  <c r="X141" i="46"/>
  <c r="X159" i="46"/>
  <c r="X168" i="46"/>
  <c r="X140" i="46"/>
  <c r="X143" i="46"/>
  <c r="X146" i="46"/>
  <c r="V113" i="53"/>
  <c r="V114" i="53"/>
  <c r="V115" i="53"/>
  <c r="V116" i="53"/>
  <c r="V117" i="53"/>
  <c r="V118" i="53"/>
  <c r="V112" i="53"/>
  <c r="V85" i="53"/>
  <c r="V87" i="53"/>
  <c r="V88" i="53"/>
  <c r="V89" i="53"/>
  <c r="V90" i="53"/>
  <c r="V91" i="53"/>
  <c r="V92" i="53"/>
  <c r="V94" i="53"/>
  <c r="V95" i="53"/>
  <c r="V96" i="53"/>
  <c r="V97" i="53"/>
  <c r="V98" i="53"/>
  <c r="V99" i="53"/>
  <c r="V100" i="53"/>
  <c r="V101" i="53"/>
  <c r="V102" i="53"/>
  <c r="V103" i="53"/>
  <c r="V104" i="53"/>
  <c r="V105" i="53"/>
  <c r="V106" i="53"/>
  <c r="V107" i="53"/>
  <c r="V108" i="53"/>
  <c r="V109" i="53"/>
  <c r="V110" i="53"/>
  <c r="V77" i="40" l="1"/>
  <c r="V78" i="40"/>
  <c r="V79" i="40"/>
  <c r="V80" i="40"/>
  <c r="V81" i="40"/>
  <c r="V82" i="40"/>
  <c r="V83" i="40"/>
  <c r="V76" i="40"/>
  <c r="V47" i="40"/>
  <c r="V48" i="40"/>
  <c r="V49" i="40"/>
  <c r="V50" i="40"/>
  <c r="V51" i="40"/>
  <c r="V52" i="40"/>
  <c r="V53" i="40"/>
  <c r="V54" i="40"/>
  <c r="V55" i="40"/>
  <c r="V56" i="40"/>
  <c r="V57" i="40"/>
  <c r="V58" i="40"/>
  <c r="V59" i="40"/>
  <c r="V60" i="40"/>
  <c r="V61" i="40"/>
  <c r="V62" i="40"/>
  <c r="V63" i="40"/>
  <c r="V64" i="40"/>
  <c r="V65" i="40"/>
  <c r="V66" i="40"/>
  <c r="V67" i="40"/>
  <c r="V68" i="40"/>
  <c r="V69" i="40"/>
  <c r="V70" i="40"/>
  <c r="V71" i="40"/>
  <c r="V72" i="40"/>
  <c r="V73" i="40"/>
  <c r="V74" i="40"/>
  <c r="V46" i="40"/>
  <c r="U84" i="53" l="1"/>
  <c r="V84" i="53" s="1"/>
  <c r="W119" i="53" l="1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W118" i="53"/>
  <c r="U118" i="53"/>
  <c r="Y118" i="53" s="1"/>
  <c r="W117" i="53"/>
  <c r="U117" i="53"/>
  <c r="Y117" i="53" s="1"/>
  <c r="Y116" i="53"/>
  <c r="W116" i="53"/>
  <c r="U116" i="53"/>
  <c r="W115" i="53"/>
  <c r="U115" i="53"/>
  <c r="Y115" i="53" s="1"/>
  <c r="W114" i="53"/>
  <c r="U114" i="53"/>
  <c r="Y114" i="53" s="1"/>
  <c r="W113" i="53"/>
  <c r="U113" i="53"/>
  <c r="Y113" i="53" s="1"/>
  <c r="W112" i="53"/>
  <c r="U112" i="53"/>
  <c r="Y112" i="53" s="1"/>
  <c r="Y111" i="53"/>
  <c r="W110" i="53"/>
  <c r="U110" i="53"/>
  <c r="Y109" i="53"/>
  <c r="W109" i="53"/>
  <c r="U109" i="53"/>
  <c r="W108" i="53"/>
  <c r="U108" i="53"/>
  <c r="Y108" i="53" s="1"/>
  <c r="W107" i="53"/>
  <c r="U107" i="53"/>
  <c r="W106" i="53"/>
  <c r="U106" i="53"/>
  <c r="W105" i="53"/>
  <c r="U105" i="53"/>
  <c r="Y105" i="53" s="1"/>
  <c r="W104" i="53"/>
  <c r="U104" i="53"/>
  <c r="W103" i="53"/>
  <c r="U103" i="53"/>
  <c r="W102" i="53"/>
  <c r="U102" i="53"/>
  <c r="Y102" i="53" s="1"/>
  <c r="W101" i="53"/>
  <c r="U101" i="53"/>
  <c r="Y100" i="53"/>
  <c r="W100" i="53"/>
  <c r="U100" i="53"/>
  <c r="W99" i="53"/>
  <c r="U99" i="53"/>
  <c r="Y99" i="53" s="1"/>
  <c r="W98" i="53"/>
  <c r="U98" i="53"/>
  <c r="W97" i="53"/>
  <c r="U97" i="53"/>
  <c r="Y97" i="53" s="1"/>
  <c r="W96" i="53"/>
  <c r="U96" i="53"/>
  <c r="W95" i="53"/>
  <c r="U95" i="53"/>
  <c r="W94" i="53"/>
  <c r="U94" i="53"/>
  <c r="Y94" i="53" s="1"/>
  <c r="W93" i="53"/>
  <c r="U93" i="53"/>
  <c r="W92" i="53"/>
  <c r="U92" i="53"/>
  <c r="W91" i="53"/>
  <c r="U91" i="53"/>
  <c r="Y91" i="53" s="1"/>
  <c r="W90" i="53"/>
  <c r="U90" i="53"/>
  <c r="Y90" i="53" s="1"/>
  <c r="Y89" i="53"/>
  <c r="W89" i="53"/>
  <c r="U89" i="53"/>
  <c r="W88" i="53"/>
  <c r="U88" i="53"/>
  <c r="Y88" i="53" s="1"/>
  <c r="W87" i="53"/>
  <c r="U87" i="53"/>
  <c r="Y87" i="53" s="1"/>
  <c r="W86" i="53"/>
  <c r="U86" i="53"/>
  <c r="V86" i="53" s="1"/>
  <c r="W85" i="53"/>
  <c r="U85" i="53"/>
  <c r="Y85" i="53" s="1"/>
  <c r="Y84" i="53"/>
  <c r="W84" i="53"/>
  <c r="F83" i="53"/>
  <c r="Y93" i="53" l="1"/>
  <c r="V93" i="53"/>
  <c r="Y92" i="53"/>
  <c r="Y103" i="53"/>
  <c r="U119" i="53"/>
  <c r="Y86" i="53"/>
  <c r="Y95" i="53"/>
  <c r="Y106" i="53"/>
  <c r="Y101" i="53"/>
  <c r="Y104" i="53"/>
  <c r="Y107" i="53"/>
  <c r="Y110" i="53"/>
  <c r="X343" i="44"/>
  <c r="U343" i="44"/>
  <c r="T343" i="44"/>
  <c r="S343" i="44"/>
  <c r="R343" i="44"/>
  <c r="Q343" i="44"/>
  <c r="P343" i="44"/>
  <c r="O343" i="44"/>
  <c r="N343" i="44"/>
  <c r="M343" i="44"/>
  <c r="L343" i="44"/>
  <c r="K343" i="44"/>
  <c r="J343" i="44"/>
  <c r="I343" i="44"/>
  <c r="H343" i="44"/>
  <c r="V343" i="44" s="1"/>
  <c r="W343" i="44" s="1"/>
  <c r="X342" i="44"/>
  <c r="V342" i="44"/>
  <c r="W342" i="44" s="1"/>
  <c r="X341" i="44"/>
  <c r="V341" i="44"/>
  <c r="W341" i="44" s="1"/>
  <c r="X340" i="44"/>
  <c r="V340" i="44"/>
  <c r="X339" i="44"/>
  <c r="V339" i="44"/>
  <c r="W339" i="44" s="1"/>
  <c r="X338" i="44"/>
  <c r="V338" i="44"/>
  <c r="W338" i="44" s="1"/>
  <c r="X337" i="44"/>
  <c r="V337" i="44"/>
  <c r="Z336" i="44"/>
  <c r="X336" i="44"/>
  <c r="V336" i="44"/>
  <c r="W336" i="44" s="1"/>
  <c r="X335" i="44"/>
  <c r="V335" i="44"/>
  <c r="W335" i="44" s="1"/>
  <c r="X334" i="44"/>
  <c r="V334" i="44"/>
  <c r="X333" i="44"/>
  <c r="V333" i="44"/>
  <c r="W333" i="44" s="1"/>
  <c r="X332" i="44"/>
  <c r="V332" i="44"/>
  <c r="W332" i="44" s="1"/>
  <c r="X331" i="44"/>
  <c r="V331" i="44"/>
  <c r="X330" i="44"/>
  <c r="V330" i="44"/>
  <c r="W330" i="44" s="1"/>
  <c r="Z329" i="44"/>
  <c r="Z328" i="44"/>
  <c r="X328" i="44"/>
  <c r="V328" i="44"/>
  <c r="W328" i="44" s="1"/>
  <c r="X327" i="44"/>
  <c r="V327" i="44"/>
  <c r="X326" i="44"/>
  <c r="V326" i="44"/>
  <c r="X325" i="44"/>
  <c r="V325" i="44"/>
  <c r="X324" i="44"/>
  <c r="V324" i="44"/>
  <c r="X323" i="44"/>
  <c r="V323" i="44"/>
  <c r="X322" i="44"/>
  <c r="V322" i="44"/>
  <c r="W322" i="44" s="1"/>
  <c r="X321" i="44"/>
  <c r="V321" i="44"/>
  <c r="X320" i="44"/>
  <c r="V320" i="44"/>
  <c r="X319" i="44"/>
  <c r="V319" i="44"/>
  <c r="W319" i="44" s="1"/>
  <c r="X318" i="44"/>
  <c r="V318" i="44"/>
  <c r="X317" i="44"/>
  <c r="V317" i="44"/>
  <c r="X316" i="44"/>
  <c r="V316" i="44"/>
  <c r="W316" i="44" s="1"/>
  <c r="X315" i="44"/>
  <c r="V315" i="44"/>
  <c r="X314" i="44"/>
  <c r="V314" i="44"/>
  <c r="X313" i="44"/>
  <c r="V313" i="44"/>
  <c r="W313" i="44" s="1"/>
  <c r="X312" i="44"/>
  <c r="V312" i="44"/>
  <c r="X311" i="44"/>
  <c r="V311" i="44"/>
  <c r="X310" i="44"/>
  <c r="V310" i="44"/>
  <c r="W310" i="44" s="1"/>
  <c r="X309" i="44"/>
  <c r="V309" i="44"/>
  <c r="F309" i="44"/>
  <c r="Z309" i="44" l="1"/>
  <c r="W309" i="44"/>
  <c r="Z312" i="44"/>
  <c r="W312" i="44"/>
  <c r="Z320" i="44"/>
  <c r="W320" i="44"/>
  <c r="Z324" i="44"/>
  <c r="W324" i="44"/>
  <c r="Z317" i="44"/>
  <c r="W317" i="44"/>
  <c r="Z334" i="44"/>
  <c r="W334" i="44"/>
  <c r="Z318" i="44"/>
  <c r="W318" i="44"/>
  <c r="Z326" i="44"/>
  <c r="W326" i="44"/>
  <c r="Z337" i="44"/>
  <c r="W337" i="44"/>
  <c r="Z315" i="44"/>
  <c r="W315" i="44"/>
  <c r="Z321" i="44"/>
  <c r="W321" i="44"/>
  <c r="Z322" i="44"/>
  <c r="Z323" i="44"/>
  <c r="W323" i="44"/>
  <c r="Z325" i="44"/>
  <c r="W325" i="44"/>
  <c r="Z327" i="44"/>
  <c r="W327" i="44"/>
  <c r="Z331" i="44"/>
  <c r="W331" i="44"/>
  <c r="Z332" i="44"/>
  <c r="Z340" i="44"/>
  <c r="W340" i="44"/>
  <c r="Z314" i="44"/>
  <c r="W314" i="44"/>
  <c r="Z311" i="44"/>
  <c r="W311" i="44"/>
  <c r="Y119" i="53"/>
  <c r="V119" i="53"/>
  <c r="Z338" i="44"/>
  <c r="Z330" i="44"/>
  <c r="Z342" i="44"/>
  <c r="Z313" i="44"/>
  <c r="Z333" i="44"/>
  <c r="Z335" i="44"/>
  <c r="Z339" i="44"/>
  <c r="Z341" i="44"/>
  <c r="Z310" i="44"/>
  <c r="Z319" i="44"/>
  <c r="Z316" i="44"/>
  <c r="J431" i="45"/>
  <c r="V431" i="45"/>
  <c r="S431" i="45"/>
  <c r="R431" i="45"/>
  <c r="Q431" i="45"/>
  <c r="P431" i="45"/>
  <c r="O431" i="45"/>
  <c r="N431" i="45"/>
  <c r="M431" i="45"/>
  <c r="L431" i="45"/>
  <c r="K431" i="45"/>
  <c r="I431" i="45"/>
  <c r="H431" i="45"/>
  <c r="V430" i="45"/>
  <c r="T430" i="45"/>
  <c r="V429" i="45"/>
  <c r="T429" i="45"/>
  <c r="V428" i="45"/>
  <c r="T428" i="45"/>
  <c r="U428" i="45" s="1"/>
  <c r="V427" i="45"/>
  <c r="T427" i="45"/>
  <c r="V426" i="45"/>
  <c r="T426" i="45"/>
  <c r="V425" i="45"/>
  <c r="T425" i="45"/>
  <c r="U425" i="45" s="1"/>
  <c r="V424" i="45"/>
  <c r="T424" i="45"/>
  <c r="V423" i="45"/>
  <c r="T423" i="45"/>
  <c r="V422" i="45"/>
  <c r="T422" i="45"/>
  <c r="U422" i="45" s="1"/>
  <c r="X421" i="45"/>
  <c r="V420" i="45"/>
  <c r="T420" i="45"/>
  <c r="V419" i="45"/>
  <c r="T419" i="45"/>
  <c r="U419" i="45" s="1"/>
  <c r="V418" i="45"/>
  <c r="T418" i="45"/>
  <c r="U418" i="45" s="1"/>
  <c r="V417" i="45"/>
  <c r="T417" i="45"/>
  <c r="V416" i="45"/>
  <c r="T416" i="45"/>
  <c r="U416" i="45" s="1"/>
  <c r="V415" i="45"/>
  <c r="T415" i="45"/>
  <c r="V414" i="45"/>
  <c r="T414" i="45"/>
  <c r="V413" i="45"/>
  <c r="T413" i="45"/>
  <c r="U413" i="45" s="1"/>
  <c r="V412" i="45"/>
  <c r="T412" i="45"/>
  <c r="U412" i="45" s="1"/>
  <c r="V411" i="45"/>
  <c r="T411" i="45"/>
  <c r="V410" i="45"/>
  <c r="T410" i="45"/>
  <c r="V409" i="45"/>
  <c r="T409" i="45"/>
  <c r="U409" i="45" s="1"/>
  <c r="V408" i="45"/>
  <c r="T408" i="45"/>
  <c r="V407" i="45"/>
  <c r="T407" i="45"/>
  <c r="V406" i="45"/>
  <c r="T406" i="45"/>
  <c r="U406" i="45" s="1"/>
  <c r="V405" i="45"/>
  <c r="T405" i="45"/>
  <c r="V404" i="45"/>
  <c r="T404" i="45"/>
  <c r="V403" i="45"/>
  <c r="T403" i="45"/>
  <c r="U403" i="45" s="1"/>
  <c r="V402" i="45"/>
  <c r="T402" i="45"/>
  <c r="V401" i="45"/>
  <c r="T401" i="45"/>
  <c r="V400" i="45"/>
  <c r="T400" i="45"/>
  <c r="U400" i="45" s="1"/>
  <c r="V399" i="45"/>
  <c r="T399" i="45"/>
  <c r="V398" i="45"/>
  <c r="T398" i="45"/>
  <c r="V397" i="45"/>
  <c r="T397" i="45"/>
  <c r="U397" i="45" s="1"/>
  <c r="V396" i="45"/>
  <c r="T396" i="45"/>
  <c r="V395" i="45"/>
  <c r="T395" i="45"/>
  <c r="V394" i="45"/>
  <c r="T394" i="45"/>
  <c r="U394" i="45" s="1"/>
  <c r="V393" i="45"/>
  <c r="T393" i="45"/>
  <c r="F392" i="45"/>
  <c r="X424" i="45" l="1"/>
  <c r="U424" i="45"/>
  <c r="X427" i="45"/>
  <c r="U427" i="45"/>
  <c r="X430" i="45"/>
  <c r="U430" i="45"/>
  <c r="X415" i="45"/>
  <c r="U415" i="45"/>
  <c r="X398" i="45"/>
  <c r="U398" i="45"/>
  <c r="X407" i="45"/>
  <c r="U407" i="45"/>
  <c r="X404" i="45"/>
  <c r="U404" i="45"/>
  <c r="X423" i="45"/>
  <c r="U423" i="45"/>
  <c r="X426" i="45"/>
  <c r="U426" i="45"/>
  <c r="X429" i="45"/>
  <c r="U429" i="45"/>
  <c r="X395" i="45"/>
  <c r="U395" i="45"/>
  <c r="X401" i="45"/>
  <c r="U401" i="45"/>
  <c r="X410" i="45"/>
  <c r="U410" i="45"/>
  <c r="X393" i="45"/>
  <c r="U393" i="45"/>
  <c r="X396" i="45"/>
  <c r="U396" i="45"/>
  <c r="X399" i="45"/>
  <c r="U399" i="45"/>
  <c r="X402" i="45"/>
  <c r="U402" i="45"/>
  <c r="X405" i="45"/>
  <c r="U405" i="45"/>
  <c r="X408" i="45"/>
  <c r="U408" i="45"/>
  <c r="X411" i="45"/>
  <c r="U411" i="45"/>
  <c r="X414" i="45"/>
  <c r="U414" i="45"/>
  <c r="X417" i="45"/>
  <c r="U417" i="45"/>
  <c r="X420" i="45"/>
  <c r="U420" i="45"/>
  <c r="X419" i="45"/>
  <c r="X413" i="45"/>
  <c r="X409" i="45"/>
  <c r="X416" i="45"/>
  <c r="X418" i="45"/>
  <c r="X412" i="45"/>
  <c r="X397" i="45"/>
  <c r="X406" i="45"/>
  <c r="T431" i="45"/>
  <c r="U431" i="45" s="1"/>
  <c r="X400" i="45"/>
  <c r="X394" i="45"/>
  <c r="X403" i="45"/>
  <c r="X422" i="45"/>
  <c r="X425" i="45"/>
  <c r="X428" i="45"/>
  <c r="I308" i="42"/>
  <c r="N349" i="42" l="1"/>
  <c r="K349" i="42"/>
  <c r="J349" i="42"/>
  <c r="G303" i="42" s="1"/>
  <c r="I349" i="42"/>
  <c r="N348" i="42"/>
  <c r="N346" i="42"/>
  <c r="L346" i="42"/>
  <c r="P345" i="42"/>
  <c r="N345" i="42"/>
  <c r="P341" i="42"/>
  <c r="N344" i="42"/>
  <c r="L344" i="42"/>
  <c r="N343" i="42"/>
  <c r="L343" i="42"/>
  <c r="P342" i="42"/>
  <c r="N342" i="42"/>
  <c r="L342" i="42"/>
  <c r="N341" i="42"/>
  <c r="L341" i="42"/>
  <c r="P338" i="42" s="1"/>
  <c r="N340" i="42"/>
  <c r="L340" i="42"/>
  <c r="N339" i="42"/>
  <c r="L339" i="42"/>
  <c r="N338" i="42"/>
  <c r="L338" i="42"/>
  <c r="N337" i="42"/>
  <c r="N336" i="42"/>
  <c r="N335" i="42"/>
  <c r="L335" i="42"/>
  <c r="P333" i="42" s="1"/>
  <c r="P334" i="42"/>
  <c r="N334" i="42"/>
  <c r="N333" i="42"/>
  <c r="P332" i="42"/>
  <c r="N331" i="42"/>
  <c r="L331" i="42"/>
  <c r="N330" i="42"/>
  <c r="L330" i="42"/>
  <c r="N329" i="42"/>
  <c r="L329" i="42"/>
  <c r="P329" i="42" s="1"/>
  <c r="P328" i="42"/>
  <c r="N328" i="42"/>
  <c r="L328" i="42"/>
  <c r="N327" i="42"/>
  <c r="L327" i="42"/>
  <c r="P327" i="42" s="1"/>
  <c r="N326" i="42"/>
  <c r="L326" i="42"/>
  <c r="P326" i="42" s="1"/>
  <c r="N325" i="42"/>
  <c r="L325" i="42"/>
  <c r="N324" i="42"/>
  <c r="L324" i="42"/>
  <c r="P323" i="42"/>
  <c r="N322" i="42"/>
  <c r="L322" i="42"/>
  <c r="N321" i="42"/>
  <c r="L321" i="42"/>
  <c r="P320" i="42"/>
  <c r="N320" i="42"/>
  <c r="L320" i="42"/>
  <c r="N319" i="42"/>
  <c r="L319" i="42"/>
  <c r="P319" i="42" s="1"/>
  <c r="N318" i="42"/>
  <c r="L318" i="42"/>
  <c r="N317" i="42"/>
  <c r="L317" i="42"/>
  <c r="N316" i="42"/>
  <c r="L316" i="42"/>
  <c r="N315" i="42"/>
  <c r="L315" i="42"/>
  <c r="P314" i="42"/>
  <c r="N314" i="42"/>
  <c r="L314" i="42"/>
  <c r="N313" i="42"/>
  <c r="L313" i="42"/>
  <c r="N312" i="42"/>
  <c r="L312" i="42"/>
  <c r="N311" i="42"/>
  <c r="L311" i="42"/>
  <c r="N310" i="42"/>
  <c r="L310" i="42"/>
  <c r="M310" i="42" s="1"/>
  <c r="N309" i="42"/>
  <c r="L309" i="42"/>
  <c r="N308" i="42"/>
  <c r="L308" i="42"/>
  <c r="M308" i="42" s="1"/>
  <c r="N307" i="42"/>
  <c r="L307" i="42"/>
  <c r="P306" i="42"/>
  <c r="N306" i="42"/>
  <c r="L306" i="42"/>
  <c r="N305" i="42"/>
  <c r="L305" i="42"/>
  <c r="P305" i="42" s="1"/>
  <c r="N304" i="42"/>
  <c r="L304" i="42"/>
  <c r="F303" i="42"/>
  <c r="P311" i="42" l="1"/>
  <c r="M311" i="42"/>
  <c r="P317" i="42"/>
  <c r="M317" i="42"/>
  <c r="P318" i="42"/>
  <c r="P325" i="42"/>
  <c r="P343" i="42"/>
  <c r="P336" i="42"/>
  <c r="P312" i="42"/>
  <c r="P308" i="42"/>
  <c r="P331" i="42"/>
  <c r="P340" i="42"/>
  <c r="P309" i="42"/>
  <c r="P315" i="42"/>
  <c r="P321" i="42"/>
  <c r="P335" i="42"/>
  <c r="P337" i="42"/>
  <c r="P339" i="42"/>
  <c r="P324" i="42"/>
  <c r="P330" i="42"/>
  <c r="P304" i="42"/>
  <c r="P307" i="42"/>
  <c r="P310" i="42"/>
  <c r="P313" i="42"/>
  <c r="P316" i="42"/>
  <c r="P322" i="42"/>
  <c r="P344" i="42"/>
  <c r="L349" i="42"/>
  <c r="W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W82" i="40"/>
  <c r="U82" i="40"/>
  <c r="W81" i="40"/>
  <c r="U81" i="40"/>
  <c r="Y81" i="40" s="1"/>
  <c r="W80" i="40"/>
  <c r="U80" i="40"/>
  <c r="Y80" i="40" s="1"/>
  <c r="W79" i="40"/>
  <c r="U79" i="40"/>
  <c r="W78" i="40"/>
  <c r="U78" i="40"/>
  <c r="Y78" i="40" s="1"/>
  <c r="W77" i="40"/>
  <c r="U77" i="40"/>
  <c r="Y77" i="40" s="1"/>
  <c r="Y76" i="40"/>
  <c r="W76" i="40"/>
  <c r="U76" i="40"/>
  <c r="Y75" i="40"/>
  <c r="W74" i="40"/>
  <c r="U74" i="40"/>
  <c r="W73" i="40"/>
  <c r="U73" i="40"/>
  <c r="Y73" i="40" s="1"/>
  <c r="W72" i="40"/>
  <c r="U72" i="40"/>
  <c r="Y72" i="40" s="1"/>
  <c r="W71" i="40"/>
  <c r="U71" i="40"/>
  <c r="Y71" i="40" s="1"/>
  <c r="W70" i="40"/>
  <c r="U70" i="40"/>
  <c r="Y70" i="40" s="1"/>
  <c r="W69" i="40"/>
  <c r="U69" i="40"/>
  <c r="Y69" i="40" s="1"/>
  <c r="Y68" i="40"/>
  <c r="W68" i="40"/>
  <c r="U68" i="40"/>
  <c r="W67" i="40"/>
  <c r="U67" i="40"/>
  <c r="Y67" i="40" s="1"/>
  <c r="W66" i="40"/>
  <c r="U66" i="40"/>
  <c r="W65" i="40"/>
  <c r="U65" i="40"/>
  <c r="Y65" i="40" s="1"/>
  <c r="W64" i="40"/>
  <c r="U64" i="40"/>
  <c r="Y64" i="40" s="1"/>
  <c r="W63" i="40"/>
  <c r="U63" i="40"/>
  <c r="W62" i="40"/>
  <c r="U62" i="40"/>
  <c r="W61" i="40"/>
  <c r="U61" i="40"/>
  <c r="Y61" i="40" s="1"/>
  <c r="W60" i="40"/>
  <c r="U60" i="40"/>
  <c r="U59" i="40"/>
  <c r="Y58" i="40"/>
  <c r="W58" i="40"/>
  <c r="U58" i="40"/>
  <c r="W57" i="40"/>
  <c r="U57" i="40"/>
  <c r="Y56" i="40"/>
  <c r="W56" i="40"/>
  <c r="U56" i="40"/>
  <c r="W55" i="40"/>
  <c r="U55" i="40"/>
  <c r="Y55" i="40" s="1"/>
  <c r="W54" i="40"/>
  <c r="U54" i="40"/>
  <c r="Y54" i="40" s="1"/>
  <c r="W53" i="40"/>
  <c r="U53" i="40"/>
  <c r="Y53" i="40" s="1"/>
  <c r="W52" i="40"/>
  <c r="U52" i="40"/>
  <c r="Y52" i="40" s="1"/>
  <c r="W51" i="40"/>
  <c r="U51" i="40"/>
  <c r="Y51" i="40" s="1"/>
  <c r="W50" i="40"/>
  <c r="U50" i="40"/>
  <c r="Y50" i="40" s="1"/>
  <c r="W49" i="40"/>
  <c r="U49" i="40"/>
  <c r="W48" i="40"/>
  <c r="U48" i="40"/>
  <c r="Y48" i="40" s="1"/>
  <c r="W47" i="40"/>
  <c r="U47" i="40"/>
  <c r="W46" i="40"/>
  <c r="U46" i="40"/>
  <c r="Y46" i="40" s="1"/>
  <c r="F45" i="40"/>
  <c r="Y66" i="40" l="1"/>
  <c r="U83" i="40"/>
  <c r="Y49" i="40"/>
  <c r="Y47" i="40"/>
  <c r="Y63" i="40"/>
  <c r="Y74" i="40"/>
  <c r="Y79" i="40"/>
  <c r="Y82" i="40"/>
  <c r="Y83" i="40"/>
  <c r="Y57" i="40"/>
  <c r="V179" i="47"/>
  <c r="S179" i="47"/>
  <c r="R179" i="47"/>
  <c r="Q179" i="47"/>
  <c r="P179" i="47"/>
  <c r="O179" i="47"/>
  <c r="N179" i="47"/>
  <c r="M179" i="47"/>
  <c r="L179" i="47"/>
  <c r="K179" i="47"/>
  <c r="J179" i="47"/>
  <c r="I179" i="47"/>
  <c r="H179" i="47"/>
  <c r="V178" i="47"/>
  <c r="T178" i="47"/>
  <c r="Y177" i="47" s="1"/>
  <c r="V177" i="47"/>
  <c r="T177" i="47"/>
  <c r="Y176" i="47" s="1"/>
  <c r="V176" i="47"/>
  <c r="T176" i="47"/>
  <c r="Y175" i="47"/>
  <c r="V175" i="47"/>
  <c r="T175" i="47"/>
  <c r="Y174" i="47" s="1"/>
  <c r="V174" i="47"/>
  <c r="T174" i="47"/>
  <c r="Y173" i="47" s="1"/>
  <c r="V173" i="47"/>
  <c r="T173" i="47"/>
  <c r="V172" i="47"/>
  <c r="T172" i="47"/>
  <c r="Y171" i="47" s="1"/>
  <c r="V171" i="47"/>
  <c r="T171" i="47"/>
  <c r="Y170" i="47" s="1"/>
  <c r="Y169" i="47"/>
  <c r="V169" i="47"/>
  <c r="T169" i="47"/>
  <c r="V168" i="47"/>
  <c r="T168" i="47"/>
  <c r="V167" i="47"/>
  <c r="T167" i="47"/>
  <c r="Y166" i="47"/>
  <c r="V166" i="47"/>
  <c r="T166" i="47"/>
  <c r="V165" i="47"/>
  <c r="T165" i="47"/>
  <c r="V164" i="47"/>
  <c r="T164" i="47"/>
  <c r="U164" i="47" s="1"/>
  <c r="V163" i="47"/>
  <c r="T163" i="47"/>
  <c r="Y162" i="47"/>
  <c r="V162" i="47"/>
  <c r="T162" i="47"/>
  <c r="Y161" i="47"/>
  <c r="V161" i="47"/>
  <c r="T161" i="47"/>
  <c r="V160" i="47"/>
  <c r="T160" i="47"/>
  <c r="Y160" i="47" s="1"/>
  <c r="V159" i="47"/>
  <c r="T159" i="47"/>
  <c r="Y159" i="47" s="1"/>
  <c r="V158" i="47"/>
  <c r="T158" i="47"/>
  <c r="V157" i="47"/>
  <c r="T157" i="47"/>
  <c r="Y157" i="47" s="1"/>
  <c r="V156" i="47"/>
  <c r="T156" i="47"/>
  <c r="Y156" i="47" s="1"/>
  <c r="V155" i="47"/>
  <c r="T155" i="47"/>
  <c r="Y155" i="47" s="1"/>
  <c r="T154" i="47"/>
  <c r="V153" i="47"/>
  <c r="T153" i="47"/>
  <c r="V152" i="47"/>
  <c r="T152" i="47"/>
  <c r="Y151" i="47"/>
  <c r="V151" i="47"/>
  <c r="T151" i="47"/>
  <c r="V150" i="47"/>
  <c r="T150" i="47"/>
  <c r="Y150" i="47" s="1"/>
  <c r="V149" i="47"/>
  <c r="T149" i="47"/>
  <c r="Y149" i="47" s="1"/>
  <c r="V148" i="47"/>
  <c r="T148" i="47"/>
  <c r="U148" i="47" s="1"/>
  <c r="V147" i="47"/>
  <c r="T147" i="47"/>
  <c r="Y147" i="47" s="1"/>
  <c r="V146" i="47"/>
  <c r="T146" i="47"/>
  <c r="Y146" i="47" s="1"/>
  <c r="Y145" i="47"/>
  <c r="V145" i="47"/>
  <c r="T145" i="47"/>
  <c r="V144" i="47"/>
  <c r="T144" i="47"/>
  <c r="V143" i="47"/>
  <c r="T143" i="47"/>
  <c r="Y143" i="47" s="1"/>
  <c r="V142" i="47"/>
  <c r="T142" i="47"/>
  <c r="U142" i="47" s="1"/>
  <c r="V141" i="47"/>
  <c r="T141" i="47"/>
  <c r="Y141" i="47" s="1"/>
  <c r="V140" i="47"/>
  <c r="T140" i="47"/>
  <c r="Y140" i="47" s="1"/>
  <c r="V139" i="47"/>
  <c r="T139" i="47"/>
  <c r="U139" i="47" s="1"/>
  <c r="F138" i="47"/>
  <c r="Y164" i="47" l="1"/>
  <c r="Y139" i="47"/>
  <c r="Y165" i="47"/>
  <c r="Y142" i="47"/>
  <c r="Y148" i="47"/>
  <c r="Y158" i="47"/>
  <c r="Y167" i="47"/>
  <c r="Y172" i="47"/>
  <c r="T179" i="47"/>
  <c r="U179" i="47" s="1"/>
  <c r="Y163" i="47"/>
  <c r="Y144" i="47"/>
  <c r="Y168" i="47"/>
  <c r="V128" i="46"/>
  <c r="S128" i="46"/>
  <c r="R128" i="46"/>
  <c r="Q128" i="46"/>
  <c r="P128" i="46"/>
  <c r="O128" i="46"/>
  <c r="N128" i="46"/>
  <c r="M128" i="46"/>
  <c r="L128" i="46"/>
  <c r="K128" i="46"/>
  <c r="J128" i="46"/>
  <c r="I128" i="46"/>
  <c r="H128" i="46"/>
  <c r="V127" i="46"/>
  <c r="T127" i="46"/>
  <c r="X127" i="46" s="1"/>
  <c r="X126" i="46"/>
  <c r="V126" i="46"/>
  <c r="T126" i="46"/>
  <c r="V125" i="46"/>
  <c r="T125" i="46"/>
  <c r="X125" i="46" s="1"/>
  <c r="V124" i="46"/>
  <c r="T124" i="46"/>
  <c r="X124" i="46" s="1"/>
  <c r="X123" i="46"/>
  <c r="V123" i="46"/>
  <c r="T123" i="46"/>
  <c r="X122" i="46"/>
  <c r="V122" i="46"/>
  <c r="T122" i="46"/>
  <c r="V121" i="46"/>
  <c r="T121" i="46"/>
  <c r="X121" i="46" s="1"/>
  <c r="X120" i="46"/>
  <c r="V120" i="46"/>
  <c r="V118" i="46"/>
  <c r="T118" i="46"/>
  <c r="X118" i="46" s="1"/>
  <c r="V117" i="46"/>
  <c r="T117" i="46"/>
  <c r="X117" i="46" s="1"/>
  <c r="V116" i="46"/>
  <c r="T116" i="46"/>
  <c r="V115" i="46"/>
  <c r="T115" i="46"/>
  <c r="X115" i="46" s="1"/>
  <c r="V114" i="46"/>
  <c r="T114" i="46"/>
  <c r="X114" i="46" s="1"/>
  <c r="V113" i="46"/>
  <c r="T113" i="46"/>
  <c r="V112" i="46"/>
  <c r="T112" i="46"/>
  <c r="X112" i="46" s="1"/>
  <c r="V111" i="46"/>
  <c r="T111" i="46"/>
  <c r="X111" i="46" s="1"/>
  <c r="X110" i="46"/>
  <c r="V110" i="46"/>
  <c r="T110" i="46"/>
  <c r="V109" i="46"/>
  <c r="T109" i="46"/>
  <c r="V108" i="46"/>
  <c r="T108" i="46"/>
  <c r="X108" i="46" s="1"/>
  <c r="X107" i="46"/>
  <c r="V107" i="46"/>
  <c r="T107" i="46"/>
  <c r="V106" i="46"/>
  <c r="T106" i="46"/>
  <c r="X106" i="46" s="1"/>
  <c r="V105" i="46"/>
  <c r="T105" i="46"/>
  <c r="X105" i="46" s="1"/>
  <c r="V104" i="46"/>
  <c r="T104" i="46"/>
  <c r="V103" i="46"/>
  <c r="T103" i="46"/>
  <c r="V102" i="46"/>
  <c r="T102" i="46"/>
  <c r="X102" i="46" s="1"/>
  <c r="V101" i="46"/>
  <c r="T101" i="46"/>
  <c r="V100" i="46"/>
  <c r="T100" i="46"/>
  <c r="V99" i="46"/>
  <c r="T99" i="46"/>
  <c r="X99" i="46" s="1"/>
  <c r="V98" i="46"/>
  <c r="T98" i="46"/>
  <c r="V97" i="46"/>
  <c r="T97" i="46"/>
  <c r="V96" i="46"/>
  <c r="T96" i="46"/>
  <c r="X96" i="46" s="1"/>
  <c r="X95" i="46"/>
  <c r="V95" i="46"/>
  <c r="T95" i="46"/>
  <c r="V94" i="46"/>
  <c r="T94" i="46"/>
  <c r="V93" i="46"/>
  <c r="T93" i="46"/>
  <c r="X93" i="46" s="1"/>
  <c r="V92" i="46"/>
  <c r="T92" i="46"/>
  <c r="V91" i="46"/>
  <c r="T91" i="46"/>
  <c r="V90" i="46"/>
  <c r="T90" i="46"/>
  <c r="X90" i="46" s="1"/>
  <c r="F89" i="46"/>
  <c r="T128" i="46" l="1"/>
  <c r="X92" i="46"/>
  <c r="X113" i="46"/>
  <c r="X116" i="46"/>
  <c r="X101" i="46"/>
  <c r="X104" i="46"/>
  <c r="X98" i="46"/>
  <c r="X91" i="46"/>
  <c r="X94" i="46"/>
  <c r="X97" i="46"/>
  <c r="X100" i="46"/>
  <c r="X103" i="46"/>
  <c r="X109" i="46"/>
  <c r="X305" i="44"/>
  <c r="U305" i="44"/>
  <c r="T305" i="44"/>
  <c r="S305" i="44"/>
  <c r="R305" i="44"/>
  <c r="Q305" i="44"/>
  <c r="P305" i="44"/>
  <c r="O305" i="44"/>
  <c r="N305" i="44"/>
  <c r="M305" i="44"/>
  <c r="L305" i="44"/>
  <c r="K305" i="44"/>
  <c r="J305" i="44"/>
  <c r="I305" i="44"/>
  <c r="H305" i="44"/>
  <c r="X304" i="44"/>
  <c r="V304" i="44"/>
  <c r="W304" i="44" s="1"/>
  <c r="X303" i="44"/>
  <c r="V303" i="44"/>
  <c r="X302" i="44"/>
  <c r="V302" i="44"/>
  <c r="X301" i="44"/>
  <c r="V301" i="44"/>
  <c r="W301" i="44" s="1"/>
  <c r="X300" i="44"/>
  <c r="V300" i="44"/>
  <c r="W300" i="44" s="1"/>
  <c r="X299" i="44"/>
  <c r="V299" i="44"/>
  <c r="X298" i="44"/>
  <c r="V298" i="44"/>
  <c r="W298" i="44" s="1"/>
  <c r="X297" i="44"/>
  <c r="V297" i="44"/>
  <c r="W297" i="44" s="1"/>
  <c r="X296" i="44"/>
  <c r="V296" i="44"/>
  <c r="X295" i="44"/>
  <c r="V295" i="44"/>
  <c r="W295" i="44" s="1"/>
  <c r="X294" i="44"/>
  <c r="V294" i="44"/>
  <c r="X293" i="44"/>
  <c r="V293" i="44"/>
  <c r="X292" i="44"/>
  <c r="V292" i="44"/>
  <c r="W292" i="44" s="1"/>
  <c r="Z291" i="44"/>
  <c r="X290" i="44"/>
  <c r="V290" i="44"/>
  <c r="W290" i="44" s="1"/>
  <c r="X289" i="44"/>
  <c r="V289" i="44"/>
  <c r="X288" i="44"/>
  <c r="V288" i="44"/>
  <c r="X287" i="44"/>
  <c r="V287" i="44"/>
  <c r="W287" i="44" s="1"/>
  <c r="X286" i="44"/>
  <c r="V286" i="44"/>
  <c r="W286" i="44" s="1"/>
  <c r="X285" i="44"/>
  <c r="V285" i="44"/>
  <c r="X284" i="44"/>
  <c r="V284" i="44"/>
  <c r="W284" i="44" s="1"/>
  <c r="X283" i="44"/>
  <c r="V283" i="44"/>
  <c r="W283" i="44" s="1"/>
  <c r="X282" i="44"/>
  <c r="V282" i="44"/>
  <c r="X281" i="44"/>
  <c r="V281" i="44"/>
  <c r="W281" i="44" s="1"/>
  <c r="X280" i="44"/>
  <c r="V280" i="44"/>
  <c r="X279" i="44"/>
  <c r="V279" i="44"/>
  <c r="X278" i="44"/>
  <c r="V278" i="44"/>
  <c r="W278" i="44" s="1"/>
  <c r="X277" i="44"/>
  <c r="V277" i="44"/>
  <c r="W277" i="44" s="1"/>
  <c r="X276" i="44"/>
  <c r="V276" i="44"/>
  <c r="X275" i="44"/>
  <c r="V275" i="44"/>
  <c r="W275" i="44" s="1"/>
  <c r="X274" i="44"/>
  <c r="V274" i="44"/>
  <c r="X273" i="44"/>
  <c r="V273" i="44"/>
  <c r="X272" i="44"/>
  <c r="V272" i="44"/>
  <c r="W272" i="44" s="1"/>
  <c r="X271" i="44"/>
  <c r="V271" i="44"/>
  <c r="F271" i="44"/>
  <c r="Z275" i="44" l="1"/>
  <c r="Z297" i="44"/>
  <c r="Z271" i="44"/>
  <c r="W271" i="44"/>
  <c r="Z284" i="44"/>
  <c r="Z294" i="44"/>
  <c r="W294" i="44"/>
  <c r="Z303" i="44"/>
  <c r="W303" i="44"/>
  <c r="Z296" i="44"/>
  <c r="W296" i="44"/>
  <c r="Z274" i="44"/>
  <c r="W274" i="44"/>
  <c r="Z288" i="44"/>
  <c r="W288" i="44"/>
  <c r="Z279" i="44"/>
  <c r="W279" i="44"/>
  <c r="Z285" i="44"/>
  <c r="W285" i="44"/>
  <c r="Z286" i="44"/>
  <c r="Z293" i="44"/>
  <c r="W293" i="44"/>
  <c r="Z302" i="44"/>
  <c r="W302" i="44"/>
  <c r="Z277" i="44"/>
  <c r="Z273" i="44"/>
  <c r="W273" i="44"/>
  <c r="Z280" i="44"/>
  <c r="W280" i="44"/>
  <c r="Z282" i="44"/>
  <c r="W282" i="44"/>
  <c r="Z289" i="44"/>
  <c r="W289" i="44"/>
  <c r="Z299" i="44"/>
  <c r="W299" i="44"/>
  <c r="Z300" i="44"/>
  <c r="Z276" i="44"/>
  <c r="W276" i="44"/>
  <c r="Z281" i="44"/>
  <c r="Z290" i="44"/>
  <c r="Z283" i="44"/>
  <c r="V305" i="44"/>
  <c r="W305" i="44" s="1"/>
  <c r="Z278" i="44"/>
  <c r="Z287" i="44"/>
  <c r="Z272" i="44"/>
  <c r="Z292" i="44"/>
  <c r="Z295" i="44"/>
  <c r="Z298" i="44"/>
  <c r="Z301" i="44"/>
  <c r="Z304" i="44"/>
  <c r="V388" i="45"/>
  <c r="S388" i="45"/>
  <c r="R388" i="45"/>
  <c r="Q388" i="45"/>
  <c r="P388" i="45"/>
  <c r="O388" i="45"/>
  <c r="N388" i="45"/>
  <c r="M388" i="45"/>
  <c r="L388" i="45"/>
  <c r="K388" i="45"/>
  <c r="J388" i="45"/>
  <c r="I388" i="45"/>
  <c r="H388" i="45"/>
  <c r="V387" i="45"/>
  <c r="T387" i="45"/>
  <c r="V386" i="45"/>
  <c r="T386" i="45"/>
  <c r="V385" i="45"/>
  <c r="T385" i="45"/>
  <c r="U385" i="45" s="1"/>
  <c r="V384" i="45"/>
  <c r="T384" i="45"/>
  <c r="V383" i="45"/>
  <c r="T383" i="45"/>
  <c r="V382" i="45"/>
  <c r="T382" i="45"/>
  <c r="U382" i="45" s="1"/>
  <c r="V381" i="45"/>
  <c r="T381" i="45"/>
  <c r="V380" i="45"/>
  <c r="T380" i="45"/>
  <c r="V379" i="45"/>
  <c r="T379" i="45"/>
  <c r="U379" i="45" s="1"/>
  <c r="X378" i="45"/>
  <c r="X377" i="45"/>
  <c r="V377" i="45"/>
  <c r="T377" i="45"/>
  <c r="U377" i="45" s="1"/>
  <c r="V376" i="45"/>
  <c r="T376" i="45"/>
  <c r="U376" i="45" s="1"/>
  <c r="V375" i="45"/>
  <c r="T375" i="45"/>
  <c r="V374" i="45"/>
  <c r="T374" i="45"/>
  <c r="U374" i="45" s="1"/>
  <c r="V373" i="45"/>
  <c r="T373" i="45"/>
  <c r="U373" i="45" s="1"/>
  <c r="V372" i="45"/>
  <c r="T372" i="45"/>
  <c r="U372" i="45" s="1"/>
  <c r="V371" i="45"/>
  <c r="T371" i="45"/>
  <c r="U371" i="45" s="1"/>
  <c r="V370" i="45"/>
  <c r="T370" i="45"/>
  <c r="U370" i="45" s="1"/>
  <c r="V369" i="45"/>
  <c r="T369" i="45"/>
  <c r="U369" i="45" s="1"/>
  <c r="V368" i="45"/>
  <c r="T368" i="45"/>
  <c r="V367" i="45"/>
  <c r="T367" i="45"/>
  <c r="U367" i="45" s="1"/>
  <c r="V366" i="45"/>
  <c r="T366" i="45"/>
  <c r="U366" i="45" s="1"/>
  <c r="V365" i="45"/>
  <c r="T365" i="45"/>
  <c r="U365" i="45" s="1"/>
  <c r="V364" i="45"/>
  <c r="T364" i="45"/>
  <c r="U364" i="45" s="1"/>
  <c r="V363" i="45"/>
  <c r="T363" i="45"/>
  <c r="V362" i="45"/>
  <c r="T362" i="45"/>
  <c r="U362" i="45" s="1"/>
  <c r="V361" i="45"/>
  <c r="T361" i="45"/>
  <c r="U361" i="45" s="1"/>
  <c r="V360" i="45"/>
  <c r="T360" i="45"/>
  <c r="U360" i="45" s="1"/>
  <c r="V359" i="45"/>
  <c r="T359" i="45"/>
  <c r="V358" i="45"/>
  <c r="T358" i="45"/>
  <c r="U358" i="45" s="1"/>
  <c r="V357" i="45"/>
  <c r="T357" i="45"/>
  <c r="U357" i="45" s="1"/>
  <c r="V356" i="45"/>
  <c r="T356" i="45"/>
  <c r="X355" i="45"/>
  <c r="V355" i="45"/>
  <c r="T355" i="45"/>
  <c r="U355" i="45" s="1"/>
  <c r="V354" i="45"/>
  <c r="T354" i="45"/>
  <c r="V353" i="45"/>
  <c r="T353" i="45"/>
  <c r="V352" i="45"/>
  <c r="T352" i="45"/>
  <c r="U352" i="45" s="1"/>
  <c r="V351" i="45"/>
  <c r="T351" i="45"/>
  <c r="V350" i="45"/>
  <c r="T350" i="45"/>
  <c r="U350" i="45" s="1"/>
  <c r="F349" i="45"/>
  <c r="X372" i="45" l="1"/>
  <c r="X370" i="45"/>
  <c r="X365" i="45"/>
  <c r="X357" i="45"/>
  <c r="X363" i="45"/>
  <c r="U363" i="45"/>
  <c r="X381" i="45"/>
  <c r="U381" i="45"/>
  <c r="X384" i="45"/>
  <c r="U384" i="45"/>
  <c r="X387" i="45"/>
  <c r="U387" i="45"/>
  <c r="X375" i="45"/>
  <c r="U375" i="45"/>
  <c r="X368" i="45"/>
  <c r="U368" i="45"/>
  <c r="X351" i="45"/>
  <c r="U351" i="45"/>
  <c r="X366" i="45"/>
  <c r="X376" i="45"/>
  <c r="X356" i="45"/>
  <c r="U356" i="45"/>
  <c r="X354" i="45"/>
  <c r="U354" i="45"/>
  <c r="X371" i="45"/>
  <c r="X362" i="45"/>
  <c r="X374" i="45"/>
  <c r="X380" i="45"/>
  <c r="U380" i="45"/>
  <c r="X383" i="45"/>
  <c r="U383" i="45"/>
  <c r="X386" i="45"/>
  <c r="U386" i="45"/>
  <c r="X353" i="45"/>
  <c r="U353" i="45"/>
  <c r="X359" i="45"/>
  <c r="U359" i="45"/>
  <c r="X373" i="45"/>
  <c r="X360" i="45"/>
  <c r="X367" i="45"/>
  <c r="X350" i="45"/>
  <c r="T388" i="45"/>
  <c r="U388" i="45" s="1"/>
  <c r="X352" i="45"/>
  <c r="X369" i="45"/>
  <c r="X364" i="45"/>
  <c r="X361" i="45"/>
  <c r="X358" i="45"/>
  <c r="X379" i="45"/>
  <c r="X382" i="45"/>
  <c r="X385" i="45"/>
  <c r="V177" i="38"/>
  <c r="S177" i="38"/>
  <c r="R177" i="38"/>
  <c r="Q177" i="38"/>
  <c r="P177" i="38"/>
  <c r="O177" i="38"/>
  <c r="N177" i="38"/>
  <c r="M177" i="38"/>
  <c r="L177" i="38"/>
  <c r="K177" i="38"/>
  <c r="J177" i="38"/>
  <c r="I177" i="38"/>
  <c r="H177" i="38"/>
  <c r="V176" i="38"/>
  <c r="T176" i="38"/>
  <c r="U176" i="38" s="1"/>
  <c r="V175" i="38"/>
  <c r="T175" i="38"/>
  <c r="V174" i="38"/>
  <c r="T174" i="38"/>
  <c r="U174" i="38" s="1"/>
  <c r="V173" i="38"/>
  <c r="T173" i="38"/>
  <c r="U173" i="38" s="1"/>
  <c r="V172" i="38"/>
  <c r="T172" i="38"/>
  <c r="U172" i="38" s="1"/>
  <c r="V171" i="38"/>
  <c r="T171" i="38"/>
  <c r="U171" i="38" s="1"/>
  <c r="V170" i="38"/>
  <c r="T170" i="38"/>
  <c r="U170" i="38" s="1"/>
  <c r="V169" i="38"/>
  <c r="T169" i="38"/>
  <c r="V168" i="38"/>
  <c r="T168" i="38"/>
  <c r="U168" i="38" s="1"/>
  <c r="V167" i="38"/>
  <c r="T167" i="38"/>
  <c r="U167" i="38" s="1"/>
  <c r="X166" i="38"/>
  <c r="V165" i="38"/>
  <c r="T165" i="38"/>
  <c r="U165" i="38" s="1"/>
  <c r="V164" i="38"/>
  <c r="T164" i="38"/>
  <c r="V163" i="38"/>
  <c r="T163" i="38"/>
  <c r="U163" i="38" s="1"/>
  <c r="V162" i="38"/>
  <c r="T162" i="38"/>
  <c r="U162" i="38" s="1"/>
  <c r="V161" i="38"/>
  <c r="T161" i="38"/>
  <c r="V160" i="38"/>
  <c r="T160" i="38"/>
  <c r="U160" i="38" s="1"/>
  <c r="V159" i="38"/>
  <c r="T159" i="38"/>
  <c r="U159" i="38" s="1"/>
  <c r="V158" i="38"/>
  <c r="T158" i="38"/>
  <c r="V157" i="38"/>
  <c r="T157" i="38"/>
  <c r="V156" i="38"/>
  <c r="T156" i="38"/>
  <c r="U156" i="38" s="1"/>
  <c r="V155" i="38"/>
  <c r="T155" i="38"/>
  <c r="V154" i="38"/>
  <c r="T154" i="38"/>
  <c r="V153" i="38"/>
  <c r="T153" i="38"/>
  <c r="U153" i="38" s="1"/>
  <c r="V152" i="38"/>
  <c r="T152" i="38"/>
  <c r="V151" i="38"/>
  <c r="T151" i="38"/>
  <c r="V150" i="38"/>
  <c r="T150" i="38"/>
  <c r="U150" i="38" s="1"/>
  <c r="V149" i="38"/>
  <c r="T149" i="38"/>
  <c r="V148" i="38"/>
  <c r="T148" i="38"/>
  <c r="V147" i="38"/>
  <c r="T147" i="38"/>
  <c r="U147" i="38" s="1"/>
  <c r="V146" i="38"/>
  <c r="T146" i="38"/>
  <c r="V145" i="38"/>
  <c r="T145" i="38"/>
  <c r="U145" i="38" s="1"/>
  <c r="V144" i="38"/>
  <c r="T144" i="38"/>
  <c r="U144" i="38" s="1"/>
  <c r="V143" i="38"/>
  <c r="T143" i="38"/>
  <c r="V142" i="38"/>
  <c r="T142" i="38"/>
  <c r="V141" i="38"/>
  <c r="T141" i="38"/>
  <c r="U141" i="38" s="1"/>
  <c r="V140" i="38"/>
  <c r="T140" i="38"/>
  <c r="V139" i="38"/>
  <c r="T139" i="38"/>
  <c r="U139" i="38" s="1"/>
  <c r="V138" i="38"/>
  <c r="T138" i="38"/>
  <c r="U138" i="38" s="1"/>
  <c r="V137" i="38"/>
  <c r="T137" i="38"/>
  <c r="F136" i="38"/>
  <c r="X165" i="38" l="1"/>
  <c r="X140" i="38"/>
  <c r="U140" i="38"/>
  <c r="X154" i="38"/>
  <c r="U154" i="38"/>
  <c r="X148" i="38"/>
  <c r="U148" i="38"/>
  <c r="X152" i="38"/>
  <c r="U152" i="38"/>
  <c r="X158" i="38"/>
  <c r="U158" i="38"/>
  <c r="X164" i="38"/>
  <c r="U164" i="38"/>
  <c r="X137" i="38"/>
  <c r="U137" i="38"/>
  <c r="X149" i="38"/>
  <c r="U149" i="38"/>
  <c r="X151" i="38"/>
  <c r="U151" i="38"/>
  <c r="X155" i="38"/>
  <c r="U155" i="38"/>
  <c r="X175" i="38"/>
  <c r="U175" i="38"/>
  <c r="X142" i="38"/>
  <c r="U142" i="38"/>
  <c r="X146" i="38"/>
  <c r="U146" i="38"/>
  <c r="X143" i="38"/>
  <c r="U143" i="38"/>
  <c r="X157" i="38"/>
  <c r="U157" i="38"/>
  <c r="X161" i="38"/>
  <c r="U161" i="38"/>
  <c r="X169" i="38"/>
  <c r="U169" i="38"/>
  <c r="X138" i="38"/>
  <c r="X156" i="38"/>
  <c r="X147" i="38"/>
  <c r="X176" i="38"/>
  <c r="X172" i="38"/>
  <c r="X170" i="38"/>
  <c r="X141" i="38"/>
  <c r="X150" i="38"/>
  <c r="X159" i="38"/>
  <c r="T177" i="38"/>
  <c r="U177" i="38" s="1"/>
  <c r="X144" i="38"/>
  <c r="X153" i="38"/>
  <c r="X162" i="38"/>
  <c r="X167" i="38"/>
  <c r="X173" i="38"/>
  <c r="X168" i="38"/>
  <c r="X171" i="38"/>
  <c r="X174" i="38"/>
  <c r="X139" i="38"/>
  <c r="X145" i="38"/>
  <c r="X160" i="38"/>
  <c r="X163" i="38"/>
  <c r="X267" i="44" l="1"/>
  <c r="U267" i="44"/>
  <c r="T267" i="44"/>
  <c r="S267" i="44"/>
  <c r="R267" i="44"/>
  <c r="Q267" i="44"/>
  <c r="P267" i="44"/>
  <c r="O267" i="44"/>
  <c r="N267" i="44"/>
  <c r="M267" i="44"/>
  <c r="L267" i="44"/>
  <c r="K267" i="44"/>
  <c r="J267" i="44"/>
  <c r="I267" i="44"/>
  <c r="H267" i="44"/>
  <c r="X266" i="44"/>
  <c r="V266" i="44"/>
  <c r="X265" i="44"/>
  <c r="V265" i="44"/>
  <c r="W265" i="44" s="1"/>
  <c r="X264" i="44"/>
  <c r="V264" i="44"/>
  <c r="W264" i="44" s="1"/>
  <c r="X263" i="44"/>
  <c r="V263" i="44"/>
  <c r="X262" i="44"/>
  <c r="V262" i="44"/>
  <c r="W262" i="44" s="1"/>
  <c r="X261" i="44"/>
  <c r="V261" i="44"/>
  <c r="W261" i="44" s="1"/>
  <c r="X260" i="44"/>
  <c r="V260" i="44"/>
  <c r="X259" i="44"/>
  <c r="V259" i="44"/>
  <c r="W259" i="44" s="1"/>
  <c r="X258" i="44"/>
  <c r="V258" i="44"/>
  <c r="W258" i="44" s="1"/>
  <c r="X257" i="44"/>
  <c r="V257" i="44"/>
  <c r="X256" i="44"/>
  <c r="V256" i="44"/>
  <c r="W256" i="44" s="1"/>
  <c r="X255" i="44"/>
  <c r="V255" i="44"/>
  <c r="W255" i="44" s="1"/>
  <c r="X254" i="44"/>
  <c r="V254" i="44"/>
  <c r="Z253" i="44"/>
  <c r="X252" i="44"/>
  <c r="V252" i="44"/>
  <c r="X251" i="44"/>
  <c r="V251" i="44"/>
  <c r="W251" i="44" s="1"/>
  <c r="X250" i="44"/>
  <c r="V250" i="44"/>
  <c r="X249" i="44"/>
  <c r="V249" i="44"/>
  <c r="X248" i="44"/>
  <c r="V248" i="44"/>
  <c r="W248" i="44" s="1"/>
  <c r="X247" i="44"/>
  <c r="V247" i="44"/>
  <c r="X246" i="44"/>
  <c r="V246" i="44"/>
  <c r="X245" i="44"/>
  <c r="V245" i="44"/>
  <c r="W245" i="44" s="1"/>
  <c r="X244" i="44"/>
  <c r="V244" i="44"/>
  <c r="X243" i="44"/>
  <c r="V243" i="44"/>
  <c r="X242" i="44"/>
  <c r="V242" i="44"/>
  <c r="W242" i="44" s="1"/>
  <c r="X241" i="44"/>
  <c r="V241" i="44"/>
  <c r="X240" i="44"/>
  <c r="V240" i="44"/>
  <c r="X239" i="44"/>
  <c r="V239" i="44"/>
  <c r="W239" i="44" s="1"/>
  <c r="X238" i="44"/>
  <c r="V238" i="44"/>
  <c r="X237" i="44"/>
  <c r="V237" i="44"/>
  <c r="X236" i="44"/>
  <c r="V236" i="44"/>
  <c r="W236" i="44" s="1"/>
  <c r="X235" i="44"/>
  <c r="V235" i="44"/>
  <c r="X234" i="44"/>
  <c r="V234" i="44"/>
  <c r="X233" i="44"/>
  <c r="V233" i="44"/>
  <c r="W233" i="44" s="1"/>
  <c r="F233" i="44"/>
  <c r="Z252" i="44" l="1"/>
  <c r="W252" i="44"/>
  <c r="Z234" i="44"/>
  <c r="W234" i="44"/>
  <c r="Z237" i="44"/>
  <c r="W237" i="44"/>
  <c r="Z254" i="44"/>
  <c r="W254" i="44"/>
  <c r="Z257" i="44"/>
  <c r="W257" i="44"/>
  <c r="Z258" i="44"/>
  <c r="Z235" i="44"/>
  <c r="W235" i="44"/>
  <c r="Z243" i="44"/>
  <c r="W243" i="44"/>
  <c r="Z247" i="44"/>
  <c r="W247" i="44"/>
  <c r="Z249" i="44"/>
  <c r="W249" i="44"/>
  <c r="Z263" i="44"/>
  <c r="W263" i="44"/>
  <c r="Z241" i="44"/>
  <c r="W241" i="44"/>
  <c r="Z238" i="44"/>
  <c r="W238" i="44"/>
  <c r="Z240" i="44"/>
  <c r="W240" i="44"/>
  <c r="Z244" i="44"/>
  <c r="W244" i="44"/>
  <c r="Z246" i="44"/>
  <c r="W246" i="44"/>
  <c r="Z250" i="44"/>
  <c r="W250" i="44"/>
  <c r="Z260" i="44"/>
  <c r="W260" i="44"/>
  <c r="Z266" i="44"/>
  <c r="W266" i="44"/>
  <c r="Z256" i="44"/>
  <c r="Z264" i="44"/>
  <c r="Z233" i="44"/>
  <c r="Z262" i="44"/>
  <c r="Z248" i="44"/>
  <c r="Z251" i="44"/>
  <c r="Z236" i="44"/>
  <c r="Z239" i="44"/>
  <c r="Z242" i="44"/>
  <c r="Z255" i="44"/>
  <c r="Z259" i="44"/>
  <c r="Z261" i="44"/>
  <c r="Z265" i="44"/>
  <c r="Z245" i="44"/>
  <c r="V267" i="44"/>
  <c r="W267" i="44" s="1"/>
  <c r="L293" i="42"/>
  <c r="J299" i="42"/>
  <c r="G253" i="42" s="1"/>
  <c r="N299" i="42"/>
  <c r="I299" i="42"/>
  <c r="N298" i="42"/>
  <c r="L297" i="42"/>
  <c r="N296" i="42"/>
  <c r="L296" i="42"/>
  <c r="P295" i="42"/>
  <c r="N295" i="42"/>
  <c r="L295" i="42"/>
  <c r="P291" i="42" s="1"/>
  <c r="N294" i="42"/>
  <c r="L294" i="42"/>
  <c r="N293" i="42"/>
  <c r="P292" i="42"/>
  <c r="N292" i="42"/>
  <c r="L292" i="42"/>
  <c r="N291" i="42"/>
  <c r="L291" i="42"/>
  <c r="P290" i="42"/>
  <c r="N290" i="42"/>
  <c r="L290" i="42"/>
  <c r="P289" i="42"/>
  <c r="N289" i="42"/>
  <c r="L289" i="42"/>
  <c r="N288" i="42"/>
  <c r="L288" i="42"/>
  <c r="P287" i="42"/>
  <c r="N287" i="42"/>
  <c r="N286" i="42"/>
  <c r="N285" i="42"/>
  <c r="L285" i="42"/>
  <c r="P284" i="42"/>
  <c r="N284" i="42"/>
  <c r="P283" i="42"/>
  <c r="N283" i="42"/>
  <c r="P282" i="42"/>
  <c r="N281" i="42"/>
  <c r="L281" i="42"/>
  <c r="P281" i="42" s="1"/>
  <c r="N280" i="42"/>
  <c r="L280" i="42"/>
  <c r="P280" i="42" s="1"/>
  <c r="N279" i="42"/>
  <c r="L279" i="42"/>
  <c r="P279" i="42" s="1"/>
  <c r="N278" i="42"/>
  <c r="L278" i="42"/>
  <c r="P278" i="42" s="1"/>
  <c r="N277" i="42"/>
  <c r="L277" i="42"/>
  <c r="N276" i="42"/>
  <c r="L276" i="42"/>
  <c r="P276" i="42" s="1"/>
  <c r="P275" i="42"/>
  <c r="N275" i="42"/>
  <c r="L275" i="42"/>
  <c r="N274" i="42"/>
  <c r="L274" i="42"/>
  <c r="P273" i="42"/>
  <c r="N272" i="42"/>
  <c r="L272" i="42"/>
  <c r="N271" i="42"/>
  <c r="L271" i="42"/>
  <c r="N270" i="42"/>
  <c r="L270" i="42"/>
  <c r="P270" i="42" s="1"/>
  <c r="N269" i="42"/>
  <c r="L269" i="42"/>
  <c r="M269" i="42" s="1"/>
  <c r="N268" i="42"/>
  <c r="L268" i="42"/>
  <c r="N267" i="42"/>
  <c r="L267" i="42"/>
  <c r="P267" i="42" s="1"/>
  <c r="N266" i="42"/>
  <c r="L266" i="42"/>
  <c r="M266" i="42" s="1"/>
  <c r="N265" i="42"/>
  <c r="L265" i="42"/>
  <c r="M265" i="42" s="1"/>
  <c r="N264" i="42"/>
  <c r="L264" i="42"/>
  <c r="N263" i="42"/>
  <c r="L263" i="42"/>
  <c r="M263" i="42" s="1"/>
  <c r="N262" i="42"/>
  <c r="L262" i="42"/>
  <c r="M262" i="42" s="1"/>
  <c r="N261" i="42"/>
  <c r="L261" i="42"/>
  <c r="N260" i="42"/>
  <c r="L260" i="42"/>
  <c r="M260" i="42" s="1"/>
  <c r="P259" i="42"/>
  <c r="N259" i="42"/>
  <c r="L259" i="42"/>
  <c r="M259" i="42" s="1"/>
  <c r="N258" i="42"/>
  <c r="L258" i="42"/>
  <c r="N257" i="42"/>
  <c r="L257" i="42"/>
  <c r="N256" i="42"/>
  <c r="L256" i="42"/>
  <c r="N255" i="42"/>
  <c r="L255" i="42"/>
  <c r="P255" i="42" s="1"/>
  <c r="N254" i="42"/>
  <c r="L254" i="42"/>
  <c r="F253" i="42"/>
  <c r="P264" i="42" l="1"/>
  <c r="M264" i="42"/>
  <c r="P261" i="42"/>
  <c r="M261" i="42"/>
  <c r="P258" i="42"/>
  <c r="M258" i="42"/>
  <c r="P262" i="42"/>
  <c r="P265" i="42"/>
  <c r="P268" i="42"/>
  <c r="P271" i="42"/>
  <c r="P293" i="42"/>
  <c r="P256" i="42"/>
  <c r="P274" i="42"/>
  <c r="P277" i="42"/>
  <c r="P286" i="42"/>
  <c r="P294" i="42"/>
  <c r="P254" i="42"/>
  <c r="P257" i="42"/>
  <c r="P260" i="42"/>
  <c r="P263" i="42"/>
  <c r="P266" i="42"/>
  <c r="P269" i="42"/>
  <c r="P272" i="42"/>
  <c r="P288" i="42"/>
  <c r="P285" i="42"/>
  <c r="L299" i="42"/>
  <c r="X229" i="44"/>
  <c r="U229" i="44"/>
  <c r="T229" i="44"/>
  <c r="S229" i="44"/>
  <c r="R229" i="44"/>
  <c r="Q229" i="44"/>
  <c r="P229" i="44"/>
  <c r="O229" i="44"/>
  <c r="N229" i="44"/>
  <c r="M229" i="44"/>
  <c r="L229" i="44"/>
  <c r="K229" i="44"/>
  <c r="J229" i="44"/>
  <c r="I229" i="44"/>
  <c r="H229" i="44"/>
  <c r="X228" i="44"/>
  <c r="V228" i="44"/>
  <c r="W228" i="44" s="1"/>
  <c r="X227" i="44"/>
  <c r="V227" i="44"/>
  <c r="X226" i="44"/>
  <c r="V226" i="44"/>
  <c r="W226" i="44" s="1"/>
  <c r="X225" i="44"/>
  <c r="V225" i="44"/>
  <c r="W225" i="44" s="1"/>
  <c r="X224" i="44"/>
  <c r="V224" i="44"/>
  <c r="X223" i="44"/>
  <c r="V223" i="44"/>
  <c r="W223" i="44" s="1"/>
  <c r="X222" i="44"/>
  <c r="V222" i="44"/>
  <c r="W222" i="44" s="1"/>
  <c r="X221" i="44"/>
  <c r="V221" i="44"/>
  <c r="X220" i="44"/>
  <c r="V220" i="44"/>
  <c r="X219" i="44"/>
  <c r="V219" i="44"/>
  <c r="W219" i="44" s="1"/>
  <c r="X218" i="44"/>
  <c r="V218" i="44"/>
  <c r="X217" i="44"/>
  <c r="V217" i="44"/>
  <c r="X216" i="44"/>
  <c r="V216" i="44"/>
  <c r="W216" i="44" s="1"/>
  <c r="Z215" i="44"/>
  <c r="X214" i="44"/>
  <c r="V214" i="44"/>
  <c r="W214" i="44" s="1"/>
  <c r="X213" i="44"/>
  <c r="V213" i="44"/>
  <c r="W213" i="44" s="1"/>
  <c r="X212" i="44"/>
  <c r="V212" i="44"/>
  <c r="W212" i="44" s="1"/>
  <c r="X211" i="44"/>
  <c r="V211" i="44"/>
  <c r="W211" i="44" s="1"/>
  <c r="X210" i="44"/>
  <c r="V210" i="44"/>
  <c r="W210" i="44" s="1"/>
  <c r="X209" i="44"/>
  <c r="V209" i="44"/>
  <c r="X208" i="44"/>
  <c r="V208" i="44"/>
  <c r="W208" i="44" s="1"/>
  <c r="X207" i="44"/>
  <c r="V207" i="44"/>
  <c r="W207" i="44" s="1"/>
  <c r="X206" i="44"/>
  <c r="V206" i="44"/>
  <c r="W206" i="44" s="1"/>
  <c r="X205" i="44"/>
  <c r="V205" i="44"/>
  <c r="X204" i="44"/>
  <c r="V204" i="44"/>
  <c r="W204" i="44" s="1"/>
  <c r="X203" i="44"/>
  <c r="V203" i="44"/>
  <c r="X202" i="44"/>
  <c r="V202" i="44"/>
  <c r="X201" i="44"/>
  <c r="V201" i="44"/>
  <c r="W201" i="44" s="1"/>
  <c r="X200" i="44"/>
  <c r="V200" i="44"/>
  <c r="W200" i="44" s="1"/>
  <c r="X199" i="44"/>
  <c r="V199" i="44"/>
  <c r="X198" i="44"/>
  <c r="V198" i="44"/>
  <c r="W198" i="44" s="1"/>
  <c r="X197" i="44"/>
  <c r="V197" i="44"/>
  <c r="X196" i="44"/>
  <c r="V196" i="44"/>
  <c r="X195" i="44"/>
  <c r="V195" i="44"/>
  <c r="W195" i="44" s="1"/>
  <c r="F195" i="44"/>
  <c r="Z226" i="44" l="1"/>
  <c r="Z196" i="44"/>
  <c r="W196" i="44"/>
  <c r="Z218" i="44"/>
  <c r="W218" i="44"/>
  <c r="Z220" i="44"/>
  <c r="W220" i="44"/>
  <c r="Z224" i="44"/>
  <c r="W224" i="44"/>
  <c r="Z202" i="44"/>
  <c r="W202" i="44"/>
  <c r="Z217" i="44"/>
  <c r="W217" i="44"/>
  <c r="Z221" i="44"/>
  <c r="W221" i="44"/>
  <c r="Z197" i="44"/>
  <c r="W197" i="44"/>
  <c r="Z199" i="44"/>
  <c r="W199" i="44"/>
  <c r="Z203" i="44"/>
  <c r="W203" i="44"/>
  <c r="Z205" i="44"/>
  <c r="W205" i="44"/>
  <c r="Z209" i="44"/>
  <c r="W209" i="44"/>
  <c r="Z227" i="44"/>
  <c r="W227" i="44"/>
  <c r="Z200" i="44"/>
  <c r="Z212" i="44"/>
  <c r="Z223" i="44"/>
  <c r="Z206" i="44"/>
  <c r="Z198" i="44"/>
  <c r="Z204" i="44"/>
  <c r="Z210" i="44"/>
  <c r="V229" i="44"/>
  <c r="W229" i="44" s="1"/>
  <c r="Z195" i="44"/>
  <c r="Z201" i="44"/>
  <c r="Z207" i="44"/>
  <c r="Z213" i="44"/>
  <c r="Z216" i="44"/>
  <c r="Z219" i="44"/>
  <c r="Z222" i="44"/>
  <c r="Z225" i="44"/>
  <c r="Z228" i="44"/>
  <c r="Z208" i="44"/>
  <c r="Z211" i="44"/>
  <c r="Z214" i="44"/>
  <c r="H132" i="38"/>
  <c r="V132" i="38"/>
  <c r="S132" i="38"/>
  <c r="R132" i="38"/>
  <c r="Q132" i="38"/>
  <c r="P132" i="38"/>
  <c r="O132" i="38"/>
  <c r="N132" i="38"/>
  <c r="M132" i="38"/>
  <c r="L132" i="38"/>
  <c r="K132" i="38"/>
  <c r="J132" i="38"/>
  <c r="I132" i="38"/>
  <c r="V131" i="38"/>
  <c r="T131" i="38"/>
  <c r="V130" i="38"/>
  <c r="T130" i="38"/>
  <c r="V129" i="38"/>
  <c r="T129" i="38"/>
  <c r="U129" i="38" s="1"/>
  <c r="V128" i="38"/>
  <c r="T128" i="38"/>
  <c r="V127" i="38"/>
  <c r="T127" i="38"/>
  <c r="V126" i="38"/>
  <c r="T126" i="38"/>
  <c r="U126" i="38" s="1"/>
  <c r="V125" i="38"/>
  <c r="T125" i="38"/>
  <c r="V124" i="38"/>
  <c r="T124" i="38"/>
  <c r="V123" i="38"/>
  <c r="T123" i="38"/>
  <c r="U123" i="38" s="1"/>
  <c r="V122" i="38"/>
  <c r="T122" i="38"/>
  <c r="X121" i="38"/>
  <c r="V120" i="38"/>
  <c r="T120" i="38"/>
  <c r="V119" i="38"/>
  <c r="T119" i="38"/>
  <c r="V118" i="38"/>
  <c r="T118" i="38"/>
  <c r="U118" i="38" s="1"/>
  <c r="V117" i="38"/>
  <c r="T117" i="38"/>
  <c r="V116" i="38"/>
  <c r="T116" i="38"/>
  <c r="U116" i="38" s="1"/>
  <c r="V115" i="38"/>
  <c r="T115" i="38"/>
  <c r="U115" i="38" s="1"/>
  <c r="V114" i="38"/>
  <c r="T114" i="38"/>
  <c r="V113" i="38"/>
  <c r="T113" i="38"/>
  <c r="V112" i="38"/>
  <c r="T112" i="38"/>
  <c r="U112" i="38" s="1"/>
  <c r="V111" i="38"/>
  <c r="T111" i="38"/>
  <c r="V110" i="38"/>
  <c r="T110" i="38"/>
  <c r="U110" i="38" s="1"/>
  <c r="V109" i="38"/>
  <c r="T109" i="38"/>
  <c r="U109" i="38" s="1"/>
  <c r="V108" i="38"/>
  <c r="T108" i="38"/>
  <c r="V107" i="38"/>
  <c r="T107" i="38"/>
  <c r="V106" i="38"/>
  <c r="T106" i="38"/>
  <c r="U106" i="38" s="1"/>
  <c r="V105" i="38"/>
  <c r="T105" i="38"/>
  <c r="V104" i="38"/>
  <c r="T104" i="38"/>
  <c r="U104" i="38" s="1"/>
  <c r="V103" i="38"/>
  <c r="T103" i="38"/>
  <c r="U103" i="38" s="1"/>
  <c r="V102" i="38"/>
  <c r="T102" i="38"/>
  <c r="V101" i="38"/>
  <c r="T101" i="38"/>
  <c r="U101" i="38" s="1"/>
  <c r="V100" i="38"/>
  <c r="T100" i="38"/>
  <c r="U100" i="38" s="1"/>
  <c r="V99" i="38"/>
  <c r="T99" i="38"/>
  <c r="V98" i="38"/>
  <c r="T98" i="38"/>
  <c r="U98" i="38" s="1"/>
  <c r="V97" i="38"/>
  <c r="T97" i="38"/>
  <c r="U97" i="38" s="1"/>
  <c r="V96" i="38"/>
  <c r="T96" i="38"/>
  <c r="V95" i="38"/>
  <c r="T95" i="38"/>
  <c r="V94" i="38"/>
  <c r="T94" i="38"/>
  <c r="U94" i="38" s="1"/>
  <c r="V93" i="38"/>
  <c r="T93" i="38"/>
  <c r="V92" i="38"/>
  <c r="T92" i="38"/>
  <c r="U92" i="38" s="1"/>
  <c r="F91" i="38"/>
  <c r="X108" i="38" l="1"/>
  <c r="U108" i="38"/>
  <c r="X114" i="38"/>
  <c r="U114" i="38"/>
  <c r="X120" i="38"/>
  <c r="U120" i="38"/>
  <c r="X125" i="38"/>
  <c r="U125" i="38"/>
  <c r="X127" i="38"/>
  <c r="U127" i="38"/>
  <c r="X131" i="38"/>
  <c r="U131" i="38"/>
  <c r="X99" i="38"/>
  <c r="U99" i="38"/>
  <c r="X107" i="38"/>
  <c r="U107" i="38"/>
  <c r="X117" i="38"/>
  <c r="U117" i="38"/>
  <c r="X119" i="38"/>
  <c r="U119" i="38"/>
  <c r="X93" i="38"/>
  <c r="U93" i="38"/>
  <c r="X105" i="38"/>
  <c r="U105" i="38"/>
  <c r="X113" i="38"/>
  <c r="U113" i="38"/>
  <c r="X122" i="38"/>
  <c r="U122" i="38"/>
  <c r="X124" i="38"/>
  <c r="U124" i="38"/>
  <c r="X128" i="38"/>
  <c r="U128" i="38"/>
  <c r="X130" i="38"/>
  <c r="U130" i="38"/>
  <c r="T132" i="38"/>
  <c r="U132" i="38" s="1"/>
  <c r="X111" i="38"/>
  <c r="U111" i="38"/>
  <c r="X96" i="38"/>
  <c r="U96" i="38"/>
  <c r="X95" i="38"/>
  <c r="U95" i="38"/>
  <c r="X102" i="38"/>
  <c r="U102" i="38"/>
  <c r="X101" i="38"/>
  <c r="X106" i="38"/>
  <c r="X97" i="38"/>
  <c r="X109" i="38"/>
  <c r="X112" i="38"/>
  <c r="X103" i="38"/>
  <c r="X118" i="38"/>
  <c r="X129" i="38"/>
  <c r="X115" i="38"/>
  <c r="X123" i="38"/>
  <c r="X126" i="38"/>
  <c r="X94" i="38"/>
  <c r="X100" i="38"/>
  <c r="X92" i="38"/>
  <c r="X98" i="38"/>
  <c r="X104" i="38"/>
  <c r="X110" i="38"/>
  <c r="X116" i="38"/>
  <c r="V345" i="45"/>
  <c r="S345" i="45"/>
  <c r="R345" i="45"/>
  <c r="Q345" i="45"/>
  <c r="P345" i="45"/>
  <c r="O345" i="45"/>
  <c r="N345" i="45"/>
  <c r="M345" i="45"/>
  <c r="L345" i="45"/>
  <c r="K345" i="45"/>
  <c r="J345" i="45"/>
  <c r="I345" i="45"/>
  <c r="H345" i="45"/>
  <c r="V344" i="45"/>
  <c r="T344" i="45"/>
  <c r="V343" i="45"/>
  <c r="T343" i="45"/>
  <c r="U343" i="45" s="1"/>
  <c r="V342" i="45"/>
  <c r="T342" i="45"/>
  <c r="V341" i="45"/>
  <c r="T341" i="45"/>
  <c r="V340" i="45"/>
  <c r="T340" i="45"/>
  <c r="V339" i="45"/>
  <c r="T339" i="45"/>
  <c r="V338" i="45"/>
  <c r="T338" i="45"/>
  <c r="V337" i="45"/>
  <c r="T337" i="45"/>
  <c r="U337" i="45" s="1"/>
  <c r="V336" i="45"/>
  <c r="T336" i="45"/>
  <c r="U336" i="45" s="1"/>
  <c r="X335" i="45"/>
  <c r="V334" i="45"/>
  <c r="T334" i="45"/>
  <c r="U334" i="45" s="1"/>
  <c r="V333" i="45"/>
  <c r="T333" i="45"/>
  <c r="U333" i="45" s="1"/>
  <c r="V332" i="45"/>
  <c r="T332" i="45"/>
  <c r="V331" i="45"/>
  <c r="T331" i="45"/>
  <c r="U331" i="45" s="1"/>
  <c r="V330" i="45"/>
  <c r="T330" i="45"/>
  <c r="V329" i="45"/>
  <c r="T329" i="45"/>
  <c r="U329" i="45" s="1"/>
  <c r="V328" i="45"/>
  <c r="T328" i="45"/>
  <c r="U328" i="45" s="1"/>
  <c r="V327" i="45"/>
  <c r="T327" i="45"/>
  <c r="V326" i="45"/>
  <c r="T326" i="45"/>
  <c r="U326" i="45" s="1"/>
  <c r="V325" i="45"/>
  <c r="T325" i="45"/>
  <c r="U325" i="45" s="1"/>
  <c r="V324" i="45"/>
  <c r="T324" i="45"/>
  <c r="V323" i="45"/>
  <c r="T323" i="45"/>
  <c r="U323" i="45" s="1"/>
  <c r="V322" i="45"/>
  <c r="T322" i="45"/>
  <c r="U322" i="45" s="1"/>
  <c r="V321" i="45"/>
  <c r="T321" i="45"/>
  <c r="U321" i="45" s="1"/>
  <c r="V320" i="45"/>
  <c r="T320" i="45"/>
  <c r="U320" i="45" s="1"/>
  <c r="V319" i="45"/>
  <c r="T319" i="45"/>
  <c r="U319" i="45" s="1"/>
  <c r="V318" i="45"/>
  <c r="T318" i="45"/>
  <c r="V317" i="45"/>
  <c r="T317" i="45"/>
  <c r="U317" i="45" s="1"/>
  <c r="V316" i="45"/>
  <c r="T316" i="45"/>
  <c r="U316" i="45" s="1"/>
  <c r="V315" i="45"/>
  <c r="T315" i="45"/>
  <c r="U315" i="45" s="1"/>
  <c r="V314" i="45"/>
  <c r="T314" i="45"/>
  <c r="V313" i="45"/>
  <c r="T313" i="45"/>
  <c r="U313" i="45" s="1"/>
  <c r="V312" i="45"/>
  <c r="T312" i="45"/>
  <c r="U312" i="45" s="1"/>
  <c r="V311" i="45"/>
  <c r="T311" i="45"/>
  <c r="V310" i="45"/>
  <c r="T310" i="45"/>
  <c r="U310" i="45" s="1"/>
  <c r="V309" i="45"/>
  <c r="T309" i="45"/>
  <c r="U309" i="45" s="1"/>
  <c r="V308" i="45"/>
  <c r="T308" i="45"/>
  <c r="V307" i="45"/>
  <c r="T307" i="45"/>
  <c r="U307" i="45" s="1"/>
  <c r="F306" i="45"/>
  <c r="X331" i="45" l="1"/>
  <c r="X323" i="45"/>
  <c r="X321" i="45"/>
  <c r="X311" i="45"/>
  <c r="U311" i="45"/>
  <c r="X327" i="45"/>
  <c r="U327" i="45"/>
  <c r="X338" i="45"/>
  <c r="U338" i="45"/>
  <c r="X341" i="45"/>
  <c r="U341" i="45"/>
  <c r="X344" i="45"/>
  <c r="U344" i="45"/>
  <c r="X324" i="45"/>
  <c r="U324" i="45"/>
  <c r="X334" i="45"/>
  <c r="X330" i="45"/>
  <c r="U330" i="45"/>
  <c r="X340" i="45"/>
  <c r="U340" i="45"/>
  <c r="X308" i="45"/>
  <c r="U308" i="45"/>
  <c r="X329" i="45"/>
  <c r="X322" i="45"/>
  <c r="X339" i="45"/>
  <c r="U339" i="45"/>
  <c r="X342" i="45"/>
  <c r="U342" i="45"/>
  <c r="X313" i="45"/>
  <c r="X332" i="45"/>
  <c r="U332" i="45"/>
  <c r="X314" i="45"/>
  <c r="U314" i="45"/>
  <c r="X318" i="45"/>
  <c r="U318" i="45"/>
  <c r="X319" i="45"/>
  <c r="X326" i="45"/>
  <c r="X316" i="45"/>
  <c r="X315" i="45"/>
  <c r="X310" i="45"/>
  <c r="X309" i="45"/>
  <c r="X307" i="45"/>
  <c r="X328" i="45"/>
  <c r="X325" i="45"/>
  <c r="X333" i="45"/>
  <c r="X312" i="45"/>
  <c r="T345" i="45"/>
  <c r="U345" i="45" s="1"/>
  <c r="X337" i="45"/>
  <c r="X343" i="45"/>
  <c r="X317" i="45"/>
  <c r="X320" i="45"/>
  <c r="X336" i="45"/>
  <c r="V85" i="46"/>
  <c r="S85" i="46"/>
  <c r="R85" i="46"/>
  <c r="Q85" i="46"/>
  <c r="P85" i="46"/>
  <c r="O85" i="46"/>
  <c r="N85" i="46"/>
  <c r="M85" i="46"/>
  <c r="L85" i="46"/>
  <c r="K85" i="46"/>
  <c r="J85" i="46"/>
  <c r="I85" i="46"/>
  <c r="H85" i="46"/>
  <c r="V84" i="46"/>
  <c r="T84" i="46"/>
  <c r="V83" i="46"/>
  <c r="T83" i="46"/>
  <c r="V82" i="46"/>
  <c r="T82" i="46"/>
  <c r="V81" i="46"/>
  <c r="T81" i="46"/>
  <c r="X80" i="46"/>
  <c r="V80" i="46"/>
  <c r="T80" i="46"/>
  <c r="V79" i="46"/>
  <c r="T79" i="46"/>
  <c r="X78" i="46"/>
  <c r="V78" i="46"/>
  <c r="T78" i="46"/>
  <c r="X77" i="46"/>
  <c r="V77" i="46"/>
  <c r="V75" i="46"/>
  <c r="T75" i="46"/>
  <c r="X75" i="46" s="1"/>
  <c r="V74" i="46"/>
  <c r="T74" i="46"/>
  <c r="X74" i="46" s="1"/>
  <c r="V73" i="46"/>
  <c r="T73" i="46"/>
  <c r="V72" i="46"/>
  <c r="T72" i="46"/>
  <c r="X72" i="46" s="1"/>
  <c r="X71" i="46"/>
  <c r="V71" i="46"/>
  <c r="T71" i="46"/>
  <c r="V70" i="46"/>
  <c r="T70" i="46"/>
  <c r="V69" i="46"/>
  <c r="T69" i="46"/>
  <c r="X68" i="46"/>
  <c r="V68" i="46"/>
  <c r="T68" i="46"/>
  <c r="V67" i="46"/>
  <c r="T67" i="46"/>
  <c r="V66" i="46"/>
  <c r="T66" i="46"/>
  <c r="X66" i="46" s="1"/>
  <c r="V65" i="46"/>
  <c r="T65" i="46"/>
  <c r="V64" i="46"/>
  <c r="T64" i="46"/>
  <c r="V63" i="46"/>
  <c r="T63" i="46"/>
  <c r="X63" i="46" s="1"/>
  <c r="X62" i="46"/>
  <c r="V62" i="46"/>
  <c r="T62" i="46"/>
  <c r="V61" i="46"/>
  <c r="T61" i="46"/>
  <c r="V60" i="46"/>
  <c r="T60" i="46"/>
  <c r="X60" i="46" s="1"/>
  <c r="X59" i="46"/>
  <c r="V59" i="46"/>
  <c r="T59" i="46"/>
  <c r="V58" i="46"/>
  <c r="T58" i="46"/>
  <c r="X58" i="46" s="1"/>
  <c r="V57" i="46"/>
  <c r="T57" i="46"/>
  <c r="X57" i="46" s="1"/>
  <c r="V56" i="46"/>
  <c r="T56" i="46"/>
  <c r="X56" i="46" s="1"/>
  <c r="V55" i="46"/>
  <c r="T55" i="46"/>
  <c r="U55" i="46" s="1"/>
  <c r="V54" i="46"/>
  <c r="T54" i="46"/>
  <c r="X54" i="46" s="1"/>
  <c r="X53" i="46"/>
  <c r="V53" i="46"/>
  <c r="T53" i="46"/>
  <c r="V52" i="46"/>
  <c r="T52" i="46"/>
  <c r="V51" i="46"/>
  <c r="T51" i="46"/>
  <c r="X51" i="46" s="1"/>
  <c r="V50" i="46"/>
  <c r="T50" i="46"/>
  <c r="U50" i="46" s="1"/>
  <c r="V49" i="46"/>
  <c r="T49" i="46"/>
  <c r="V48" i="46"/>
  <c r="T48" i="46"/>
  <c r="X48" i="46" s="1"/>
  <c r="V47" i="46"/>
  <c r="T47" i="46"/>
  <c r="F46" i="46"/>
  <c r="X69" i="46" l="1"/>
  <c r="U69" i="46"/>
  <c r="X65" i="46"/>
  <c r="U65" i="46"/>
  <c r="X47" i="46"/>
  <c r="U47" i="46"/>
  <c r="X50" i="46"/>
  <c r="X84" i="46"/>
  <c r="X83" i="46"/>
  <c r="X81" i="46"/>
  <c r="T85" i="46"/>
  <c r="U85" i="46" s="1"/>
  <c r="X49" i="46"/>
  <c r="X52" i="46"/>
  <c r="X55" i="46"/>
  <c r="X61" i="46"/>
  <c r="X64" i="46"/>
  <c r="X67" i="46"/>
  <c r="X70" i="46"/>
  <c r="X73" i="46"/>
  <c r="X79" i="46"/>
  <c r="X82" i="46"/>
  <c r="V302" i="45"/>
  <c r="S302" i="45"/>
  <c r="R302" i="45"/>
  <c r="Q302" i="45"/>
  <c r="P302" i="45"/>
  <c r="O302" i="45"/>
  <c r="N302" i="45"/>
  <c r="M302" i="45"/>
  <c r="L302" i="45"/>
  <c r="K302" i="45"/>
  <c r="J302" i="45"/>
  <c r="I302" i="45"/>
  <c r="H302" i="45"/>
  <c r="V301" i="45"/>
  <c r="T301" i="45"/>
  <c r="V300" i="45"/>
  <c r="T300" i="45"/>
  <c r="U300" i="45" s="1"/>
  <c r="V299" i="45"/>
  <c r="T299" i="45"/>
  <c r="V298" i="45"/>
  <c r="T298" i="45"/>
  <c r="V297" i="45"/>
  <c r="T297" i="45"/>
  <c r="V296" i="45"/>
  <c r="T296" i="45"/>
  <c r="U296" i="45" s="1"/>
  <c r="V295" i="45"/>
  <c r="T295" i="45"/>
  <c r="V294" i="45"/>
  <c r="T294" i="45"/>
  <c r="V293" i="45"/>
  <c r="T293" i="45"/>
  <c r="X292" i="45"/>
  <c r="V291" i="45"/>
  <c r="T291" i="45"/>
  <c r="V290" i="45"/>
  <c r="T290" i="45"/>
  <c r="V289" i="45"/>
  <c r="T289" i="45"/>
  <c r="U289" i="45" s="1"/>
  <c r="V288" i="45"/>
  <c r="T288" i="45"/>
  <c r="U288" i="45" s="1"/>
  <c r="V287" i="45"/>
  <c r="T287" i="45"/>
  <c r="V286" i="45"/>
  <c r="T286" i="45"/>
  <c r="U286" i="45" s="1"/>
  <c r="V285" i="45"/>
  <c r="T285" i="45"/>
  <c r="V284" i="45"/>
  <c r="T284" i="45"/>
  <c r="V283" i="45"/>
  <c r="T283" i="45"/>
  <c r="U283" i="45" s="1"/>
  <c r="V282" i="45"/>
  <c r="T282" i="45"/>
  <c r="U282" i="45" s="1"/>
  <c r="V281" i="45"/>
  <c r="T281" i="45"/>
  <c r="V280" i="45"/>
  <c r="T280" i="45"/>
  <c r="U280" i="45" s="1"/>
  <c r="V279" i="45"/>
  <c r="T279" i="45"/>
  <c r="V278" i="45"/>
  <c r="T278" i="45"/>
  <c r="V277" i="45"/>
  <c r="T277" i="45"/>
  <c r="U277" i="45" s="1"/>
  <c r="V276" i="45"/>
  <c r="T276" i="45"/>
  <c r="V275" i="45"/>
  <c r="T275" i="45"/>
  <c r="U275" i="45" s="1"/>
  <c r="V274" i="45"/>
  <c r="T274" i="45"/>
  <c r="U274" i="45" s="1"/>
  <c r="V273" i="45"/>
  <c r="T273" i="45"/>
  <c r="V272" i="45"/>
  <c r="T272" i="45"/>
  <c r="V271" i="45"/>
  <c r="T271" i="45"/>
  <c r="U271" i="45" s="1"/>
  <c r="V270" i="45"/>
  <c r="T270" i="45"/>
  <c r="U270" i="45" s="1"/>
  <c r="V269" i="45"/>
  <c r="T269" i="45"/>
  <c r="V268" i="45"/>
  <c r="T268" i="45"/>
  <c r="U268" i="45" s="1"/>
  <c r="V267" i="45"/>
  <c r="T267" i="45"/>
  <c r="V266" i="45"/>
  <c r="T266" i="45"/>
  <c r="V265" i="45"/>
  <c r="T265" i="45"/>
  <c r="U265" i="45" s="1"/>
  <c r="V264" i="45"/>
  <c r="T264" i="45"/>
  <c r="U264" i="45" s="1"/>
  <c r="F263" i="45"/>
  <c r="X286" i="45" l="1"/>
  <c r="X270" i="45"/>
  <c r="X276" i="45"/>
  <c r="U276" i="45"/>
  <c r="X287" i="45"/>
  <c r="U287" i="45"/>
  <c r="X299" i="45"/>
  <c r="U299" i="45"/>
  <c r="X298" i="45"/>
  <c r="U298" i="45"/>
  <c r="X279" i="45"/>
  <c r="U279" i="45"/>
  <c r="X269" i="45"/>
  <c r="U269" i="45"/>
  <c r="X290" i="45"/>
  <c r="U290" i="45"/>
  <c r="X271" i="45"/>
  <c r="X285" i="45"/>
  <c r="U285" i="45"/>
  <c r="X294" i="45"/>
  <c r="U294" i="45"/>
  <c r="X296" i="45"/>
  <c r="X284" i="45"/>
  <c r="U284" i="45"/>
  <c r="X267" i="45"/>
  <c r="U267" i="45"/>
  <c r="X291" i="45"/>
  <c r="U291" i="45"/>
  <c r="X297" i="45"/>
  <c r="U297" i="45"/>
  <c r="X273" i="45"/>
  <c r="U273" i="45"/>
  <c r="X301" i="45"/>
  <c r="U301" i="45"/>
  <c r="X293" i="45"/>
  <c r="U293" i="45"/>
  <c r="X272" i="45"/>
  <c r="U272" i="45"/>
  <c r="X277" i="45"/>
  <c r="X282" i="45"/>
  <c r="X278" i="45"/>
  <c r="U278" i="45"/>
  <c r="X280" i="45"/>
  <c r="X295" i="45"/>
  <c r="U295" i="45"/>
  <c r="X281" i="45"/>
  <c r="U281" i="45"/>
  <c r="X264" i="45"/>
  <c r="X266" i="45"/>
  <c r="U266" i="45"/>
  <c r="X289" i="45"/>
  <c r="X300" i="45"/>
  <c r="X288" i="45"/>
  <c r="X283" i="45"/>
  <c r="X274" i="45"/>
  <c r="X268" i="45"/>
  <c r="X265" i="45"/>
  <c r="T302" i="45"/>
  <c r="U302" i="45" s="1"/>
  <c r="X275" i="45"/>
  <c r="V134" i="47"/>
  <c r="S134" i="47"/>
  <c r="R134" i="47"/>
  <c r="Q134" i="47"/>
  <c r="P134" i="47"/>
  <c r="O134" i="47"/>
  <c r="N134" i="47"/>
  <c r="M134" i="47"/>
  <c r="L134" i="47"/>
  <c r="K134" i="47"/>
  <c r="J134" i="47"/>
  <c r="I134" i="47"/>
  <c r="H134" i="47"/>
  <c r="V133" i="47"/>
  <c r="T133" i="47"/>
  <c r="Y132" i="47" s="1"/>
  <c r="V132" i="47"/>
  <c r="T132" i="47"/>
  <c r="Y131" i="47"/>
  <c r="V131" i="47"/>
  <c r="T131" i="47"/>
  <c r="V130" i="47"/>
  <c r="T130" i="47"/>
  <c r="Y129" i="47" s="1"/>
  <c r="V129" i="47"/>
  <c r="T129" i="47"/>
  <c r="Y128" i="47" s="1"/>
  <c r="V128" i="47"/>
  <c r="T128" i="47"/>
  <c r="V127" i="47"/>
  <c r="T127" i="47"/>
  <c r="Y126" i="47" s="1"/>
  <c r="V126" i="47"/>
  <c r="T126" i="47"/>
  <c r="Y125" i="47"/>
  <c r="Y124" i="47"/>
  <c r="V124" i="47"/>
  <c r="T124" i="47"/>
  <c r="Y123" i="47" s="1"/>
  <c r="V123" i="47"/>
  <c r="T123" i="47"/>
  <c r="Y122" i="47"/>
  <c r="V122" i="47"/>
  <c r="T122" i="47"/>
  <c r="Y121" i="47"/>
  <c r="V121" i="47"/>
  <c r="T121" i="47"/>
  <c r="V120" i="47"/>
  <c r="T120" i="47"/>
  <c r="Y120" i="47" s="1"/>
  <c r="V119" i="47"/>
  <c r="T119" i="47"/>
  <c r="Y119" i="47" s="1"/>
  <c r="Y118" i="47"/>
  <c r="V118" i="47"/>
  <c r="T118" i="47"/>
  <c r="V117" i="47"/>
  <c r="T117" i="47"/>
  <c r="Y117" i="47" s="1"/>
  <c r="V116" i="47"/>
  <c r="T116" i="47"/>
  <c r="Y116" i="47" s="1"/>
  <c r="V115" i="47"/>
  <c r="T115" i="47"/>
  <c r="Y115" i="47" s="1"/>
  <c r="V114" i="47"/>
  <c r="T114" i="47"/>
  <c r="Y114" i="47" s="1"/>
  <c r="V113" i="47"/>
  <c r="T113" i="47"/>
  <c r="Y113" i="47" s="1"/>
  <c r="Y112" i="47"/>
  <c r="V112" i="47"/>
  <c r="T112" i="47"/>
  <c r="V111" i="47"/>
  <c r="T111" i="47"/>
  <c r="Y111" i="47" s="1"/>
  <c r="V110" i="47"/>
  <c r="T110" i="47"/>
  <c r="Y110" i="47" s="1"/>
  <c r="T109" i="47"/>
  <c r="V108" i="47"/>
  <c r="T108" i="47"/>
  <c r="V107" i="47"/>
  <c r="T107" i="47"/>
  <c r="U107" i="47" s="1"/>
  <c r="V106" i="47"/>
  <c r="T106" i="47"/>
  <c r="Y106" i="47" s="1"/>
  <c r="Y105" i="47"/>
  <c r="V105" i="47"/>
  <c r="T105" i="47"/>
  <c r="V104" i="47"/>
  <c r="T104" i="47"/>
  <c r="Y104" i="47" s="1"/>
  <c r="V103" i="47"/>
  <c r="T103" i="47"/>
  <c r="Y103" i="47" s="1"/>
  <c r="V102" i="47"/>
  <c r="T102" i="47"/>
  <c r="Y102" i="47" s="1"/>
  <c r="V101" i="47"/>
  <c r="T101" i="47"/>
  <c r="Y101" i="47" s="1"/>
  <c r="V100" i="47"/>
  <c r="T100" i="47"/>
  <c r="Y100" i="47" s="1"/>
  <c r="V99" i="47"/>
  <c r="T99" i="47"/>
  <c r="V98" i="47"/>
  <c r="T98" i="47"/>
  <c r="Y98" i="47" s="1"/>
  <c r="V97" i="47"/>
  <c r="T97" i="47"/>
  <c r="Y97" i="47" s="1"/>
  <c r="V96" i="47"/>
  <c r="T96" i="47"/>
  <c r="V95" i="47"/>
  <c r="T95" i="47"/>
  <c r="Y95" i="47" s="1"/>
  <c r="V94" i="47"/>
  <c r="T94" i="47"/>
  <c r="Y94" i="47" s="1"/>
  <c r="F93" i="47"/>
  <c r="Y96" i="47" l="1"/>
  <c r="U96" i="47"/>
  <c r="Y99" i="47"/>
  <c r="T134" i="47"/>
  <c r="U134" i="47" s="1"/>
  <c r="Y127" i="47"/>
  <c r="Y130" i="47"/>
  <c r="N249" i="42"/>
  <c r="K249" i="42"/>
  <c r="J249" i="42"/>
  <c r="G203" i="42" s="1"/>
  <c r="I249" i="42"/>
  <c r="N248" i="42"/>
  <c r="L247" i="42"/>
  <c r="N246" i="42"/>
  <c r="L246" i="42"/>
  <c r="P245" i="42"/>
  <c r="N245" i="42"/>
  <c r="L245" i="42"/>
  <c r="N244" i="42"/>
  <c r="L244" i="42"/>
  <c r="P243" i="42"/>
  <c r="N243" i="42"/>
  <c r="P242" i="42"/>
  <c r="N242" i="42"/>
  <c r="L242" i="42"/>
  <c r="N241" i="42"/>
  <c r="L241" i="42"/>
  <c r="N240" i="42"/>
  <c r="L240" i="42"/>
  <c r="P239" i="42"/>
  <c r="N239" i="42"/>
  <c r="L239" i="42"/>
  <c r="N238" i="42"/>
  <c r="L238" i="42"/>
  <c r="N237" i="42"/>
  <c r="N236" i="42"/>
  <c r="N235" i="42"/>
  <c r="L235" i="42"/>
  <c r="P234" i="42"/>
  <c r="N234" i="42"/>
  <c r="N233" i="42"/>
  <c r="P232" i="42"/>
  <c r="N231" i="42"/>
  <c r="L231" i="42"/>
  <c r="P231" i="42" s="1"/>
  <c r="N230" i="42"/>
  <c r="L230" i="42"/>
  <c r="N229" i="42"/>
  <c r="L229" i="42"/>
  <c r="P229" i="42" s="1"/>
  <c r="P228" i="42"/>
  <c r="N228" i="42"/>
  <c r="L228" i="42"/>
  <c r="N227" i="42"/>
  <c r="L227" i="42"/>
  <c r="P227" i="42" s="1"/>
  <c r="P226" i="42"/>
  <c r="N226" i="42"/>
  <c r="L226" i="42"/>
  <c r="N225" i="42"/>
  <c r="L225" i="42"/>
  <c r="P225" i="42" s="1"/>
  <c r="N224" i="42"/>
  <c r="L224" i="42"/>
  <c r="P224" i="42" s="1"/>
  <c r="P223" i="42"/>
  <c r="N222" i="42"/>
  <c r="L222" i="42"/>
  <c r="N221" i="42"/>
  <c r="L221" i="42"/>
  <c r="N220" i="42"/>
  <c r="L220" i="42"/>
  <c r="P220" i="42" s="1"/>
  <c r="N219" i="42"/>
  <c r="L219" i="42"/>
  <c r="N218" i="42"/>
  <c r="L218" i="42"/>
  <c r="N217" i="42"/>
  <c r="L217" i="42"/>
  <c r="P217" i="42" s="1"/>
  <c r="N216" i="42"/>
  <c r="L216" i="42"/>
  <c r="N215" i="42"/>
  <c r="L215" i="42"/>
  <c r="M215" i="42" s="1"/>
  <c r="N214" i="42"/>
  <c r="L214" i="42"/>
  <c r="P214" i="42" s="1"/>
  <c r="N213" i="42"/>
  <c r="L213" i="42"/>
  <c r="N212" i="42"/>
  <c r="L212" i="42"/>
  <c r="M212" i="42" s="1"/>
  <c r="N211" i="42"/>
  <c r="L211" i="42"/>
  <c r="N210" i="42"/>
  <c r="L210" i="42"/>
  <c r="P209" i="42"/>
  <c r="N209" i="42"/>
  <c r="L209" i="42"/>
  <c r="N208" i="42"/>
  <c r="L208" i="42"/>
  <c r="N207" i="42"/>
  <c r="L207" i="42"/>
  <c r="P206" i="42"/>
  <c r="N206" i="42"/>
  <c r="L206" i="42"/>
  <c r="N205" i="42"/>
  <c r="L205" i="42"/>
  <c r="P205" i="42" s="1"/>
  <c r="N204" i="42"/>
  <c r="L204" i="42"/>
  <c r="F203" i="42"/>
  <c r="P211" i="42" l="1"/>
  <c r="M211" i="42"/>
  <c r="P208" i="42"/>
  <c r="M208" i="42"/>
  <c r="P235" i="42"/>
  <c r="P241" i="42"/>
  <c r="P237" i="42"/>
  <c r="P221" i="42"/>
  <c r="P212" i="42"/>
  <c r="P233" i="42"/>
  <c r="P215" i="42"/>
  <c r="P240" i="42"/>
  <c r="P218" i="42"/>
  <c r="P230" i="42"/>
  <c r="P236" i="42"/>
  <c r="P244" i="42"/>
  <c r="P204" i="42"/>
  <c r="P207" i="42"/>
  <c r="P210" i="42"/>
  <c r="P213" i="42"/>
  <c r="P216" i="42"/>
  <c r="P219" i="42"/>
  <c r="P222" i="42"/>
  <c r="P238" i="42"/>
  <c r="L249" i="42"/>
  <c r="M249" i="42" s="1"/>
  <c r="U82" i="47"/>
  <c r="U83" i="47"/>
  <c r="U84" i="47"/>
  <c r="U85" i="47"/>
  <c r="U86" i="47"/>
  <c r="U87" i="47"/>
  <c r="U88" i="47"/>
  <c r="U81" i="47"/>
  <c r="U50" i="47"/>
  <c r="U51" i="47"/>
  <c r="U52" i="47"/>
  <c r="U54" i="47"/>
  <c r="U55" i="47"/>
  <c r="U56" i="47"/>
  <c r="U57" i="47"/>
  <c r="U58" i="47"/>
  <c r="U59" i="47"/>
  <c r="U60" i="47"/>
  <c r="U61" i="47"/>
  <c r="U62" i="47"/>
  <c r="U63" i="47"/>
  <c r="U64" i="47"/>
  <c r="U65" i="47"/>
  <c r="U66" i="47"/>
  <c r="U67" i="47"/>
  <c r="U69" i="47"/>
  <c r="U70" i="47"/>
  <c r="U71" i="47"/>
  <c r="U72" i="47"/>
  <c r="U73" i="47"/>
  <c r="U74" i="47"/>
  <c r="U75" i="47"/>
  <c r="U76" i="47"/>
  <c r="U77" i="47"/>
  <c r="U78" i="47"/>
  <c r="U79" i="47"/>
  <c r="M184" i="42" l="1"/>
  <c r="M185" i="42"/>
  <c r="M186" i="42"/>
  <c r="M187" i="42"/>
  <c r="M188" i="42"/>
  <c r="M189" i="42"/>
  <c r="M190" i="42"/>
  <c r="M191" i="42"/>
  <c r="M192" i="42"/>
  <c r="M193" i="42"/>
  <c r="M194" i="42"/>
  <c r="M195" i="42"/>
  <c r="M196" i="42"/>
  <c r="M197" i="42"/>
  <c r="M198" i="42"/>
  <c r="M183" i="42"/>
  <c r="M175" i="42"/>
  <c r="M176" i="42"/>
  <c r="M177" i="42"/>
  <c r="M178" i="42"/>
  <c r="M179" i="42"/>
  <c r="M180" i="42"/>
  <c r="M181" i="42"/>
  <c r="M174" i="42"/>
  <c r="M155" i="42"/>
  <c r="M156" i="42"/>
  <c r="M157" i="42"/>
  <c r="M159" i="42"/>
  <c r="M160" i="42"/>
  <c r="M161" i="42"/>
  <c r="M163" i="42"/>
  <c r="M164" i="42"/>
  <c r="M165" i="42"/>
  <c r="M166" i="42"/>
  <c r="M167" i="42"/>
  <c r="M168" i="42"/>
  <c r="M169" i="42"/>
  <c r="M170" i="42"/>
  <c r="M171" i="42"/>
  <c r="M172" i="42"/>
  <c r="M154" i="42"/>
  <c r="M134" i="42" l="1"/>
  <c r="M135" i="42"/>
  <c r="M136" i="42"/>
  <c r="M137" i="42"/>
  <c r="M138" i="42"/>
  <c r="M139" i="42"/>
  <c r="M140" i="42"/>
  <c r="M141" i="42"/>
  <c r="M142" i="42"/>
  <c r="M143" i="42"/>
  <c r="M144" i="42"/>
  <c r="M145" i="42"/>
  <c r="M146" i="42"/>
  <c r="M147" i="42"/>
  <c r="M148" i="42"/>
  <c r="M133" i="42"/>
  <c r="M125" i="42"/>
  <c r="M126" i="42"/>
  <c r="M127" i="42"/>
  <c r="M128" i="42"/>
  <c r="M129" i="42"/>
  <c r="M130" i="42"/>
  <c r="M131" i="42"/>
  <c r="M124" i="42"/>
  <c r="M105" i="42"/>
  <c r="M106" i="42"/>
  <c r="M107" i="42"/>
  <c r="M108" i="42"/>
  <c r="M109" i="42"/>
  <c r="M110" i="42"/>
  <c r="M111" i="42"/>
  <c r="M112" i="42"/>
  <c r="M113" i="42"/>
  <c r="M114" i="42"/>
  <c r="M115" i="42"/>
  <c r="M116" i="42"/>
  <c r="M117" i="42"/>
  <c r="M118" i="42"/>
  <c r="M119" i="42"/>
  <c r="M120" i="42"/>
  <c r="M121" i="42"/>
  <c r="M122" i="42"/>
  <c r="M104" i="42"/>
  <c r="V73" i="53"/>
  <c r="V74" i="53"/>
  <c r="V75" i="53"/>
  <c r="V76" i="53"/>
  <c r="V77" i="53"/>
  <c r="V78" i="53"/>
  <c r="V72" i="53"/>
  <c r="V45" i="53"/>
  <c r="V48" i="53"/>
  <c r="V49" i="53"/>
  <c r="V50" i="53"/>
  <c r="V51" i="53"/>
  <c r="V54" i="53"/>
  <c r="V55" i="53"/>
  <c r="V56" i="53"/>
  <c r="V58" i="53"/>
  <c r="V59" i="53"/>
  <c r="V61" i="53"/>
  <c r="V62" i="53"/>
  <c r="V63" i="53"/>
  <c r="V65" i="53"/>
  <c r="V66" i="53"/>
  <c r="V67" i="53"/>
  <c r="V68" i="53"/>
  <c r="V69" i="53"/>
  <c r="V70" i="53"/>
  <c r="V44" i="53"/>
  <c r="X190" i="44" l="1"/>
  <c r="U190" i="44"/>
  <c r="T190" i="44"/>
  <c r="S190" i="44"/>
  <c r="R190" i="44"/>
  <c r="Q190" i="44"/>
  <c r="P190" i="44"/>
  <c r="O190" i="44"/>
  <c r="N190" i="44"/>
  <c r="M190" i="44"/>
  <c r="L190" i="44"/>
  <c r="K190" i="44"/>
  <c r="J190" i="44"/>
  <c r="I190" i="44"/>
  <c r="H190" i="44"/>
  <c r="X189" i="44"/>
  <c r="V189" i="44"/>
  <c r="W189" i="44" s="1"/>
  <c r="X188" i="44"/>
  <c r="V188" i="44"/>
  <c r="X187" i="44"/>
  <c r="V187" i="44"/>
  <c r="X186" i="44"/>
  <c r="V186" i="44"/>
  <c r="W186" i="44" s="1"/>
  <c r="X185" i="44"/>
  <c r="V185" i="44"/>
  <c r="W185" i="44" s="1"/>
  <c r="X184" i="44"/>
  <c r="V184" i="44"/>
  <c r="X183" i="44"/>
  <c r="V183" i="44"/>
  <c r="W183" i="44" s="1"/>
  <c r="X182" i="44"/>
  <c r="V182" i="44"/>
  <c r="X181" i="44"/>
  <c r="V181" i="44"/>
  <c r="X180" i="44"/>
  <c r="V180" i="44"/>
  <c r="W180" i="44" s="1"/>
  <c r="X179" i="44"/>
  <c r="V179" i="44"/>
  <c r="W179" i="44" s="1"/>
  <c r="X178" i="44"/>
  <c r="V178" i="44"/>
  <c r="X177" i="44"/>
  <c r="V177" i="44"/>
  <c r="W177" i="44" s="1"/>
  <c r="Z176" i="44"/>
  <c r="X175" i="44"/>
  <c r="V175" i="44"/>
  <c r="X174" i="44"/>
  <c r="V174" i="44"/>
  <c r="X173" i="44"/>
  <c r="V173" i="44"/>
  <c r="X172" i="44"/>
  <c r="V172" i="44"/>
  <c r="X171" i="44"/>
  <c r="V171" i="44"/>
  <c r="X170" i="44"/>
  <c r="V170" i="44"/>
  <c r="X169" i="44"/>
  <c r="V169" i="44"/>
  <c r="W169" i="44" s="1"/>
  <c r="X168" i="44"/>
  <c r="V168" i="44"/>
  <c r="X167" i="44"/>
  <c r="V167" i="44"/>
  <c r="W167" i="44" s="1"/>
  <c r="X166" i="44"/>
  <c r="V166" i="44"/>
  <c r="X165" i="44"/>
  <c r="V165" i="44"/>
  <c r="W165" i="44" s="1"/>
  <c r="X164" i="44"/>
  <c r="V164" i="44"/>
  <c r="X163" i="44"/>
  <c r="V163" i="44"/>
  <c r="X162" i="44"/>
  <c r="V162" i="44"/>
  <c r="X161" i="44"/>
  <c r="V161" i="44"/>
  <c r="X160" i="44"/>
  <c r="V160" i="44"/>
  <c r="W160" i="44" s="1"/>
  <c r="X159" i="44"/>
  <c r="V159" i="44"/>
  <c r="X158" i="44"/>
  <c r="V158" i="44"/>
  <c r="W158" i="44" s="1"/>
  <c r="X157" i="44"/>
  <c r="V157" i="44"/>
  <c r="W157" i="44" s="1"/>
  <c r="X156" i="44"/>
  <c r="V156" i="44"/>
  <c r="F156" i="44"/>
  <c r="Z175" i="44" l="1"/>
  <c r="W175" i="44"/>
  <c r="Z156" i="44"/>
  <c r="W156" i="44"/>
  <c r="Z181" i="44"/>
  <c r="W181" i="44"/>
  <c r="Z187" i="44"/>
  <c r="W187" i="44"/>
  <c r="Z159" i="44"/>
  <c r="W159" i="44"/>
  <c r="Z161" i="44"/>
  <c r="W161" i="44"/>
  <c r="Z171" i="44"/>
  <c r="W171" i="44"/>
  <c r="Z178" i="44"/>
  <c r="W178" i="44"/>
  <c r="Z182" i="44"/>
  <c r="W182" i="44"/>
  <c r="Z184" i="44"/>
  <c r="W184" i="44"/>
  <c r="Z188" i="44"/>
  <c r="W188" i="44"/>
  <c r="Z163" i="44"/>
  <c r="W163" i="44"/>
  <c r="Z173" i="44"/>
  <c r="W173" i="44"/>
  <c r="Z162" i="44"/>
  <c r="W162" i="44"/>
  <c r="Z164" i="44"/>
  <c r="W164" i="44"/>
  <c r="Z166" i="44"/>
  <c r="W166" i="44"/>
  <c r="Z168" i="44"/>
  <c r="W168" i="44"/>
  <c r="Z170" i="44"/>
  <c r="W170" i="44"/>
  <c r="Z172" i="44"/>
  <c r="W172" i="44"/>
  <c r="Z174" i="44"/>
  <c r="W174" i="44"/>
  <c r="V190" i="44"/>
  <c r="W190" i="44" s="1"/>
  <c r="Z189" i="44"/>
  <c r="Z158" i="44"/>
  <c r="Z167" i="44"/>
  <c r="Z160" i="44"/>
  <c r="Z169" i="44"/>
  <c r="Z177" i="44"/>
  <c r="Z180" i="44"/>
  <c r="Z157" i="44"/>
  <c r="Z183" i="44"/>
  <c r="Z186" i="44"/>
  <c r="Z179" i="44"/>
  <c r="Z185" i="44"/>
  <c r="Z165" i="44"/>
  <c r="U68" i="53"/>
  <c r="U69" i="53"/>
  <c r="U70" i="53"/>
  <c r="U58" i="53"/>
  <c r="U59" i="53"/>
  <c r="U60" i="53"/>
  <c r="V60" i="53" s="1"/>
  <c r="U61" i="53"/>
  <c r="U62" i="53"/>
  <c r="U63" i="53"/>
  <c r="U64" i="53"/>
  <c r="V64" i="53" s="1"/>
  <c r="U65" i="53"/>
  <c r="U66" i="53"/>
  <c r="U67" i="53"/>
  <c r="V89" i="47" l="1"/>
  <c r="S89" i="47"/>
  <c r="R89" i="47"/>
  <c r="Q89" i="47"/>
  <c r="P89" i="47"/>
  <c r="O89" i="47"/>
  <c r="N89" i="47"/>
  <c r="M89" i="47"/>
  <c r="L89" i="47"/>
  <c r="K89" i="47"/>
  <c r="J89" i="47"/>
  <c r="I89" i="47"/>
  <c r="H89" i="47"/>
  <c r="V88" i="47"/>
  <c r="T88" i="47"/>
  <c r="Y87" i="47" s="1"/>
  <c r="V87" i="47"/>
  <c r="T87" i="47"/>
  <c r="V86" i="47"/>
  <c r="T86" i="47"/>
  <c r="V85" i="47"/>
  <c r="T85" i="47"/>
  <c r="Y84" i="47" s="1"/>
  <c r="V84" i="47"/>
  <c r="T84" i="47"/>
  <c r="V83" i="47"/>
  <c r="T83" i="47"/>
  <c r="V82" i="47"/>
  <c r="T82" i="47"/>
  <c r="Y81" i="47" s="1"/>
  <c r="V81" i="47"/>
  <c r="T81" i="47"/>
  <c r="Y80" i="47"/>
  <c r="Y79" i="47"/>
  <c r="V79" i="47"/>
  <c r="T79" i="47"/>
  <c r="Y78" i="47" s="1"/>
  <c r="V78" i="47"/>
  <c r="T78" i="47"/>
  <c r="Y77" i="47"/>
  <c r="V77" i="47"/>
  <c r="T77" i="47"/>
  <c r="Y76" i="47"/>
  <c r="V76" i="47"/>
  <c r="T76" i="47"/>
  <c r="V75" i="47"/>
  <c r="T75" i="47"/>
  <c r="Y75" i="47" s="1"/>
  <c r="V74" i="47"/>
  <c r="T74" i="47"/>
  <c r="Y74" i="47" s="1"/>
  <c r="V73" i="47"/>
  <c r="T73" i="47"/>
  <c r="V72" i="47"/>
  <c r="T72" i="47"/>
  <c r="Y72" i="47" s="1"/>
  <c r="V71" i="47"/>
  <c r="T71" i="47"/>
  <c r="Y71" i="47" s="1"/>
  <c r="Y70" i="47"/>
  <c r="V70" i="47"/>
  <c r="T70" i="47"/>
  <c r="V69" i="47"/>
  <c r="T69" i="47"/>
  <c r="Y69" i="47" s="1"/>
  <c r="V68" i="47"/>
  <c r="T68" i="47"/>
  <c r="V67" i="47"/>
  <c r="T67" i="47"/>
  <c r="V66" i="47"/>
  <c r="T66" i="47"/>
  <c r="Y66" i="47" s="1"/>
  <c r="V65" i="47"/>
  <c r="T65" i="47"/>
  <c r="Y65" i="47" s="1"/>
  <c r="T64" i="47"/>
  <c r="V63" i="47"/>
  <c r="T63" i="47"/>
  <c r="V62" i="47"/>
  <c r="T62" i="47"/>
  <c r="V61" i="47"/>
  <c r="T61" i="47"/>
  <c r="Y61" i="47" s="1"/>
  <c r="V60" i="47"/>
  <c r="T60" i="47"/>
  <c r="V59" i="47"/>
  <c r="T59" i="47"/>
  <c r="Y59" i="47" s="1"/>
  <c r="V58" i="47"/>
  <c r="T58" i="47"/>
  <c r="Y58" i="47" s="1"/>
  <c r="Y57" i="47"/>
  <c r="V57" i="47"/>
  <c r="T57" i="47"/>
  <c r="V56" i="47"/>
  <c r="T56" i="47"/>
  <c r="Y56" i="47" s="1"/>
  <c r="V55" i="47"/>
  <c r="T55" i="47"/>
  <c r="Y55" i="47" s="1"/>
  <c r="V54" i="47"/>
  <c r="T54" i="47"/>
  <c r="V53" i="47"/>
  <c r="T53" i="47"/>
  <c r="V52" i="47"/>
  <c r="T52" i="47"/>
  <c r="Y52" i="47" s="1"/>
  <c r="V51" i="47"/>
  <c r="T51" i="47"/>
  <c r="V50" i="47"/>
  <c r="T50" i="47"/>
  <c r="Y50" i="47" s="1"/>
  <c r="V49" i="47"/>
  <c r="T49" i="47"/>
  <c r="F48" i="47"/>
  <c r="H256" i="45"/>
  <c r="Y68" i="47" l="1"/>
  <c r="U68" i="47"/>
  <c r="Y49" i="47"/>
  <c r="U49" i="47"/>
  <c r="Y53" i="47"/>
  <c r="U53" i="47"/>
  <c r="Y86" i="47"/>
  <c r="Y51" i="47"/>
  <c r="Y54" i="47"/>
  <c r="Y60" i="47"/>
  <c r="Y67" i="47"/>
  <c r="Y73" i="47"/>
  <c r="Y83" i="47"/>
  <c r="T89" i="47"/>
  <c r="U89" i="47" s="1"/>
  <c r="Y82" i="47"/>
  <c r="Y85" i="47"/>
  <c r="V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V87" i="38"/>
  <c r="T87" i="38"/>
  <c r="U87" i="38" s="1"/>
  <c r="V86" i="38"/>
  <c r="T86" i="38"/>
  <c r="U86" i="38" s="1"/>
  <c r="V85" i="38"/>
  <c r="T85" i="38"/>
  <c r="V84" i="38"/>
  <c r="T84" i="38"/>
  <c r="U84" i="38" s="1"/>
  <c r="V83" i="38"/>
  <c r="T83" i="38"/>
  <c r="U83" i="38" s="1"/>
  <c r="V82" i="38"/>
  <c r="T82" i="38"/>
  <c r="V81" i="38"/>
  <c r="T81" i="38"/>
  <c r="U81" i="38" s="1"/>
  <c r="V80" i="38"/>
  <c r="T80" i="38"/>
  <c r="U80" i="38" s="1"/>
  <c r="V79" i="38"/>
  <c r="T79" i="38"/>
  <c r="U79" i="38" s="1"/>
  <c r="V78" i="38"/>
  <c r="T78" i="38"/>
  <c r="U78" i="38" s="1"/>
  <c r="X77" i="38"/>
  <c r="V76" i="38"/>
  <c r="T76" i="38"/>
  <c r="U76" i="38" s="1"/>
  <c r="V75" i="38"/>
  <c r="T75" i="38"/>
  <c r="V74" i="38"/>
  <c r="T74" i="38"/>
  <c r="V73" i="38"/>
  <c r="T73" i="38"/>
  <c r="U73" i="38" s="1"/>
  <c r="V72" i="38"/>
  <c r="T72" i="38"/>
  <c r="V71" i="38"/>
  <c r="T71" i="38"/>
  <c r="V70" i="38"/>
  <c r="T70" i="38"/>
  <c r="U70" i="38" s="1"/>
  <c r="V69" i="38"/>
  <c r="T69" i="38"/>
  <c r="V68" i="38"/>
  <c r="T68" i="38"/>
  <c r="V67" i="38"/>
  <c r="T67" i="38"/>
  <c r="U67" i="38" s="1"/>
  <c r="V66" i="38"/>
  <c r="T66" i="38"/>
  <c r="U66" i="38" s="1"/>
  <c r="V65" i="38"/>
  <c r="T65" i="38"/>
  <c r="U65" i="38" s="1"/>
  <c r="V64" i="38"/>
  <c r="T64" i="38"/>
  <c r="U64" i="38" s="1"/>
  <c r="V63" i="38"/>
  <c r="T63" i="38"/>
  <c r="V62" i="38"/>
  <c r="T62" i="38"/>
  <c r="V61" i="38"/>
  <c r="T61" i="38"/>
  <c r="U61" i="38" s="1"/>
  <c r="V60" i="38"/>
  <c r="T60" i="38"/>
  <c r="U60" i="38" s="1"/>
  <c r="V59" i="38"/>
  <c r="T59" i="38"/>
  <c r="V58" i="38"/>
  <c r="T58" i="38"/>
  <c r="U58" i="38" s="1"/>
  <c r="V57" i="38"/>
  <c r="T57" i="38"/>
  <c r="U57" i="38" s="1"/>
  <c r="V56" i="38"/>
  <c r="T56" i="38"/>
  <c r="V55" i="38"/>
  <c r="T55" i="38"/>
  <c r="U55" i="38" s="1"/>
  <c r="V54" i="38"/>
  <c r="T54" i="38"/>
  <c r="V53" i="38"/>
  <c r="T53" i="38"/>
  <c r="V52" i="38"/>
  <c r="T52" i="38"/>
  <c r="U52" i="38" s="1"/>
  <c r="V51" i="38"/>
  <c r="T51" i="38"/>
  <c r="V50" i="38"/>
  <c r="T50" i="38"/>
  <c r="V49" i="38"/>
  <c r="T49" i="38"/>
  <c r="U49" i="38" s="1"/>
  <c r="V48" i="38"/>
  <c r="T48" i="38"/>
  <c r="U48" i="38" s="1"/>
  <c r="F47" i="38"/>
  <c r="X83" i="38" l="1"/>
  <c r="X86" i="38"/>
  <c r="X62" i="38"/>
  <c r="U62" i="38"/>
  <c r="X71" i="38"/>
  <c r="U71" i="38"/>
  <c r="X75" i="38"/>
  <c r="U75" i="38"/>
  <c r="X76" i="38"/>
  <c r="X80" i="38"/>
  <c r="X82" i="38"/>
  <c r="U82" i="38"/>
  <c r="X85" i="38"/>
  <c r="U85" i="38"/>
  <c r="X64" i="38"/>
  <c r="X74" i="38"/>
  <c r="U74" i="38"/>
  <c r="X59" i="38"/>
  <c r="U59" i="38"/>
  <c r="X54" i="38"/>
  <c r="U54" i="38"/>
  <c r="X55" i="38"/>
  <c r="X63" i="38"/>
  <c r="U63" i="38"/>
  <c r="X56" i="38"/>
  <c r="U56" i="38"/>
  <c r="X61" i="38"/>
  <c r="X69" i="38"/>
  <c r="U69" i="38"/>
  <c r="X70" i="38"/>
  <c r="X81" i="38"/>
  <c r="X84" i="38"/>
  <c r="X68" i="38"/>
  <c r="U68" i="38"/>
  <c r="X50" i="38"/>
  <c r="U50" i="38"/>
  <c r="X53" i="38"/>
  <c r="U53" i="38"/>
  <c r="X51" i="38"/>
  <c r="U51" i="38"/>
  <c r="X72" i="38"/>
  <c r="U72" i="38"/>
  <c r="X87" i="38"/>
  <c r="X78" i="38"/>
  <c r="X73" i="38"/>
  <c r="X67" i="38"/>
  <c r="T88" i="38"/>
  <c r="U88" i="38" s="1"/>
  <c r="X49" i="38"/>
  <c r="X58" i="38"/>
  <c r="X52" i="38"/>
  <c r="X48" i="38"/>
  <c r="X57" i="38"/>
  <c r="X60" i="38"/>
  <c r="X66" i="38"/>
  <c r="X79" i="38"/>
  <c r="X65" i="38"/>
  <c r="V173" i="45"/>
  <c r="S173" i="45"/>
  <c r="R173" i="45"/>
  <c r="Q173" i="45"/>
  <c r="P173" i="45"/>
  <c r="O173" i="45"/>
  <c r="N173" i="45"/>
  <c r="M173" i="45"/>
  <c r="L173" i="45"/>
  <c r="K173" i="45"/>
  <c r="J173" i="45"/>
  <c r="I173" i="45"/>
  <c r="H173" i="45"/>
  <c r="V172" i="45"/>
  <c r="T172" i="45"/>
  <c r="U172" i="45" s="1"/>
  <c r="V171" i="45"/>
  <c r="T171" i="45"/>
  <c r="X171" i="45" s="1"/>
  <c r="V170" i="45"/>
  <c r="T170" i="45"/>
  <c r="X170" i="45" s="1"/>
  <c r="V169" i="45"/>
  <c r="T169" i="45"/>
  <c r="U169" i="45" s="1"/>
  <c r="X168" i="45"/>
  <c r="V168" i="45"/>
  <c r="T168" i="45"/>
  <c r="U168" i="45" s="1"/>
  <c r="V167" i="45"/>
  <c r="T167" i="45"/>
  <c r="X167" i="45" s="1"/>
  <c r="V166" i="45"/>
  <c r="T166" i="45"/>
  <c r="U166" i="45" s="1"/>
  <c r="V165" i="45"/>
  <c r="T165" i="45"/>
  <c r="X165" i="45" s="1"/>
  <c r="V164" i="45"/>
  <c r="T164" i="45"/>
  <c r="X164" i="45" s="1"/>
  <c r="X163" i="45"/>
  <c r="V162" i="45"/>
  <c r="T162" i="45"/>
  <c r="X162" i="45" s="1"/>
  <c r="V161" i="45"/>
  <c r="T161" i="45"/>
  <c r="U161" i="45" s="1"/>
  <c r="V160" i="45"/>
  <c r="T160" i="45"/>
  <c r="U160" i="45" s="1"/>
  <c r="V159" i="45"/>
  <c r="T159" i="45"/>
  <c r="X159" i="45" s="1"/>
  <c r="V158" i="45"/>
  <c r="T158" i="45"/>
  <c r="U158" i="45" s="1"/>
  <c r="V157" i="45"/>
  <c r="T157" i="45"/>
  <c r="U157" i="45" s="1"/>
  <c r="V156" i="45"/>
  <c r="T156" i="45"/>
  <c r="X156" i="45" s="1"/>
  <c r="V155" i="45"/>
  <c r="T155" i="45"/>
  <c r="U155" i="45" s="1"/>
  <c r="V154" i="45"/>
  <c r="T154" i="45"/>
  <c r="X154" i="45" s="1"/>
  <c r="V153" i="45"/>
  <c r="T153" i="45"/>
  <c r="X153" i="45" s="1"/>
  <c r="V152" i="45"/>
  <c r="T152" i="45"/>
  <c r="U152" i="45" s="1"/>
  <c r="V151" i="45"/>
  <c r="T151" i="45"/>
  <c r="X151" i="45" s="1"/>
  <c r="V150" i="45"/>
  <c r="T150" i="45"/>
  <c r="X150" i="45" s="1"/>
  <c r="V149" i="45"/>
  <c r="T149" i="45"/>
  <c r="U149" i="45" s="1"/>
  <c r="V148" i="45"/>
  <c r="T148" i="45"/>
  <c r="U148" i="45" s="1"/>
  <c r="V147" i="45"/>
  <c r="T147" i="45"/>
  <c r="X147" i="45" s="1"/>
  <c r="V146" i="45"/>
  <c r="T146" i="45"/>
  <c r="U146" i="45" s="1"/>
  <c r="V145" i="45"/>
  <c r="T145" i="45"/>
  <c r="U145" i="45" s="1"/>
  <c r="V144" i="45"/>
  <c r="T144" i="45"/>
  <c r="X144" i="45" s="1"/>
  <c r="V143" i="45"/>
  <c r="T143" i="45"/>
  <c r="U143" i="45" s="1"/>
  <c r="V142" i="45"/>
  <c r="T142" i="45"/>
  <c r="X142" i="45" s="1"/>
  <c r="V141" i="45"/>
  <c r="T141" i="45"/>
  <c r="X141" i="45" s="1"/>
  <c r="X140" i="45"/>
  <c r="V140" i="45"/>
  <c r="T140" i="45"/>
  <c r="U140" i="45" s="1"/>
  <c r="V139" i="45"/>
  <c r="T139" i="45"/>
  <c r="X139" i="45" s="1"/>
  <c r="V138" i="45"/>
  <c r="T138" i="45"/>
  <c r="X138" i="45" s="1"/>
  <c r="X137" i="45"/>
  <c r="V137" i="45"/>
  <c r="T137" i="45"/>
  <c r="U137" i="45" s="1"/>
  <c r="V136" i="45"/>
  <c r="T136" i="45"/>
  <c r="U136" i="45" s="1"/>
  <c r="V135" i="45"/>
  <c r="T135" i="45"/>
  <c r="X135" i="45" s="1"/>
  <c r="F134" i="45"/>
  <c r="X155" i="45" l="1"/>
  <c r="X158" i="45"/>
  <c r="X143" i="45"/>
  <c r="X161" i="45"/>
  <c r="X166" i="45"/>
  <c r="X172" i="45"/>
  <c r="U165" i="45"/>
  <c r="U171" i="45"/>
  <c r="T173" i="45"/>
  <c r="U173" i="45" s="1"/>
  <c r="X146" i="45"/>
  <c r="X149" i="45"/>
  <c r="X152" i="45"/>
  <c r="X169" i="45"/>
  <c r="U139" i="45"/>
  <c r="U142" i="45"/>
  <c r="U151" i="45"/>
  <c r="U154" i="45"/>
  <c r="U164" i="45"/>
  <c r="U167" i="45"/>
  <c r="U170" i="45"/>
  <c r="U135" i="45"/>
  <c r="X136" i="45"/>
  <c r="U138" i="45"/>
  <c r="U141" i="45"/>
  <c r="U144" i="45"/>
  <c r="X145" i="45"/>
  <c r="U147" i="45"/>
  <c r="X148" i="45"/>
  <c r="U150" i="45"/>
  <c r="U153" i="45"/>
  <c r="U156" i="45"/>
  <c r="X157" i="45"/>
  <c r="U159" i="45"/>
  <c r="X160" i="45"/>
  <c r="U162" i="45"/>
  <c r="B24" i="59" l="1"/>
  <c r="N199" i="42" l="1"/>
  <c r="K199" i="42"/>
  <c r="J199" i="42"/>
  <c r="I199" i="42"/>
  <c r="N198" i="42"/>
  <c r="L197" i="42"/>
  <c r="N196" i="42"/>
  <c r="L196" i="42"/>
  <c r="P195" i="42"/>
  <c r="N195" i="42"/>
  <c r="L195" i="42"/>
  <c r="N194" i="42"/>
  <c r="L194" i="42"/>
  <c r="N193" i="42"/>
  <c r="P192" i="42"/>
  <c r="N192" i="42"/>
  <c r="L192" i="42"/>
  <c r="P191" i="42"/>
  <c r="N191" i="42"/>
  <c r="L191" i="42"/>
  <c r="N190" i="42"/>
  <c r="L190" i="42"/>
  <c r="P189" i="42"/>
  <c r="N189" i="42"/>
  <c r="L189" i="42"/>
  <c r="N188" i="42"/>
  <c r="L188" i="42"/>
  <c r="P187" i="42"/>
  <c r="N187" i="42"/>
  <c r="N186" i="42"/>
  <c r="N185" i="42"/>
  <c r="L185" i="42"/>
  <c r="P184" i="42"/>
  <c r="N184" i="42"/>
  <c r="N183" i="42"/>
  <c r="P182" i="42"/>
  <c r="P181" i="42"/>
  <c r="N181" i="42"/>
  <c r="L181" i="42"/>
  <c r="N180" i="42"/>
  <c r="L180" i="42"/>
  <c r="P180" i="42" s="1"/>
  <c r="P179" i="42"/>
  <c r="N179" i="42"/>
  <c r="L179" i="42"/>
  <c r="P178" i="42"/>
  <c r="N178" i="42"/>
  <c r="L178" i="42"/>
  <c r="N177" i="42"/>
  <c r="L177" i="42"/>
  <c r="P176" i="42"/>
  <c r="N176" i="42"/>
  <c r="L176" i="42"/>
  <c r="P175" i="42"/>
  <c r="N175" i="42"/>
  <c r="L175" i="42"/>
  <c r="N174" i="42"/>
  <c r="L174" i="42"/>
  <c r="P174" i="42" s="1"/>
  <c r="P173" i="42"/>
  <c r="N172" i="42"/>
  <c r="L172" i="42"/>
  <c r="P172" i="42" s="1"/>
  <c r="P171" i="42"/>
  <c r="N171" i="42"/>
  <c r="L171" i="42"/>
  <c r="N170" i="42"/>
  <c r="L170" i="42"/>
  <c r="P170" i="42" s="1"/>
  <c r="N169" i="42"/>
  <c r="L169" i="42"/>
  <c r="P169" i="42" s="1"/>
  <c r="N168" i="42"/>
  <c r="L168" i="42"/>
  <c r="N167" i="42"/>
  <c r="L167" i="42"/>
  <c r="N166" i="42"/>
  <c r="L166" i="42"/>
  <c r="P166" i="42" s="1"/>
  <c r="N165" i="42"/>
  <c r="L165" i="42"/>
  <c r="N164" i="42"/>
  <c r="L164" i="42"/>
  <c r="P164" i="42" s="1"/>
  <c r="N163" i="42"/>
  <c r="L163" i="42"/>
  <c r="P163" i="42" s="1"/>
  <c r="N162" i="42"/>
  <c r="L162" i="42"/>
  <c r="M162" i="42" s="1"/>
  <c r="N161" i="42"/>
  <c r="L161" i="42"/>
  <c r="P161" i="42" s="1"/>
  <c r="N160" i="42"/>
  <c r="L160" i="42"/>
  <c r="P160" i="42" s="1"/>
  <c r="N159" i="42"/>
  <c r="L159" i="42"/>
  <c r="N158" i="42"/>
  <c r="L158" i="42"/>
  <c r="N157" i="42"/>
  <c r="L157" i="42"/>
  <c r="P157" i="42" s="1"/>
  <c r="P156" i="42"/>
  <c r="N156" i="42"/>
  <c r="L156" i="42"/>
  <c r="N155" i="42"/>
  <c r="L155" i="42"/>
  <c r="P155" i="42" s="1"/>
  <c r="N154" i="42"/>
  <c r="L154" i="42"/>
  <c r="G153" i="42"/>
  <c r="F153" i="42"/>
  <c r="P162" i="42" l="1"/>
  <c r="P158" i="42"/>
  <c r="M158" i="42"/>
  <c r="P193" i="42"/>
  <c r="P185" i="42"/>
  <c r="P183" i="42"/>
  <c r="P190" i="42"/>
  <c r="P165" i="42"/>
  <c r="P168" i="42"/>
  <c r="P159" i="42"/>
  <c r="P167" i="42"/>
  <c r="P177" i="42"/>
  <c r="P186" i="42"/>
  <c r="P194" i="42"/>
  <c r="P154" i="42"/>
  <c r="P188" i="42"/>
  <c r="L199" i="42"/>
  <c r="M199" i="42" s="1"/>
  <c r="X152" i="44" l="1"/>
  <c r="U152" i="44"/>
  <c r="T152" i="44"/>
  <c r="S152" i="44"/>
  <c r="R152" i="44"/>
  <c r="Q152" i="44"/>
  <c r="P152" i="44"/>
  <c r="O152" i="44"/>
  <c r="N152" i="44"/>
  <c r="M152" i="44"/>
  <c r="L152" i="44"/>
  <c r="K152" i="44"/>
  <c r="J152" i="44"/>
  <c r="I152" i="44"/>
  <c r="H152" i="44"/>
  <c r="X151" i="44"/>
  <c r="V151" i="44"/>
  <c r="W151" i="44" s="1"/>
  <c r="X150" i="44"/>
  <c r="V150" i="44"/>
  <c r="X149" i="44"/>
  <c r="V149" i="44"/>
  <c r="X148" i="44"/>
  <c r="V148" i="44"/>
  <c r="W148" i="44" s="1"/>
  <c r="X147" i="44"/>
  <c r="V147" i="44"/>
  <c r="X146" i="44"/>
  <c r="V146" i="44"/>
  <c r="W146" i="44" s="1"/>
  <c r="X145" i="44"/>
  <c r="V145" i="44"/>
  <c r="W145" i="44" s="1"/>
  <c r="X144" i="44"/>
  <c r="V144" i="44"/>
  <c r="X143" i="44"/>
  <c r="V143" i="44"/>
  <c r="W143" i="44" s="1"/>
  <c r="X142" i="44"/>
  <c r="V142" i="44"/>
  <c r="W142" i="44" s="1"/>
  <c r="X141" i="44"/>
  <c r="V141" i="44"/>
  <c r="W141" i="44" s="1"/>
  <c r="X140" i="44"/>
  <c r="V140" i="44"/>
  <c r="W140" i="44" s="1"/>
  <c r="X139" i="44"/>
  <c r="V139" i="44"/>
  <c r="W139" i="44" s="1"/>
  <c r="Z138" i="44"/>
  <c r="X137" i="44"/>
  <c r="V137" i="44"/>
  <c r="W137" i="44" s="1"/>
  <c r="X136" i="44"/>
  <c r="V136" i="44"/>
  <c r="X135" i="44"/>
  <c r="V135" i="44"/>
  <c r="X134" i="44"/>
  <c r="V134" i="44"/>
  <c r="W134" i="44" s="1"/>
  <c r="X133" i="44"/>
  <c r="V133" i="44"/>
  <c r="X132" i="44"/>
  <c r="V132" i="44"/>
  <c r="X131" i="44"/>
  <c r="V131" i="44"/>
  <c r="W131" i="44" s="1"/>
  <c r="X130" i="44"/>
  <c r="V130" i="44"/>
  <c r="X129" i="44"/>
  <c r="V129" i="44"/>
  <c r="X128" i="44"/>
  <c r="V128" i="44"/>
  <c r="W128" i="44" s="1"/>
  <c r="X127" i="44"/>
  <c r="V127" i="44"/>
  <c r="X126" i="44"/>
  <c r="V126" i="44"/>
  <c r="X125" i="44"/>
  <c r="V125" i="44"/>
  <c r="W125" i="44" s="1"/>
  <c r="X124" i="44"/>
  <c r="V124" i="44"/>
  <c r="X123" i="44"/>
  <c r="V123" i="44"/>
  <c r="X122" i="44"/>
  <c r="V122" i="44"/>
  <c r="W122" i="44" s="1"/>
  <c r="X121" i="44"/>
  <c r="V121" i="44"/>
  <c r="X120" i="44"/>
  <c r="V120" i="44"/>
  <c r="X119" i="44"/>
  <c r="V119" i="44"/>
  <c r="W119" i="44" s="1"/>
  <c r="X118" i="44"/>
  <c r="V118" i="44"/>
  <c r="F118" i="44"/>
  <c r="Z148" i="44" l="1"/>
  <c r="Z143" i="44"/>
  <c r="Z151" i="44"/>
  <c r="Z146" i="44"/>
  <c r="Z118" i="44"/>
  <c r="W118" i="44"/>
  <c r="Z120" i="44"/>
  <c r="W120" i="44"/>
  <c r="Z124" i="44"/>
  <c r="W124" i="44"/>
  <c r="Z126" i="44"/>
  <c r="W126" i="44"/>
  <c r="Z130" i="44"/>
  <c r="W130" i="44"/>
  <c r="Z132" i="44"/>
  <c r="W132" i="44"/>
  <c r="Z136" i="44"/>
  <c r="W136" i="44"/>
  <c r="Z141" i="44"/>
  <c r="Z150" i="44"/>
  <c r="W150" i="44"/>
  <c r="Z147" i="44"/>
  <c r="W147" i="44"/>
  <c r="Z121" i="44"/>
  <c r="W121" i="44"/>
  <c r="Z123" i="44"/>
  <c r="W123" i="44"/>
  <c r="Z127" i="44"/>
  <c r="W127" i="44"/>
  <c r="Z129" i="44"/>
  <c r="W129" i="44"/>
  <c r="Z133" i="44"/>
  <c r="W133" i="44"/>
  <c r="Z135" i="44"/>
  <c r="W135" i="44"/>
  <c r="Z149" i="44"/>
  <c r="W149" i="44"/>
  <c r="Z144" i="44"/>
  <c r="W144" i="44"/>
  <c r="Z139" i="44"/>
  <c r="Z140" i="44"/>
  <c r="Z145" i="44"/>
  <c r="Z142" i="44"/>
  <c r="V152" i="44"/>
  <c r="W152" i="44" s="1"/>
  <c r="Z119" i="44"/>
  <c r="Z122" i="44"/>
  <c r="Z125" i="44"/>
  <c r="Z128" i="44"/>
  <c r="Z131" i="44"/>
  <c r="Z134" i="44"/>
  <c r="Z137" i="44"/>
  <c r="V259" i="45"/>
  <c r="S259" i="45"/>
  <c r="R259" i="45"/>
  <c r="Q259" i="45"/>
  <c r="P259" i="45"/>
  <c r="O259" i="45"/>
  <c r="N259" i="45"/>
  <c r="M259" i="45"/>
  <c r="L259" i="45"/>
  <c r="K259" i="45"/>
  <c r="J259" i="45"/>
  <c r="I259" i="45"/>
  <c r="H259" i="45"/>
  <c r="V258" i="45"/>
  <c r="T258" i="45"/>
  <c r="V257" i="45"/>
  <c r="T257" i="45"/>
  <c r="U257" i="45" s="1"/>
  <c r="V256" i="45"/>
  <c r="T256" i="45"/>
  <c r="V255" i="45"/>
  <c r="T255" i="45"/>
  <c r="V254" i="45"/>
  <c r="T254" i="45"/>
  <c r="U254" i="45" s="1"/>
  <c r="V253" i="45"/>
  <c r="T253" i="45"/>
  <c r="V252" i="45"/>
  <c r="T252" i="45"/>
  <c r="V251" i="45"/>
  <c r="T251" i="45"/>
  <c r="U251" i="45" s="1"/>
  <c r="V250" i="45"/>
  <c r="T250" i="45"/>
  <c r="X249" i="45"/>
  <c r="V248" i="45"/>
  <c r="T248" i="45"/>
  <c r="V247" i="45"/>
  <c r="T247" i="45"/>
  <c r="V246" i="45"/>
  <c r="T246" i="45"/>
  <c r="U246" i="45" s="1"/>
  <c r="V245" i="45"/>
  <c r="T245" i="45"/>
  <c r="U245" i="45" s="1"/>
  <c r="V244" i="45"/>
  <c r="T244" i="45"/>
  <c r="V243" i="45"/>
  <c r="T243" i="45"/>
  <c r="U243" i="45" s="1"/>
  <c r="V242" i="45"/>
  <c r="T242" i="45"/>
  <c r="V241" i="45"/>
  <c r="T241" i="45"/>
  <c r="V240" i="45"/>
  <c r="T240" i="45"/>
  <c r="U240" i="45" s="1"/>
  <c r="V239" i="45"/>
  <c r="T239" i="45"/>
  <c r="U239" i="45" s="1"/>
  <c r="V238" i="45"/>
  <c r="T238" i="45"/>
  <c r="V237" i="45"/>
  <c r="T237" i="45"/>
  <c r="U237" i="45" s="1"/>
  <c r="V236" i="45"/>
  <c r="T236" i="45"/>
  <c r="V235" i="45"/>
  <c r="T235" i="45"/>
  <c r="V234" i="45"/>
  <c r="T234" i="45"/>
  <c r="U234" i="45" s="1"/>
  <c r="V233" i="45"/>
  <c r="T233" i="45"/>
  <c r="V232" i="45"/>
  <c r="T232" i="45"/>
  <c r="V231" i="45"/>
  <c r="T231" i="45"/>
  <c r="U231" i="45" s="1"/>
  <c r="V230" i="45"/>
  <c r="T230" i="45"/>
  <c r="V229" i="45"/>
  <c r="T229" i="45"/>
  <c r="V228" i="45"/>
  <c r="T228" i="45"/>
  <c r="U228" i="45" s="1"/>
  <c r="V227" i="45"/>
  <c r="T227" i="45"/>
  <c r="V226" i="45"/>
  <c r="T226" i="45"/>
  <c r="V225" i="45"/>
  <c r="T225" i="45"/>
  <c r="U225" i="45" s="1"/>
  <c r="V224" i="45"/>
  <c r="T224" i="45"/>
  <c r="V223" i="45"/>
  <c r="T223" i="45"/>
  <c r="V222" i="45"/>
  <c r="T222" i="45"/>
  <c r="U222" i="45" s="1"/>
  <c r="V221" i="45"/>
  <c r="T221" i="45"/>
  <c r="F220" i="45"/>
  <c r="X258" i="45" l="1"/>
  <c r="U258" i="45"/>
  <c r="X256" i="45"/>
  <c r="U256" i="45"/>
  <c r="X226" i="45"/>
  <c r="U226" i="45"/>
  <c r="X235" i="45"/>
  <c r="U235" i="45"/>
  <c r="X241" i="45"/>
  <c r="U241" i="45"/>
  <c r="X244" i="45"/>
  <c r="U244" i="45"/>
  <c r="X247" i="45"/>
  <c r="U247" i="45"/>
  <c r="X252" i="45"/>
  <c r="U252" i="45"/>
  <c r="X250" i="45"/>
  <c r="U250" i="45"/>
  <c r="X232" i="45"/>
  <c r="U232" i="45"/>
  <c r="X255" i="45"/>
  <c r="U255" i="45"/>
  <c r="X253" i="45"/>
  <c r="U253" i="45"/>
  <c r="X227" i="45"/>
  <c r="U227" i="45"/>
  <c r="X230" i="45"/>
  <c r="U230" i="45"/>
  <c r="X233" i="45"/>
  <c r="U233" i="45"/>
  <c r="X236" i="45"/>
  <c r="U236" i="45"/>
  <c r="X248" i="45"/>
  <c r="U248" i="45"/>
  <c r="X229" i="45"/>
  <c r="U229" i="45"/>
  <c r="X238" i="45"/>
  <c r="U238" i="45"/>
  <c r="X242" i="45"/>
  <c r="U242" i="45"/>
  <c r="X221" i="45"/>
  <c r="U221" i="45"/>
  <c r="X223" i="45"/>
  <c r="U223" i="45"/>
  <c r="X224" i="45"/>
  <c r="U224" i="45"/>
  <c r="X228" i="45"/>
  <c r="X251" i="45"/>
  <c r="X237" i="45"/>
  <c r="X246" i="45"/>
  <c r="T259" i="45"/>
  <c r="U259" i="45" s="1"/>
  <c r="X222" i="45"/>
  <c r="X231" i="45"/>
  <c r="X240" i="45"/>
  <c r="X254" i="45"/>
  <c r="X225" i="45"/>
  <c r="X234" i="45"/>
  <c r="X243" i="45"/>
  <c r="X257" i="45"/>
  <c r="X239" i="45"/>
  <c r="X245" i="45"/>
  <c r="N149" i="42" l="1"/>
  <c r="K149" i="42"/>
  <c r="J149" i="42"/>
  <c r="G103" i="42" s="1"/>
  <c r="I149" i="42"/>
  <c r="N148" i="42"/>
  <c r="L147" i="42"/>
  <c r="N146" i="42"/>
  <c r="L146" i="42"/>
  <c r="P143" i="42" s="1"/>
  <c r="P145" i="42"/>
  <c r="N145" i="42"/>
  <c r="L145" i="42"/>
  <c r="N144" i="42"/>
  <c r="L144" i="42"/>
  <c r="P140" i="42" s="1"/>
  <c r="N143" i="42"/>
  <c r="N142" i="42"/>
  <c r="L142" i="42"/>
  <c r="P141" i="42"/>
  <c r="N141" i="42"/>
  <c r="L141" i="42"/>
  <c r="P138" i="42" s="1"/>
  <c r="N140" i="42"/>
  <c r="L140" i="42"/>
  <c r="P139" i="42"/>
  <c r="N139" i="42"/>
  <c r="L139" i="42"/>
  <c r="N138" i="42"/>
  <c r="L138" i="42"/>
  <c r="P135" i="42" s="1"/>
  <c r="N137" i="42"/>
  <c r="N136" i="42"/>
  <c r="N135" i="42"/>
  <c r="L135" i="42"/>
  <c r="P134" i="42"/>
  <c r="N134" i="42"/>
  <c r="N133" i="42"/>
  <c r="P132" i="42"/>
  <c r="N131" i="42"/>
  <c r="L131" i="42"/>
  <c r="N130" i="42"/>
  <c r="L130" i="42"/>
  <c r="P130" i="42" s="1"/>
  <c r="N129" i="42"/>
  <c r="L129" i="42"/>
  <c r="P129" i="42" s="1"/>
  <c r="P128" i="42"/>
  <c r="N128" i="42"/>
  <c r="L128" i="42"/>
  <c r="N127" i="42"/>
  <c r="L127" i="42"/>
  <c r="P127" i="42" s="1"/>
  <c r="N126" i="42"/>
  <c r="L126" i="42"/>
  <c r="P126" i="42" s="1"/>
  <c r="N125" i="42"/>
  <c r="L125" i="42"/>
  <c r="N124" i="42"/>
  <c r="L124" i="42"/>
  <c r="P124" i="42" s="1"/>
  <c r="P123" i="42"/>
  <c r="N122" i="42"/>
  <c r="L122" i="42"/>
  <c r="P122" i="42" s="1"/>
  <c r="N121" i="42"/>
  <c r="L121" i="42"/>
  <c r="P121" i="42" s="1"/>
  <c r="N120" i="42"/>
  <c r="L120" i="42"/>
  <c r="N119" i="42"/>
  <c r="L119" i="42"/>
  <c r="P119" i="42" s="1"/>
  <c r="N118" i="42"/>
  <c r="L118" i="42"/>
  <c r="P118" i="42" s="1"/>
  <c r="N117" i="42"/>
  <c r="L117" i="42"/>
  <c r="N116" i="42"/>
  <c r="L116" i="42"/>
  <c r="P116" i="42" s="1"/>
  <c r="N115" i="42"/>
  <c r="L115" i="42"/>
  <c r="P115" i="42" s="1"/>
  <c r="N114" i="42"/>
  <c r="L114" i="42"/>
  <c r="N113" i="42"/>
  <c r="L113" i="42"/>
  <c r="P113" i="42" s="1"/>
  <c r="N112" i="42"/>
  <c r="L112" i="42"/>
  <c r="P112" i="42" s="1"/>
  <c r="N111" i="42"/>
  <c r="L111" i="42"/>
  <c r="N110" i="42"/>
  <c r="L110" i="42"/>
  <c r="P110" i="42" s="1"/>
  <c r="N109" i="42"/>
  <c r="L109" i="42"/>
  <c r="P109" i="42" s="1"/>
  <c r="N108" i="42"/>
  <c r="L108" i="42"/>
  <c r="N107" i="42"/>
  <c r="L107" i="42"/>
  <c r="P107" i="42" s="1"/>
  <c r="N106" i="42"/>
  <c r="L106" i="42"/>
  <c r="P106" i="42" s="1"/>
  <c r="N105" i="42"/>
  <c r="L105" i="42"/>
  <c r="N104" i="42"/>
  <c r="L104" i="42"/>
  <c r="F103" i="42"/>
  <c r="P133" i="42" l="1"/>
  <c r="P142" i="42"/>
  <c r="P137" i="42"/>
  <c r="P114" i="42"/>
  <c r="P105" i="42"/>
  <c r="P108" i="42"/>
  <c r="P131" i="42"/>
  <c r="P111" i="42"/>
  <c r="P120" i="42"/>
  <c r="P125" i="42"/>
  <c r="L149" i="42"/>
  <c r="M149" i="42" s="1"/>
  <c r="P117" i="42"/>
  <c r="P136" i="42"/>
  <c r="P144" i="42"/>
  <c r="P104" i="42"/>
  <c r="W79" i="53" l="1"/>
  <c r="T79" i="53"/>
  <c r="S79" i="53"/>
  <c r="R79" i="53"/>
  <c r="Q79" i="53"/>
  <c r="P79" i="53"/>
  <c r="O79" i="53"/>
  <c r="N79" i="53"/>
  <c r="M79" i="53"/>
  <c r="L79" i="53"/>
  <c r="K79" i="53"/>
  <c r="J79" i="53"/>
  <c r="I79" i="53"/>
  <c r="H79" i="53"/>
  <c r="W78" i="53"/>
  <c r="U78" i="53"/>
  <c r="Y78" i="53" s="1"/>
  <c r="W77" i="53"/>
  <c r="U77" i="53"/>
  <c r="Y77" i="53" s="1"/>
  <c r="W76" i="53"/>
  <c r="U76" i="53"/>
  <c r="Y76" i="53" s="1"/>
  <c r="W75" i="53"/>
  <c r="U75" i="53"/>
  <c r="Y75" i="53" s="1"/>
  <c r="W74" i="53"/>
  <c r="U74" i="53"/>
  <c r="Y74" i="53" s="1"/>
  <c r="W73" i="53"/>
  <c r="U73" i="53"/>
  <c r="Y73" i="53" s="1"/>
  <c r="Y72" i="53"/>
  <c r="W72" i="53"/>
  <c r="U72" i="53"/>
  <c r="Y71" i="53"/>
  <c r="W70" i="53"/>
  <c r="Y70" i="53"/>
  <c r="W69" i="53"/>
  <c r="Y69" i="53"/>
  <c r="W68" i="53"/>
  <c r="W67" i="53"/>
  <c r="Y67" i="53"/>
  <c r="W66" i="53"/>
  <c r="Y66" i="53"/>
  <c r="W65" i="53"/>
  <c r="W64" i="53"/>
  <c r="Y63" i="53"/>
  <c r="W63" i="53"/>
  <c r="Y62" i="53"/>
  <c r="W62" i="53"/>
  <c r="W61" i="53"/>
  <c r="Y61" i="53"/>
  <c r="Y60" i="53"/>
  <c r="W60" i="53"/>
  <c r="W59" i="53"/>
  <c r="W58" i="53"/>
  <c r="W57" i="53"/>
  <c r="U57" i="53"/>
  <c r="V57" i="53" s="1"/>
  <c r="W56" i="53"/>
  <c r="U56" i="53"/>
  <c r="W55" i="53"/>
  <c r="U55" i="53"/>
  <c r="Y55" i="53" s="1"/>
  <c r="W54" i="53"/>
  <c r="U54" i="53"/>
  <c r="Y54" i="53" s="1"/>
  <c r="Y53" i="53"/>
  <c r="W53" i="53"/>
  <c r="U53" i="53"/>
  <c r="V53" i="53" s="1"/>
  <c r="W52" i="53"/>
  <c r="U52" i="53"/>
  <c r="V52" i="53" s="1"/>
  <c r="W51" i="53"/>
  <c r="U51" i="53"/>
  <c r="Y51" i="53" s="1"/>
  <c r="W50" i="53"/>
  <c r="U50" i="53"/>
  <c r="Y50" i="53" s="1"/>
  <c r="W49" i="53"/>
  <c r="U49" i="53"/>
  <c r="Y49" i="53" s="1"/>
  <c r="W48" i="53"/>
  <c r="U48" i="53"/>
  <c r="Y48" i="53" s="1"/>
  <c r="W47" i="53"/>
  <c r="U47" i="53"/>
  <c r="W46" i="53"/>
  <c r="U46" i="53"/>
  <c r="W45" i="53"/>
  <c r="U45" i="53"/>
  <c r="Y45" i="53" s="1"/>
  <c r="Y44" i="53"/>
  <c r="W44" i="53"/>
  <c r="F43" i="53"/>
  <c r="Y52" i="53" l="1"/>
  <c r="Y47" i="53"/>
  <c r="V47" i="53"/>
  <c r="Y46" i="53"/>
  <c r="V46" i="53"/>
  <c r="R8" i="59"/>
  <c r="U79" i="53"/>
  <c r="Y65" i="53"/>
  <c r="Y68" i="53"/>
  <c r="Y57" i="53"/>
  <c r="Y59" i="53"/>
  <c r="Y64" i="53"/>
  <c r="M84" i="42"/>
  <c r="M86" i="42"/>
  <c r="M87" i="42"/>
  <c r="M88" i="42"/>
  <c r="M89" i="42"/>
  <c r="M90" i="42"/>
  <c r="M91" i="42"/>
  <c r="M92" i="42"/>
  <c r="M93" i="42"/>
  <c r="M94" i="42"/>
  <c r="M95" i="42"/>
  <c r="M96" i="42"/>
  <c r="M97" i="42"/>
  <c r="M98" i="42"/>
  <c r="M83" i="42"/>
  <c r="M75" i="42"/>
  <c r="M76" i="42"/>
  <c r="M77" i="42"/>
  <c r="M78" i="42"/>
  <c r="M79" i="42"/>
  <c r="M80" i="42"/>
  <c r="M81" i="42"/>
  <c r="M74" i="42"/>
  <c r="M56" i="42"/>
  <c r="M57" i="42"/>
  <c r="M59" i="42"/>
  <c r="M60" i="42"/>
  <c r="M62" i="42"/>
  <c r="M63" i="42"/>
  <c r="M64" i="42"/>
  <c r="M66" i="42"/>
  <c r="M67" i="42"/>
  <c r="M68" i="42"/>
  <c r="M70" i="42"/>
  <c r="M71" i="42"/>
  <c r="M72" i="42"/>
  <c r="Y79" i="53" l="1"/>
  <c r="V79" i="53"/>
  <c r="R7" i="59"/>
  <c r="R10" i="59"/>
  <c r="R9" i="59"/>
  <c r="R15" i="59"/>
  <c r="R13" i="59"/>
  <c r="R6" i="59"/>
  <c r="R11" i="59"/>
  <c r="R16" i="59"/>
  <c r="R14" i="59"/>
  <c r="R17" i="59"/>
  <c r="R19" i="59"/>
  <c r="R20" i="59"/>
  <c r="R12" i="59"/>
  <c r="R21" i="59"/>
  <c r="R22" i="59"/>
  <c r="R23" i="59"/>
  <c r="R24" i="59"/>
  <c r="R25" i="59"/>
  <c r="R26" i="59"/>
  <c r="R27" i="59"/>
  <c r="R28" i="59"/>
  <c r="R18" i="59"/>
  <c r="R29" i="59"/>
  <c r="R30" i="59"/>
  <c r="R5" i="59"/>
  <c r="U27" i="53"/>
  <c r="V18" i="53"/>
  <c r="V20" i="53"/>
  <c r="V23" i="53"/>
  <c r="V27" i="53"/>
  <c r="V4" i="53"/>
  <c r="V216" i="45" l="1"/>
  <c r="S216" i="45"/>
  <c r="R216" i="45"/>
  <c r="Q216" i="45"/>
  <c r="P216" i="45"/>
  <c r="O216" i="45"/>
  <c r="N216" i="45"/>
  <c r="M216" i="45"/>
  <c r="L216" i="45"/>
  <c r="K216" i="45"/>
  <c r="J216" i="45"/>
  <c r="I216" i="45"/>
  <c r="V215" i="45"/>
  <c r="T215" i="45"/>
  <c r="U215" i="45" s="1"/>
  <c r="V214" i="45"/>
  <c r="T214" i="45"/>
  <c r="V213" i="45"/>
  <c r="T213" i="45"/>
  <c r="V212" i="45"/>
  <c r="T212" i="45"/>
  <c r="U212" i="45" s="1"/>
  <c r="V211" i="45"/>
  <c r="T211" i="45"/>
  <c r="V210" i="45"/>
  <c r="T210" i="45"/>
  <c r="V209" i="45"/>
  <c r="T209" i="45"/>
  <c r="U209" i="45" s="1"/>
  <c r="V208" i="45"/>
  <c r="T208" i="45"/>
  <c r="V207" i="45"/>
  <c r="T207" i="45"/>
  <c r="X206" i="45"/>
  <c r="V205" i="45"/>
  <c r="T205" i="45"/>
  <c r="U205" i="45" s="1"/>
  <c r="V204" i="45"/>
  <c r="T204" i="45"/>
  <c r="V203" i="45"/>
  <c r="T203" i="45"/>
  <c r="V202" i="45"/>
  <c r="T202" i="45"/>
  <c r="U202" i="45" s="1"/>
  <c r="V201" i="45"/>
  <c r="T201" i="45"/>
  <c r="U201" i="45" s="1"/>
  <c r="V200" i="45"/>
  <c r="T200" i="45"/>
  <c r="V199" i="45"/>
  <c r="T199" i="45"/>
  <c r="U199" i="45" s="1"/>
  <c r="V198" i="45"/>
  <c r="T198" i="45"/>
  <c r="V197" i="45"/>
  <c r="T197" i="45"/>
  <c r="V196" i="45"/>
  <c r="T196" i="45"/>
  <c r="U196" i="45" s="1"/>
  <c r="V195" i="45"/>
  <c r="T195" i="45"/>
  <c r="U195" i="45" s="1"/>
  <c r="V194" i="45"/>
  <c r="T194" i="45"/>
  <c r="V193" i="45"/>
  <c r="T193" i="45"/>
  <c r="U193" i="45" s="1"/>
  <c r="V192" i="45"/>
  <c r="T192" i="45"/>
  <c r="V191" i="45"/>
  <c r="T191" i="45"/>
  <c r="V190" i="45"/>
  <c r="T190" i="45"/>
  <c r="U190" i="45" s="1"/>
  <c r="V189" i="45"/>
  <c r="T189" i="45"/>
  <c r="V188" i="45"/>
  <c r="T188" i="45"/>
  <c r="V187" i="45"/>
  <c r="T187" i="45"/>
  <c r="U187" i="45" s="1"/>
  <c r="V186" i="45"/>
  <c r="T186" i="45"/>
  <c r="U186" i="45" s="1"/>
  <c r="V185" i="45"/>
  <c r="T185" i="45"/>
  <c r="V184" i="45"/>
  <c r="T184" i="45"/>
  <c r="V183" i="45"/>
  <c r="T183" i="45"/>
  <c r="U183" i="45" s="1"/>
  <c r="V182" i="45"/>
  <c r="T182" i="45"/>
  <c r="V181" i="45"/>
  <c r="T181" i="45"/>
  <c r="V180" i="45"/>
  <c r="T180" i="45"/>
  <c r="U180" i="45" s="1"/>
  <c r="V179" i="45"/>
  <c r="T179" i="45"/>
  <c r="U179" i="45" s="1"/>
  <c r="V178" i="45"/>
  <c r="T178" i="45"/>
  <c r="U178" i="45" s="1"/>
  <c r="F177" i="45"/>
  <c r="X179" i="45" l="1"/>
  <c r="X204" i="45"/>
  <c r="U204" i="45"/>
  <c r="X214" i="45"/>
  <c r="U214" i="45"/>
  <c r="X182" i="45"/>
  <c r="U182" i="45"/>
  <c r="X197" i="45"/>
  <c r="U197" i="45"/>
  <c r="X207" i="45"/>
  <c r="U207" i="45"/>
  <c r="X211" i="45"/>
  <c r="U211" i="45"/>
  <c r="X212" i="45"/>
  <c r="X189" i="45"/>
  <c r="U189" i="45"/>
  <c r="X184" i="45"/>
  <c r="U184" i="45"/>
  <c r="X188" i="45"/>
  <c r="U188" i="45"/>
  <c r="X192" i="45"/>
  <c r="U192" i="45"/>
  <c r="X194" i="45"/>
  <c r="U194" i="45"/>
  <c r="X195" i="45"/>
  <c r="X203" i="45"/>
  <c r="U203" i="45"/>
  <c r="X213" i="45"/>
  <c r="U213" i="45"/>
  <c r="X191" i="45"/>
  <c r="U191" i="45"/>
  <c r="X181" i="45"/>
  <c r="U181" i="45"/>
  <c r="X185" i="45"/>
  <c r="U185" i="45"/>
  <c r="X186" i="45"/>
  <c r="X198" i="45"/>
  <c r="U198" i="45"/>
  <c r="X200" i="45"/>
  <c r="U200" i="45"/>
  <c r="X201" i="45"/>
  <c r="X208" i="45"/>
  <c r="U208" i="45"/>
  <c r="X210" i="45"/>
  <c r="U210" i="45"/>
  <c r="X193" i="45"/>
  <c r="X199" i="45"/>
  <c r="X205" i="45"/>
  <c r="X215" i="45"/>
  <c r="X183" i="45"/>
  <c r="X190" i="45"/>
  <c r="X196" i="45"/>
  <c r="X202" i="45"/>
  <c r="X209" i="45"/>
  <c r="X178" i="45"/>
  <c r="X187" i="45"/>
  <c r="X180" i="45"/>
  <c r="H216" i="45"/>
  <c r="T216" i="45" s="1"/>
  <c r="U216" i="45" s="1"/>
  <c r="V41" i="44"/>
  <c r="V60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42" i="44"/>
  <c r="X114" i="44" l="1"/>
  <c r="U114" i="44"/>
  <c r="T114" i="44"/>
  <c r="S114" i="44"/>
  <c r="R114" i="44"/>
  <c r="Q114" i="44"/>
  <c r="P114" i="44"/>
  <c r="O114" i="44"/>
  <c r="N114" i="44"/>
  <c r="M114" i="44"/>
  <c r="L114" i="44"/>
  <c r="K114" i="44"/>
  <c r="J114" i="44"/>
  <c r="I114" i="44"/>
  <c r="H114" i="44"/>
  <c r="X113" i="44"/>
  <c r="V113" i="44"/>
  <c r="W113" i="44" s="1"/>
  <c r="X112" i="44"/>
  <c r="V112" i="44"/>
  <c r="W112" i="44" s="1"/>
  <c r="X111" i="44"/>
  <c r="V111" i="44"/>
  <c r="W111" i="44" s="1"/>
  <c r="X110" i="44"/>
  <c r="V110" i="44"/>
  <c r="W110" i="44" s="1"/>
  <c r="X109" i="44"/>
  <c r="V109" i="44"/>
  <c r="W109" i="44" s="1"/>
  <c r="X108" i="44"/>
  <c r="V108" i="44"/>
  <c r="W108" i="44" s="1"/>
  <c r="X107" i="44"/>
  <c r="V107" i="44"/>
  <c r="W107" i="44" s="1"/>
  <c r="X106" i="44"/>
  <c r="V106" i="44"/>
  <c r="W106" i="44" s="1"/>
  <c r="X105" i="44"/>
  <c r="V105" i="44"/>
  <c r="W105" i="44" s="1"/>
  <c r="X104" i="44"/>
  <c r="V104" i="44"/>
  <c r="W104" i="44" s="1"/>
  <c r="X103" i="44"/>
  <c r="V103" i="44"/>
  <c r="W103" i="44" s="1"/>
  <c r="X102" i="44"/>
  <c r="V102" i="44"/>
  <c r="W102" i="44" s="1"/>
  <c r="X101" i="44"/>
  <c r="V101" i="44"/>
  <c r="W101" i="44" s="1"/>
  <c r="Z100" i="44"/>
  <c r="X99" i="44"/>
  <c r="V99" i="44"/>
  <c r="W99" i="44" s="1"/>
  <c r="X98" i="44"/>
  <c r="V98" i="44"/>
  <c r="W98" i="44" s="1"/>
  <c r="X97" i="44"/>
  <c r="V97" i="44"/>
  <c r="W97" i="44" s="1"/>
  <c r="X96" i="44"/>
  <c r="V96" i="44"/>
  <c r="W96" i="44" s="1"/>
  <c r="X95" i="44"/>
  <c r="V95" i="44"/>
  <c r="W95" i="44" s="1"/>
  <c r="X94" i="44"/>
  <c r="V94" i="44"/>
  <c r="W94" i="44" s="1"/>
  <c r="X93" i="44"/>
  <c r="V93" i="44"/>
  <c r="W93" i="44" s="1"/>
  <c r="X92" i="44"/>
  <c r="V92" i="44"/>
  <c r="W92" i="44" s="1"/>
  <c r="X91" i="44"/>
  <c r="V91" i="44"/>
  <c r="W91" i="44" s="1"/>
  <c r="X90" i="44"/>
  <c r="V90" i="44"/>
  <c r="W90" i="44" s="1"/>
  <c r="X89" i="44"/>
  <c r="V89" i="44"/>
  <c r="W89" i="44" s="1"/>
  <c r="X88" i="44"/>
  <c r="V88" i="44"/>
  <c r="W88" i="44" s="1"/>
  <c r="X87" i="44"/>
  <c r="V87" i="44"/>
  <c r="W87" i="44" s="1"/>
  <c r="X86" i="44"/>
  <c r="V86" i="44"/>
  <c r="W86" i="44" s="1"/>
  <c r="X85" i="44"/>
  <c r="V85" i="44"/>
  <c r="W85" i="44" s="1"/>
  <c r="X84" i="44"/>
  <c r="V84" i="44"/>
  <c r="W84" i="44" s="1"/>
  <c r="X83" i="44"/>
  <c r="V83" i="44"/>
  <c r="W83" i="44" s="1"/>
  <c r="X82" i="44"/>
  <c r="V82" i="44"/>
  <c r="W82" i="44" s="1"/>
  <c r="X81" i="44"/>
  <c r="V81" i="44"/>
  <c r="W81" i="44" s="1"/>
  <c r="X80" i="44"/>
  <c r="V80" i="44"/>
  <c r="F79" i="44"/>
  <c r="Z113" i="44" l="1"/>
  <c r="Z96" i="44"/>
  <c r="Z108" i="44"/>
  <c r="Z103" i="44"/>
  <c r="Z87" i="44"/>
  <c r="Z80" i="44"/>
  <c r="W80" i="44"/>
  <c r="Z86" i="44"/>
  <c r="Z102" i="44"/>
  <c r="Z112" i="44"/>
  <c r="Z88" i="44"/>
  <c r="Z82" i="44"/>
  <c r="Z91" i="44"/>
  <c r="Z85" i="44"/>
  <c r="Z93" i="44"/>
  <c r="Z106" i="44"/>
  <c r="Z105" i="44"/>
  <c r="Z97" i="44"/>
  <c r="Z89" i="44"/>
  <c r="Z90" i="44"/>
  <c r="Z94" i="44"/>
  <c r="Z101" i="44"/>
  <c r="Z104" i="44"/>
  <c r="Z111" i="44"/>
  <c r="Z109" i="44"/>
  <c r="Z81" i="44"/>
  <c r="Z110" i="44"/>
  <c r="Z84" i="44"/>
  <c r="Z107" i="44"/>
  <c r="V114" i="44"/>
  <c r="W114" i="44" s="1"/>
  <c r="Z99" i="44"/>
  <c r="Z83" i="44"/>
  <c r="Z92" i="44"/>
  <c r="Z95" i="44"/>
  <c r="Z98" i="44"/>
  <c r="W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W38" i="53"/>
  <c r="U38" i="53"/>
  <c r="V38" i="53" s="1"/>
  <c r="W37" i="53"/>
  <c r="U37" i="53"/>
  <c r="W36" i="53"/>
  <c r="U36" i="53"/>
  <c r="V36" i="53" s="1"/>
  <c r="W35" i="53"/>
  <c r="U35" i="53"/>
  <c r="V35" i="53" s="1"/>
  <c r="W34" i="53"/>
  <c r="U34" i="53"/>
  <c r="W33" i="53"/>
  <c r="U33" i="53"/>
  <c r="V33" i="53" s="1"/>
  <c r="W32" i="53"/>
  <c r="U32" i="53"/>
  <c r="V32" i="53" s="1"/>
  <c r="Y31" i="53"/>
  <c r="W30" i="53"/>
  <c r="U30" i="53"/>
  <c r="V30" i="53" s="1"/>
  <c r="W29" i="53"/>
  <c r="U29" i="53"/>
  <c r="V29" i="53" s="1"/>
  <c r="W28" i="53"/>
  <c r="U28" i="53"/>
  <c r="V28" i="53" s="1"/>
  <c r="W27" i="53"/>
  <c r="W26" i="53"/>
  <c r="U26" i="53"/>
  <c r="V26" i="53" s="1"/>
  <c r="W25" i="53"/>
  <c r="U25" i="53"/>
  <c r="V25" i="53" s="1"/>
  <c r="W24" i="53"/>
  <c r="U24" i="53"/>
  <c r="V24" i="53" s="1"/>
  <c r="Y23" i="53"/>
  <c r="W23" i="53"/>
  <c r="W22" i="53"/>
  <c r="U22" i="53"/>
  <c r="V22" i="53" s="1"/>
  <c r="W21" i="53"/>
  <c r="U21" i="53"/>
  <c r="Y20" i="53"/>
  <c r="W20" i="53"/>
  <c r="W19" i="53"/>
  <c r="U19" i="53"/>
  <c r="V19" i="53" s="1"/>
  <c r="W18" i="53"/>
  <c r="W17" i="53"/>
  <c r="U17" i="53"/>
  <c r="V17" i="53" s="1"/>
  <c r="W16" i="53"/>
  <c r="U16" i="53"/>
  <c r="V16" i="53" s="1"/>
  <c r="W15" i="53"/>
  <c r="U15" i="53"/>
  <c r="W14" i="53"/>
  <c r="U14" i="53"/>
  <c r="W13" i="53"/>
  <c r="U13" i="53"/>
  <c r="V13" i="53" s="1"/>
  <c r="W12" i="53"/>
  <c r="U12" i="53"/>
  <c r="W11" i="53"/>
  <c r="U11" i="53"/>
  <c r="W10" i="53"/>
  <c r="U10" i="53"/>
  <c r="V10" i="53" s="1"/>
  <c r="W9" i="53"/>
  <c r="U9" i="53"/>
  <c r="W8" i="53"/>
  <c r="U8" i="53"/>
  <c r="W7" i="53"/>
  <c r="U7" i="53"/>
  <c r="V7" i="53" s="1"/>
  <c r="W6" i="53"/>
  <c r="U6" i="53"/>
  <c r="W5" i="53"/>
  <c r="U5" i="53"/>
  <c r="W4" i="53"/>
  <c r="F3" i="53"/>
  <c r="Y34" i="53" l="1"/>
  <c r="V34" i="53"/>
  <c r="Y12" i="53"/>
  <c r="V12" i="53"/>
  <c r="Y14" i="53"/>
  <c r="V14" i="53"/>
  <c r="Y8" i="53"/>
  <c r="V8" i="53"/>
  <c r="Y21" i="53"/>
  <c r="V21" i="53"/>
  <c r="Y26" i="53"/>
  <c r="Y37" i="53"/>
  <c r="V37" i="53"/>
  <c r="Y5" i="53"/>
  <c r="V5" i="53"/>
  <c r="Y9" i="53"/>
  <c r="V9" i="53"/>
  <c r="Y11" i="53"/>
  <c r="V11" i="53"/>
  <c r="Y15" i="53"/>
  <c r="V15" i="53"/>
  <c r="Y33" i="53"/>
  <c r="Y6" i="53"/>
  <c r="V6" i="53"/>
  <c r="Y28" i="53"/>
  <c r="Y7" i="53"/>
  <c r="Y10" i="53"/>
  <c r="Y13" i="53"/>
  <c r="Y25" i="53"/>
  <c r="Y29" i="53"/>
  <c r="Y36" i="53"/>
  <c r="U39" i="53"/>
  <c r="V39" i="53" s="1"/>
  <c r="Y4" i="53"/>
  <c r="Y22" i="53"/>
  <c r="Y32" i="53"/>
  <c r="Y35" i="53"/>
  <c r="Y38" i="53"/>
  <c r="Y17" i="53"/>
  <c r="Y19" i="53"/>
  <c r="Y24" i="53"/>
  <c r="Y27" i="53"/>
  <c r="Y30" i="53"/>
  <c r="L97" i="42"/>
  <c r="L95" i="42"/>
  <c r="P91" i="42" s="1"/>
  <c r="N99" i="42"/>
  <c r="K99" i="42"/>
  <c r="J99" i="42"/>
  <c r="G53" i="42" s="1"/>
  <c r="I99" i="42"/>
  <c r="N98" i="42"/>
  <c r="N96" i="42"/>
  <c r="L96" i="42"/>
  <c r="P95" i="42"/>
  <c r="N95" i="42"/>
  <c r="P94" i="42"/>
  <c r="N94" i="42"/>
  <c r="L94" i="42"/>
  <c r="P90" i="42" s="1"/>
  <c r="N93" i="42"/>
  <c r="N92" i="42"/>
  <c r="L92" i="42"/>
  <c r="N91" i="42"/>
  <c r="L91" i="42"/>
  <c r="N90" i="42"/>
  <c r="L90" i="42"/>
  <c r="P87" i="42" s="1"/>
  <c r="P89" i="42"/>
  <c r="N89" i="42"/>
  <c r="L89" i="42"/>
  <c r="N88" i="42"/>
  <c r="L88" i="42"/>
  <c r="P85" i="42" s="1"/>
  <c r="N87" i="42"/>
  <c r="N86" i="42"/>
  <c r="N85" i="42"/>
  <c r="L85" i="42"/>
  <c r="P84" i="42"/>
  <c r="N84" i="42"/>
  <c r="N83" i="42"/>
  <c r="P82" i="42"/>
  <c r="N81" i="42"/>
  <c r="L81" i="42"/>
  <c r="N80" i="42"/>
  <c r="L80" i="42"/>
  <c r="P80" i="42" s="1"/>
  <c r="N79" i="42"/>
  <c r="L79" i="42"/>
  <c r="N78" i="42"/>
  <c r="L78" i="42"/>
  <c r="N77" i="42"/>
  <c r="L77" i="42"/>
  <c r="P77" i="42" s="1"/>
  <c r="P76" i="42"/>
  <c r="N76" i="42"/>
  <c r="L76" i="42"/>
  <c r="N75" i="42"/>
  <c r="L75" i="42"/>
  <c r="N74" i="42"/>
  <c r="L74" i="42"/>
  <c r="P74" i="42" s="1"/>
  <c r="P73" i="42"/>
  <c r="N72" i="42"/>
  <c r="L72" i="42"/>
  <c r="P71" i="42"/>
  <c r="N71" i="42"/>
  <c r="L71" i="42"/>
  <c r="N70" i="42"/>
  <c r="L70" i="42"/>
  <c r="P69" i="42"/>
  <c r="N69" i="42"/>
  <c r="L69" i="42"/>
  <c r="M69" i="42" s="1"/>
  <c r="N68" i="42"/>
  <c r="L68" i="42"/>
  <c r="P68" i="42" s="1"/>
  <c r="N67" i="42"/>
  <c r="L67" i="42"/>
  <c r="N66" i="42"/>
  <c r="L66" i="42"/>
  <c r="N65" i="42"/>
  <c r="L65" i="42"/>
  <c r="M65" i="42" s="1"/>
  <c r="N64" i="42"/>
  <c r="L64" i="42"/>
  <c r="P63" i="42"/>
  <c r="N63" i="42"/>
  <c r="L63" i="42"/>
  <c r="N62" i="42"/>
  <c r="L62" i="42"/>
  <c r="P62" i="42" s="1"/>
  <c r="N61" i="42"/>
  <c r="L61" i="42"/>
  <c r="M61" i="42" s="1"/>
  <c r="N60" i="42"/>
  <c r="L60" i="42"/>
  <c r="P59" i="42"/>
  <c r="N59" i="42"/>
  <c r="L59" i="42"/>
  <c r="N58" i="42"/>
  <c r="L58" i="42"/>
  <c r="M58" i="42" s="1"/>
  <c r="P57" i="42"/>
  <c r="N57" i="42"/>
  <c r="L57" i="42"/>
  <c r="N56" i="42"/>
  <c r="L56" i="42"/>
  <c r="P56" i="42" s="1"/>
  <c r="N55" i="42"/>
  <c r="L55" i="42"/>
  <c r="M55" i="42" s="1"/>
  <c r="N54" i="42"/>
  <c r="L54" i="42"/>
  <c r="M54" i="42" s="1"/>
  <c r="F53" i="42"/>
  <c r="P83" i="42" l="1"/>
  <c r="M85" i="42"/>
  <c r="Y39" i="53"/>
  <c r="P65" i="42"/>
  <c r="P92" i="42"/>
  <c r="P88" i="42"/>
  <c r="P54" i="42"/>
  <c r="P60" i="42"/>
  <c r="P93" i="42"/>
  <c r="P79" i="42"/>
  <c r="P66" i="42"/>
  <c r="P72" i="42"/>
  <c r="P75" i="42"/>
  <c r="P78" i="42"/>
  <c r="P81" i="42"/>
  <c r="P55" i="42"/>
  <c r="P58" i="42"/>
  <c r="P61" i="42"/>
  <c r="P64" i="42"/>
  <c r="P67" i="42"/>
  <c r="P70" i="42"/>
  <c r="L99" i="42"/>
  <c r="M99" i="42" s="1"/>
  <c r="P86" i="42"/>
  <c r="V131" i="45"/>
  <c r="S131" i="45"/>
  <c r="R131" i="45"/>
  <c r="Q131" i="45"/>
  <c r="P131" i="45"/>
  <c r="O131" i="45"/>
  <c r="N131" i="45"/>
  <c r="M131" i="45"/>
  <c r="L131" i="45"/>
  <c r="K131" i="45"/>
  <c r="J131" i="45"/>
  <c r="I131" i="45"/>
  <c r="V130" i="45"/>
  <c r="T130" i="45"/>
  <c r="V129" i="45"/>
  <c r="T129" i="45"/>
  <c r="U129" i="45" s="1"/>
  <c r="V128" i="45"/>
  <c r="T128" i="45"/>
  <c r="U128" i="45" s="1"/>
  <c r="V127" i="45"/>
  <c r="T127" i="45"/>
  <c r="V126" i="45"/>
  <c r="T126" i="45"/>
  <c r="U126" i="45" s="1"/>
  <c r="V125" i="45"/>
  <c r="T125" i="45"/>
  <c r="U125" i="45" s="1"/>
  <c r="V124" i="45"/>
  <c r="T124" i="45"/>
  <c r="V123" i="45"/>
  <c r="T123" i="45"/>
  <c r="U123" i="45" s="1"/>
  <c r="V122" i="45"/>
  <c r="T122" i="45"/>
  <c r="U122" i="45" s="1"/>
  <c r="X121" i="45"/>
  <c r="V120" i="45"/>
  <c r="T120" i="45"/>
  <c r="V119" i="45"/>
  <c r="T119" i="45"/>
  <c r="U119" i="45" s="1"/>
  <c r="V118" i="45"/>
  <c r="T118" i="45"/>
  <c r="V117" i="45"/>
  <c r="T117" i="45"/>
  <c r="V116" i="45"/>
  <c r="T116" i="45"/>
  <c r="U116" i="45" s="1"/>
  <c r="V115" i="45"/>
  <c r="T115" i="45"/>
  <c r="V114" i="45"/>
  <c r="T114" i="45"/>
  <c r="V113" i="45"/>
  <c r="T113" i="45"/>
  <c r="U113" i="45" s="1"/>
  <c r="V112" i="45"/>
  <c r="T112" i="45"/>
  <c r="V111" i="45"/>
  <c r="T111" i="45"/>
  <c r="V110" i="45"/>
  <c r="T110" i="45"/>
  <c r="U110" i="45" s="1"/>
  <c r="V109" i="45"/>
  <c r="T109" i="45"/>
  <c r="V108" i="45"/>
  <c r="T108" i="45"/>
  <c r="V107" i="45"/>
  <c r="T107" i="45"/>
  <c r="U107" i="45" s="1"/>
  <c r="V106" i="45"/>
  <c r="T106" i="45"/>
  <c r="V105" i="45"/>
  <c r="T105" i="45"/>
  <c r="V104" i="45"/>
  <c r="T104" i="45"/>
  <c r="U104" i="45" s="1"/>
  <c r="V103" i="45"/>
  <c r="T103" i="45"/>
  <c r="V102" i="45"/>
  <c r="H102" i="45"/>
  <c r="T102" i="45" s="1"/>
  <c r="U102" i="45" s="1"/>
  <c r="V101" i="45"/>
  <c r="T101" i="45"/>
  <c r="U101" i="45" s="1"/>
  <c r="V100" i="45"/>
  <c r="T100" i="45"/>
  <c r="U100" i="45" s="1"/>
  <c r="V99" i="45"/>
  <c r="T99" i="45"/>
  <c r="U99" i="45" s="1"/>
  <c r="V98" i="45"/>
  <c r="T98" i="45"/>
  <c r="U98" i="45" s="1"/>
  <c r="V97" i="45"/>
  <c r="T97" i="45"/>
  <c r="U97" i="45" s="1"/>
  <c r="V96" i="45"/>
  <c r="T96" i="45"/>
  <c r="U96" i="45" s="1"/>
  <c r="V95" i="45"/>
  <c r="H95" i="45"/>
  <c r="T95" i="45" s="1"/>
  <c r="U95" i="45" s="1"/>
  <c r="V94" i="45"/>
  <c r="T94" i="45"/>
  <c r="U94" i="45" s="1"/>
  <c r="V93" i="45"/>
  <c r="T93" i="45"/>
  <c r="V92" i="45"/>
  <c r="H92" i="45"/>
  <c r="F91" i="45"/>
  <c r="X113" i="45" l="1"/>
  <c r="X129" i="45"/>
  <c r="X104" i="45"/>
  <c r="H131" i="45"/>
  <c r="T131" i="45" s="1"/>
  <c r="U131" i="45" s="1"/>
  <c r="X94" i="45"/>
  <c r="X107" i="45"/>
  <c r="X116" i="45"/>
  <c r="X93" i="45"/>
  <c r="U93" i="45"/>
  <c r="X106" i="45"/>
  <c r="U106" i="45"/>
  <c r="X115" i="45"/>
  <c r="U115" i="45"/>
  <c r="X120" i="45"/>
  <c r="U120" i="45"/>
  <c r="X124" i="45"/>
  <c r="U124" i="45"/>
  <c r="X103" i="45"/>
  <c r="U103" i="45"/>
  <c r="X108" i="45"/>
  <c r="U108" i="45"/>
  <c r="X112" i="45"/>
  <c r="U112" i="45"/>
  <c r="X117" i="45"/>
  <c r="U117" i="45"/>
  <c r="X98" i="45"/>
  <c r="X101" i="45"/>
  <c r="X105" i="45"/>
  <c r="U105" i="45"/>
  <c r="X114" i="45"/>
  <c r="U114" i="45"/>
  <c r="X126" i="45"/>
  <c r="X130" i="45"/>
  <c r="U130" i="45"/>
  <c r="X97" i="45"/>
  <c r="X100" i="45"/>
  <c r="X109" i="45"/>
  <c r="U109" i="45"/>
  <c r="X111" i="45"/>
  <c r="U111" i="45"/>
  <c r="X118" i="45"/>
  <c r="U118" i="45"/>
  <c r="X119" i="45"/>
  <c r="X123" i="45"/>
  <c r="X127" i="45"/>
  <c r="U127" i="45"/>
  <c r="X110" i="45"/>
  <c r="X95" i="45"/>
  <c r="X102" i="45"/>
  <c r="X96" i="45"/>
  <c r="X99" i="45"/>
  <c r="X122" i="45"/>
  <c r="X125" i="45"/>
  <c r="X128" i="45"/>
  <c r="T92" i="45"/>
  <c r="U92" i="45" s="1"/>
  <c r="E23" i="59"/>
  <c r="E24" i="59"/>
  <c r="E25" i="59"/>
  <c r="E26" i="59"/>
  <c r="E27" i="59"/>
  <c r="E28" i="59"/>
  <c r="B23" i="59"/>
  <c r="B25" i="59"/>
  <c r="B26" i="59"/>
  <c r="B27" i="59"/>
  <c r="B28" i="59"/>
  <c r="C23" i="59"/>
  <c r="C24" i="59"/>
  <c r="C25" i="59"/>
  <c r="C26" i="59"/>
  <c r="C27" i="59"/>
  <c r="C28" i="59"/>
  <c r="D23" i="59"/>
  <c r="D24" i="59"/>
  <c r="D25" i="59"/>
  <c r="D26" i="59"/>
  <c r="D27" i="59"/>
  <c r="D28" i="59"/>
  <c r="U37" i="47"/>
  <c r="U38" i="47"/>
  <c r="U39" i="47"/>
  <c r="U40" i="47"/>
  <c r="U41" i="47"/>
  <c r="U42" i="47"/>
  <c r="U43" i="47"/>
  <c r="U36" i="47"/>
  <c r="U5" i="47"/>
  <c r="U6" i="47"/>
  <c r="U7" i="47"/>
  <c r="U8" i="47"/>
  <c r="U9" i="47"/>
  <c r="U10" i="47"/>
  <c r="U11" i="47"/>
  <c r="U12" i="47"/>
  <c r="U15" i="47"/>
  <c r="U16" i="47"/>
  <c r="U17" i="47"/>
  <c r="U18" i="47"/>
  <c r="U19" i="47"/>
  <c r="U20" i="47"/>
  <c r="U21" i="47"/>
  <c r="U22" i="47"/>
  <c r="U23" i="47"/>
  <c r="U24" i="47"/>
  <c r="U25" i="47"/>
  <c r="U26" i="47"/>
  <c r="U27" i="47"/>
  <c r="U28" i="47"/>
  <c r="U29" i="47"/>
  <c r="U30" i="47"/>
  <c r="U31" i="47"/>
  <c r="U32" i="47"/>
  <c r="U33" i="47"/>
  <c r="U34" i="47"/>
  <c r="X92" i="45" l="1"/>
  <c r="W42" i="44" l="1"/>
  <c r="W43" i="44"/>
  <c r="W44" i="44"/>
  <c r="W45" i="44"/>
  <c r="W46" i="44"/>
  <c r="W47" i="44"/>
  <c r="W48" i="44"/>
  <c r="W49" i="44"/>
  <c r="W50" i="44"/>
  <c r="W51" i="44"/>
  <c r="W52" i="44"/>
  <c r="W53" i="44"/>
  <c r="W55" i="44"/>
  <c r="W56" i="44"/>
  <c r="W57" i="44"/>
  <c r="W59" i="44"/>
  <c r="W60" i="44"/>
  <c r="W41" i="44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33" i="42"/>
  <c r="M25" i="42"/>
  <c r="M26" i="42"/>
  <c r="M27" i="42"/>
  <c r="M28" i="42"/>
  <c r="M29" i="42"/>
  <c r="M30" i="42"/>
  <c r="M31" i="42"/>
  <c r="M24" i="42"/>
  <c r="M5" i="42"/>
  <c r="M6" i="42"/>
  <c r="M7" i="42"/>
  <c r="M9" i="42"/>
  <c r="M10" i="42"/>
  <c r="M12" i="42"/>
  <c r="M13" i="42"/>
  <c r="M14" i="42"/>
  <c r="M15" i="42"/>
  <c r="M16" i="42"/>
  <c r="M17" i="42"/>
  <c r="M18" i="42"/>
  <c r="M20" i="42"/>
  <c r="M21" i="42"/>
  <c r="M22" i="42"/>
  <c r="M4" i="42"/>
  <c r="F3" i="38"/>
  <c r="V44" i="47" l="1"/>
  <c r="S44" i="47"/>
  <c r="R44" i="47"/>
  <c r="Q44" i="47"/>
  <c r="P44" i="47"/>
  <c r="O44" i="47"/>
  <c r="N44" i="47"/>
  <c r="M44" i="47"/>
  <c r="L44" i="47"/>
  <c r="K44" i="47"/>
  <c r="J44" i="47"/>
  <c r="I44" i="47"/>
  <c r="H44" i="47"/>
  <c r="V43" i="47"/>
  <c r="T43" i="47"/>
  <c r="Y42" i="47" s="1"/>
  <c r="V42" i="47"/>
  <c r="T42" i="47"/>
  <c r="V41" i="47"/>
  <c r="T41" i="47"/>
  <c r="V40" i="47"/>
  <c r="T40" i="47"/>
  <c r="Y39" i="47" s="1"/>
  <c r="V39" i="47"/>
  <c r="T39" i="47"/>
  <c r="V38" i="47"/>
  <c r="T38" i="47"/>
  <c r="V37" i="47"/>
  <c r="T37" i="47"/>
  <c r="Y36" i="47" s="1"/>
  <c r="V36" i="47"/>
  <c r="T36" i="47"/>
  <c r="Y34" i="47"/>
  <c r="V34" i="47"/>
  <c r="T34" i="47"/>
  <c r="V33" i="47"/>
  <c r="T33" i="47"/>
  <c r="V32" i="47"/>
  <c r="T32" i="47"/>
  <c r="V31" i="47"/>
  <c r="T31" i="47"/>
  <c r="V30" i="47"/>
  <c r="T30" i="47"/>
  <c r="Y30" i="47" s="1"/>
  <c r="V29" i="47"/>
  <c r="T29" i="47"/>
  <c r="Y29" i="47" s="1"/>
  <c r="Y28" i="47"/>
  <c r="V28" i="47"/>
  <c r="T28" i="47"/>
  <c r="V27" i="47"/>
  <c r="T27" i="47"/>
  <c r="Y27" i="47" s="1"/>
  <c r="V26" i="47"/>
  <c r="T26" i="47"/>
  <c r="Y26" i="47" s="1"/>
  <c r="Y25" i="47"/>
  <c r="V25" i="47"/>
  <c r="T25" i="47"/>
  <c r="V24" i="47"/>
  <c r="T24" i="47"/>
  <c r="Y24" i="47" s="1"/>
  <c r="V23" i="47"/>
  <c r="T23" i="47"/>
  <c r="Y23" i="47" s="1"/>
  <c r="Y22" i="47"/>
  <c r="V22" i="47"/>
  <c r="T22" i="47"/>
  <c r="V21" i="47"/>
  <c r="T21" i="47"/>
  <c r="Y21" i="47" s="1"/>
  <c r="V20" i="47"/>
  <c r="T20" i="47"/>
  <c r="Y20" i="47" s="1"/>
  <c r="T19" i="47"/>
  <c r="V18" i="47"/>
  <c r="T18" i="47"/>
  <c r="V17" i="47"/>
  <c r="T17" i="47"/>
  <c r="V16" i="47"/>
  <c r="T16" i="47"/>
  <c r="Y16" i="47" s="1"/>
  <c r="V15" i="47"/>
  <c r="T15" i="47"/>
  <c r="V14" i="47"/>
  <c r="T14" i="47"/>
  <c r="V13" i="47"/>
  <c r="T13" i="47"/>
  <c r="V12" i="47"/>
  <c r="T12" i="47"/>
  <c r="V11" i="47"/>
  <c r="T11" i="47"/>
  <c r="Y11" i="47" s="1"/>
  <c r="V10" i="47"/>
  <c r="T10" i="47"/>
  <c r="Y10" i="47" s="1"/>
  <c r="V9" i="47"/>
  <c r="T9" i="47"/>
  <c r="V8" i="47"/>
  <c r="T8" i="47"/>
  <c r="Y8" i="47" s="1"/>
  <c r="V7" i="47"/>
  <c r="T7" i="47"/>
  <c r="Y7" i="47" s="1"/>
  <c r="V6" i="47"/>
  <c r="T6" i="47"/>
  <c r="V5" i="47"/>
  <c r="T5" i="47"/>
  <c r="Y5" i="47" s="1"/>
  <c r="V4" i="47"/>
  <c r="T4" i="47"/>
  <c r="F3" i="47"/>
  <c r="Y14" i="47" l="1"/>
  <c r="U14" i="47"/>
  <c r="Y4" i="47"/>
  <c r="U4" i="47"/>
  <c r="Y13" i="47"/>
  <c r="U13" i="47"/>
  <c r="Y35" i="47"/>
  <c r="Y38" i="47"/>
  <c r="Y41" i="47"/>
  <c r="Y37" i="47"/>
  <c r="Y40" i="47"/>
  <c r="T44" i="47"/>
  <c r="U44" i="47" s="1"/>
  <c r="Y12" i="47"/>
  <c r="Y32" i="47"/>
  <c r="Y31" i="47"/>
  <c r="Y6" i="47"/>
  <c r="Y15" i="47"/>
  <c r="Y9" i="47"/>
  <c r="Y33" i="47"/>
  <c r="X75" i="44"/>
  <c r="U75" i="44"/>
  <c r="T75" i="44"/>
  <c r="S75" i="44"/>
  <c r="R75" i="44"/>
  <c r="Q75" i="44"/>
  <c r="P75" i="44"/>
  <c r="O75" i="44"/>
  <c r="N75" i="44"/>
  <c r="M75" i="44"/>
  <c r="L75" i="44"/>
  <c r="K75" i="44"/>
  <c r="J75" i="44"/>
  <c r="I75" i="44"/>
  <c r="H75" i="44"/>
  <c r="X74" i="44"/>
  <c r="V74" i="44"/>
  <c r="X73" i="44"/>
  <c r="V73" i="44"/>
  <c r="W73" i="44" s="1"/>
  <c r="X72" i="44"/>
  <c r="V72" i="44"/>
  <c r="W72" i="44" s="1"/>
  <c r="X71" i="44"/>
  <c r="V71" i="44"/>
  <c r="X70" i="44"/>
  <c r="V70" i="44"/>
  <c r="W70" i="44" s="1"/>
  <c r="X69" i="44"/>
  <c r="V69" i="44"/>
  <c r="X68" i="44"/>
  <c r="V68" i="44"/>
  <c r="X67" i="44"/>
  <c r="V67" i="44"/>
  <c r="W67" i="44" s="1"/>
  <c r="X66" i="44"/>
  <c r="V66" i="44"/>
  <c r="W66" i="44" s="1"/>
  <c r="X65" i="44"/>
  <c r="V65" i="44"/>
  <c r="X64" i="44"/>
  <c r="V64" i="44"/>
  <c r="W64" i="44" s="1"/>
  <c r="X63" i="44"/>
  <c r="V63" i="44"/>
  <c r="X62" i="44"/>
  <c r="V62" i="44"/>
  <c r="Z61" i="44"/>
  <c r="X60" i="44"/>
  <c r="Z60" i="44"/>
  <c r="X59" i="44"/>
  <c r="X58" i="44"/>
  <c r="X57" i="44"/>
  <c r="Z57" i="44"/>
  <c r="X56" i="44"/>
  <c r="X55" i="44"/>
  <c r="X54" i="44"/>
  <c r="X53" i="44"/>
  <c r="X52" i="44"/>
  <c r="Z52" i="44"/>
  <c r="X51" i="44"/>
  <c r="Z51" i="44"/>
  <c r="X50" i="44"/>
  <c r="X49" i="44"/>
  <c r="Z49" i="44"/>
  <c r="X48" i="44"/>
  <c r="Z48" i="44"/>
  <c r="X47" i="44"/>
  <c r="X46" i="44"/>
  <c r="X45" i="44"/>
  <c r="Z45" i="44"/>
  <c r="X44" i="44"/>
  <c r="X43" i="44"/>
  <c r="Z43" i="44"/>
  <c r="X42" i="44"/>
  <c r="Z42" i="44"/>
  <c r="X41" i="44"/>
  <c r="F41" i="44"/>
  <c r="F3" i="44"/>
  <c r="V3" i="44"/>
  <c r="W3" i="44" s="1"/>
  <c r="X3" i="44"/>
  <c r="V4" i="44"/>
  <c r="W4" i="44" s="1"/>
  <c r="X4" i="44"/>
  <c r="V5" i="44"/>
  <c r="W5" i="44" s="1"/>
  <c r="X5" i="44"/>
  <c r="V6" i="44"/>
  <c r="W6" i="44" s="1"/>
  <c r="X6" i="44"/>
  <c r="V7" i="44"/>
  <c r="W7" i="44" s="1"/>
  <c r="X7" i="44"/>
  <c r="V8" i="44"/>
  <c r="W8" i="44" s="1"/>
  <c r="X8" i="44"/>
  <c r="V9" i="44"/>
  <c r="W9" i="44" s="1"/>
  <c r="X9" i="44"/>
  <c r="V10" i="44"/>
  <c r="W10" i="44" s="1"/>
  <c r="X10" i="44"/>
  <c r="V11" i="44"/>
  <c r="W11" i="44" s="1"/>
  <c r="X11" i="44"/>
  <c r="V12" i="44"/>
  <c r="W12" i="44" s="1"/>
  <c r="X12" i="44"/>
  <c r="V13" i="44"/>
  <c r="W13" i="44" s="1"/>
  <c r="X13" i="44"/>
  <c r="V14" i="44"/>
  <c r="W14" i="44" s="1"/>
  <c r="X14" i="44"/>
  <c r="V15" i="44"/>
  <c r="W15" i="44" s="1"/>
  <c r="X15" i="44"/>
  <c r="V16" i="44"/>
  <c r="W16" i="44" s="1"/>
  <c r="X16" i="44"/>
  <c r="V17" i="44"/>
  <c r="W17" i="44" s="1"/>
  <c r="X17" i="44"/>
  <c r="V18" i="44"/>
  <c r="W18" i="44" s="1"/>
  <c r="X18" i="44"/>
  <c r="V19" i="44"/>
  <c r="W19" i="44" s="1"/>
  <c r="X19" i="44"/>
  <c r="V20" i="44"/>
  <c r="W20" i="44" s="1"/>
  <c r="X20" i="44"/>
  <c r="V21" i="44"/>
  <c r="W21" i="44" s="1"/>
  <c r="X21" i="44"/>
  <c r="V22" i="44"/>
  <c r="W22" i="44" s="1"/>
  <c r="X22" i="44"/>
  <c r="V24" i="44"/>
  <c r="W24" i="44" s="1"/>
  <c r="X24" i="44"/>
  <c r="V25" i="44"/>
  <c r="W25" i="44" s="1"/>
  <c r="X25" i="44"/>
  <c r="V26" i="44"/>
  <c r="W26" i="44" s="1"/>
  <c r="X26" i="44"/>
  <c r="V27" i="44"/>
  <c r="W27" i="44" s="1"/>
  <c r="X27" i="44"/>
  <c r="V28" i="44"/>
  <c r="W28" i="44" s="1"/>
  <c r="X28" i="44"/>
  <c r="V29" i="44"/>
  <c r="W29" i="44" s="1"/>
  <c r="X29" i="44"/>
  <c r="V30" i="44"/>
  <c r="W30" i="44" s="1"/>
  <c r="X30" i="44"/>
  <c r="V31" i="44"/>
  <c r="W31" i="44" s="1"/>
  <c r="X31" i="44"/>
  <c r="V32" i="44"/>
  <c r="W32" i="44" s="1"/>
  <c r="X32" i="44"/>
  <c r="V33" i="44"/>
  <c r="W33" i="44" s="1"/>
  <c r="X33" i="44"/>
  <c r="V34" i="44"/>
  <c r="W34" i="44" s="1"/>
  <c r="X34" i="44"/>
  <c r="V35" i="44"/>
  <c r="W35" i="44" s="1"/>
  <c r="X35" i="44"/>
  <c r="V36" i="44"/>
  <c r="W36" i="44" s="1"/>
  <c r="X36" i="44"/>
  <c r="H37" i="44"/>
  <c r="I37" i="44"/>
  <c r="J37" i="44"/>
  <c r="K37" i="44"/>
  <c r="L37" i="44"/>
  <c r="M37" i="44"/>
  <c r="N37" i="44"/>
  <c r="O37" i="44"/>
  <c r="P37" i="44"/>
  <c r="Q37" i="44"/>
  <c r="R37" i="44"/>
  <c r="S37" i="44"/>
  <c r="T37" i="44"/>
  <c r="U37" i="44"/>
  <c r="X37" i="44"/>
  <c r="Z70" i="44" l="1"/>
  <c r="Z65" i="44"/>
  <c r="W65" i="44"/>
  <c r="Z74" i="44"/>
  <c r="W74" i="44"/>
  <c r="Z71" i="44"/>
  <c r="W71" i="44"/>
  <c r="Z72" i="44"/>
  <c r="Z63" i="44"/>
  <c r="W63" i="44"/>
  <c r="Z62" i="44"/>
  <c r="W62" i="44"/>
  <c r="Z68" i="44"/>
  <c r="W68" i="44"/>
  <c r="Z69" i="44"/>
  <c r="W69" i="44"/>
  <c r="Z54" i="44"/>
  <c r="W54" i="44"/>
  <c r="Z58" i="44"/>
  <c r="W58" i="44"/>
  <c r="V37" i="44"/>
  <c r="W37" i="44" s="1"/>
  <c r="Z59" i="44"/>
  <c r="Z64" i="44"/>
  <c r="Z56" i="44"/>
  <c r="Z66" i="44"/>
  <c r="Z67" i="44"/>
  <c r="Z73" i="44"/>
  <c r="Z41" i="44"/>
  <c r="Z44" i="44"/>
  <c r="V75" i="44"/>
  <c r="W75" i="44" s="1"/>
  <c r="Z47" i="44"/>
  <c r="Z50" i="44"/>
  <c r="Z53" i="44"/>
  <c r="Z46" i="44"/>
  <c r="Z55" i="44"/>
  <c r="N49" i="42"/>
  <c r="K49" i="42"/>
  <c r="J49" i="42"/>
  <c r="G3" i="42" s="1"/>
  <c r="I49" i="42"/>
  <c r="N48" i="42"/>
  <c r="N46" i="42"/>
  <c r="L46" i="42"/>
  <c r="P43" i="42" s="1"/>
  <c r="P45" i="42"/>
  <c r="N45" i="42"/>
  <c r="P44" i="42"/>
  <c r="N44" i="42"/>
  <c r="L44" i="42"/>
  <c r="P40" i="42" s="1"/>
  <c r="N43" i="42"/>
  <c r="P42" i="42"/>
  <c r="N42" i="42"/>
  <c r="L42" i="42"/>
  <c r="P41" i="42"/>
  <c r="N41" i="42"/>
  <c r="L41" i="42"/>
  <c r="P38" i="42" s="1"/>
  <c r="N40" i="42"/>
  <c r="L40" i="42"/>
  <c r="P39" i="42"/>
  <c r="N39" i="42"/>
  <c r="L39" i="42"/>
  <c r="N38" i="42"/>
  <c r="L38" i="42"/>
  <c r="P35" i="42" s="1"/>
  <c r="N37" i="42"/>
  <c r="N36" i="42"/>
  <c r="N35" i="42"/>
  <c r="L35" i="42"/>
  <c r="P33" i="42" s="1"/>
  <c r="P34" i="42"/>
  <c r="N34" i="42"/>
  <c r="N33" i="42"/>
  <c r="P32" i="42"/>
  <c r="N31" i="42"/>
  <c r="L31" i="42"/>
  <c r="P31" i="42" s="1"/>
  <c r="N30" i="42"/>
  <c r="L30" i="42"/>
  <c r="P30" i="42" s="1"/>
  <c r="N29" i="42"/>
  <c r="L29" i="42"/>
  <c r="N28" i="42"/>
  <c r="L28" i="42"/>
  <c r="N27" i="42"/>
  <c r="L27" i="42"/>
  <c r="P27" i="42" s="1"/>
  <c r="N26" i="42"/>
  <c r="L26" i="42"/>
  <c r="N25" i="42"/>
  <c r="L25" i="42"/>
  <c r="N24" i="42"/>
  <c r="L24" i="42"/>
  <c r="P24" i="42" s="1"/>
  <c r="P23" i="42"/>
  <c r="N22" i="42"/>
  <c r="L22" i="42"/>
  <c r="P22" i="42" s="1"/>
  <c r="P21" i="42"/>
  <c r="N21" i="42"/>
  <c r="L21" i="42"/>
  <c r="N20" i="42"/>
  <c r="L20" i="42"/>
  <c r="P20" i="42" s="1"/>
  <c r="N19" i="42"/>
  <c r="L19" i="42"/>
  <c r="N18" i="42"/>
  <c r="L18" i="42"/>
  <c r="N17" i="42"/>
  <c r="L17" i="42"/>
  <c r="P17" i="42" s="1"/>
  <c r="N16" i="42"/>
  <c r="L16" i="42"/>
  <c r="P16" i="42" s="1"/>
  <c r="N15" i="42"/>
  <c r="L15" i="42"/>
  <c r="N14" i="42"/>
  <c r="L14" i="42"/>
  <c r="P14" i="42" s="1"/>
  <c r="N13" i="42"/>
  <c r="L13" i="42"/>
  <c r="P13" i="42" s="1"/>
  <c r="N12" i="42"/>
  <c r="L12" i="42"/>
  <c r="N11" i="42"/>
  <c r="L11" i="42"/>
  <c r="N10" i="42"/>
  <c r="L10" i="42"/>
  <c r="P10" i="42" s="1"/>
  <c r="N9" i="42"/>
  <c r="L9" i="42"/>
  <c r="N8" i="42"/>
  <c r="L8" i="42"/>
  <c r="N7" i="42"/>
  <c r="L7" i="42"/>
  <c r="P7" i="42" s="1"/>
  <c r="N6" i="42"/>
  <c r="L6" i="42"/>
  <c r="N5" i="42"/>
  <c r="L5" i="42"/>
  <c r="P5" i="42" s="1"/>
  <c r="N4" i="42"/>
  <c r="L4" i="42"/>
  <c r="P4" i="42" s="1"/>
  <c r="F3" i="42"/>
  <c r="P11" i="42" l="1"/>
  <c r="M11" i="42"/>
  <c r="P8" i="42"/>
  <c r="M8" i="42"/>
  <c r="P19" i="42"/>
  <c r="M19" i="42"/>
  <c r="P28" i="42"/>
  <c r="P26" i="42"/>
  <c r="P37" i="42"/>
  <c r="P36" i="42"/>
  <c r="P12" i="42"/>
  <c r="P6" i="42"/>
  <c r="P15" i="42"/>
  <c r="P25" i="42"/>
  <c r="P29" i="42"/>
  <c r="P9" i="42"/>
  <c r="P18" i="42"/>
  <c r="L49" i="42"/>
  <c r="M49" i="42" s="1"/>
  <c r="V87" i="45"/>
  <c r="S87" i="45"/>
  <c r="R87" i="45"/>
  <c r="Q87" i="45"/>
  <c r="P87" i="45"/>
  <c r="O87" i="45"/>
  <c r="N87" i="45"/>
  <c r="M87" i="45"/>
  <c r="L87" i="45"/>
  <c r="K87" i="45"/>
  <c r="J87" i="45"/>
  <c r="I87" i="45"/>
  <c r="H87" i="45"/>
  <c r="V86" i="45"/>
  <c r="T86" i="45"/>
  <c r="U86" i="45" s="1"/>
  <c r="V85" i="45"/>
  <c r="T85" i="45"/>
  <c r="U85" i="45" s="1"/>
  <c r="V84" i="45"/>
  <c r="T84" i="45"/>
  <c r="V83" i="45"/>
  <c r="T83" i="45"/>
  <c r="U83" i="45" s="1"/>
  <c r="V82" i="45"/>
  <c r="T82" i="45"/>
  <c r="U82" i="45" s="1"/>
  <c r="V81" i="45"/>
  <c r="T81" i="45"/>
  <c r="V80" i="45"/>
  <c r="T80" i="45"/>
  <c r="U80" i="45" s="1"/>
  <c r="V79" i="45"/>
  <c r="T79" i="45"/>
  <c r="V78" i="45"/>
  <c r="T78" i="45"/>
  <c r="X77" i="45"/>
  <c r="V76" i="45"/>
  <c r="T76" i="45"/>
  <c r="V75" i="45"/>
  <c r="T75" i="45"/>
  <c r="U75" i="45" s="1"/>
  <c r="V74" i="45"/>
  <c r="T74" i="45"/>
  <c r="V73" i="45"/>
  <c r="T73" i="45"/>
  <c r="V72" i="45"/>
  <c r="T72" i="45"/>
  <c r="U72" i="45" s="1"/>
  <c r="V71" i="45"/>
  <c r="T71" i="45"/>
  <c r="U71" i="45" s="1"/>
  <c r="V70" i="45"/>
  <c r="T70" i="45"/>
  <c r="V69" i="45"/>
  <c r="T69" i="45"/>
  <c r="U69" i="45" s="1"/>
  <c r="V68" i="45"/>
  <c r="T68" i="45"/>
  <c r="V67" i="45"/>
  <c r="T67" i="45"/>
  <c r="V66" i="45"/>
  <c r="T66" i="45"/>
  <c r="U66" i="45" s="1"/>
  <c r="V65" i="45"/>
  <c r="T65" i="45"/>
  <c r="V64" i="45"/>
  <c r="T64" i="45"/>
  <c r="V63" i="45"/>
  <c r="T63" i="45"/>
  <c r="U63" i="45" s="1"/>
  <c r="V62" i="45"/>
  <c r="T62" i="45"/>
  <c r="U62" i="45" s="1"/>
  <c r="V61" i="45"/>
  <c r="T61" i="45"/>
  <c r="U61" i="45" s="1"/>
  <c r="V60" i="45"/>
  <c r="T60" i="45"/>
  <c r="U60" i="45" s="1"/>
  <c r="V59" i="45"/>
  <c r="T59" i="45"/>
  <c r="U59" i="45" s="1"/>
  <c r="V58" i="45"/>
  <c r="T58" i="45"/>
  <c r="V57" i="45"/>
  <c r="T57" i="45"/>
  <c r="U57" i="45" s="1"/>
  <c r="V56" i="45"/>
  <c r="T56" i="45"/>
  <c r="V55" i="45"/>
  <c r="T55" i="45"/>
  <c r="V54" i="45"/>
  <c r="T54" i="45"/>
  <c r="U54" i="45" s="1"/>
  <c r="V53" i="45"/>
  <c r="T53" i="45"/>
  <c r="U53" i="45" s="1"/>
  <c r="V52" i="45"/>
  <c r="T52" i="45"/>
  <c r="V51" i="45"/>
  <c r="T51" i="45"/>
  <c r="U51" i="45" s="1"/>
  <c r="V50" i="45"/>
  <c r="T50" i="45"/>
  <c r="V49" i="45"/>
  <c r="T49" i="45"/>
  <c r="V48" i="45"/>
  <c r="T48" i="45"/>
  <c r="U48" i="45" s="1"/>
  <c r="F47" i="45"/>
  <c r="X82" i="45" l="1"/>
  <c r="X50" i="45"/>
  <c r="U50" i="45"/>
  <c r="X52" i="45"/>
  <c r="U52" i="45"/>
  <c r="X56" i="45"/>
  <c r="U56" i="45"/>
  <c r="X79" i="45"/>
  <c r="U79" i="45"/>
  <c r="X81" i="45"/>
  <c r="U81" i="45"/>
  <c r="X67" i="45"/>
  <c r="U67" i="45"/>
  <c r="X73" i="45"/>
  <c r="U73" i="45"/>
  <c r="X49" i="45"/>
  <c r="U49" i="45"/>
  <c r="X55" i="45"/>
  <c r="U55" i="45"/>
  <c r="X65" i="45"/>
  <c r="U65" i="45"/>
  <c r="X78" i="45"/>
  <c r="U78" i="45"/>
  <c r="X58" i="45"/>
  <c r="U58" i="45"/>
  <c r="X64" i="45"/>
  <c r="U64" i="45"/>
  <c r="X68" i="45"/>
  <c r="U68" i="45"/>
  <c r="X70" i="45"/>
  <c r="U70" i="45"/>
  <c r="X76" i="45"/>
  <c r="U76" i="45"/>
  <c r="X84" i="45"/>
  <c r="U84" i="45"/>
  <c r="X74" i="45"/>
  <c r="U74" i="45"/>
  <c r="X75" i="45"/>
  <c r="X60" i="45"/>
  <c r="X86" i="45"/>
  <c r="X80" i="45"/>
  <c r="X57" i="45"/>
  <c r="X48" i="45"/>
  <c r="X66" i="45"/>
  <c r="X83" i="45"/>
  <c r="X85" i="45"/>
  <c r="T87" i="45"/>
  <c r="U87" i="45" s="1"/>
  <c r="X69" i="45"/>
  <c r="X63" i="45"/>
  <c r="X51" i="45"/>
  <c r="X54" i="45"/>
  <c r="X72" i="45"/>
  <c r="X53" i="45"/>
  <c r="X59" i="45"/>
  <c r="X62" i="45"/>
  <c r="X71" i="45"/>
  <c r="X61" i="45"/>
  <c r="Z36" i="44" l="1"/>
  <c r="Z35" i="44"/>
  <c r="Z34" i="44"/>
  <c r="Z33" i="44"/>
  <c r="Z30" i="44"/>
  <c r="Z27" i="44"/>
  <c r="Z25" i="44"/>
  <c r="Z24" i="44"/>
  <c r="Z23" i="44"/>
  <c r="Z18" i="44"/>
  <c r="Z16" i="44"/>
  <c r="Z15" i="44"/>
  <c r="Z12" i="44"/>
  <c r="Z11" i="44"/>
  <c r="Z10" i="44"/>
  <c r="Z9" i="44"/>
  <c r="Z6" i="44"/>
  <c r="Z3" i="44"/>
  <c r="Z29" i="44" l="1"/>
  <c r="Z22" i="44"/>
  <c r="Z4" i="44"/>
  <c r="Z7" i="44"/>
  <c r="Z13" i="44"/>
  <c r="Z19" i="44"/>
  <c r="Z21" i="44"/>
  <c r="Z26" i="44"/>
  <c r="Z32" i="44"/>
  <c r="Z28" i="44"/>
  <c r="Z31" i="44"/>
  <c r="Z5" i="44"/>
  <c r="Z8" i="44"/>
  <c r="Z14" i="44"/>
  <c r="Z17" i="44"/>
  <c r="Z20" i="44"/>
  <c r="V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V42" i="45"/>
  <c r="T42" i="45"/>
  <c r="U42" i="45" s="1"/>
  <c r="V41" i="45"/>
  <c r="T41" i="45"/>
  <c r="V40" i="45"/>
  <c r="T40" i="45"/>
  <c r="V39" i="45"/>
  <c r="T39" i="45"/>
  <c r="U39" i="45" s="1"/>
  <c r="V38" i="45"/>
  <c r="T38" i="45"/>
  <c r="U38" i="45" s="1"/>
  <c r="V37" i="45"/>
  <c r="T37" i="45"/>
  <c r="V36" i="45"/>
  <c r="T36" i="45"/>
  <c r="U36" i="45" s="1"/>
  <c r="V35" i="45"/>
  <c r="T35" i="45"/>
  <c r="V34" i="45"/>
  <c r="T34" i="45"/>
  <c r="X33" i="45"/>
  <c r="V32" i="45"/>
  <c r="T32" i="45"/>
  <c r="V31" i="45"/>
  <c r="T31" i="45"/>
  <c r="U31" i="45" s="1"/>
  <c r="V30" i="45"/>
  <c r="T30" i="45"/>
  <c r="V29" i="45"/>
  <c r="T29" i="45"/>
  <c r="V28" i="45"/>
  <c r="T28" i="45"/>
  <c r="U28" i="45" s="1"/>
  <c r="V27" i="45"/>
  <c r="T27" i="45"/>
  <c r="V26" i="45"/>
  <c r="T26" i="45"/>
  <c r="V25" i="45"/>
  <c r="T25" i="45"/>
  <c r="U25" i="45" s="1"/>
  <c r="V24" i="45"/>
  <c r="T24" i="45"/>
  <c r="V23" i="45"/>
  <c r="T23" i="45"/>
  <c r="V22" i="45"/>
  <c r="T22" i="45"/>
  <c r="U22" i="45" s="1"/>
  <c r="V21" i="45"/>
  <c r="T21" i="45"/>
  <c r="V20" i="45"/>
  <c r="T20" i="45"/>
  <c r="V19" i="45"/>
  <c r="T19" i="45"/>
  <c r="U19" i="45" s="1"/>
  <c r="V18" i="45"/>
  <c r="T18" i="45"/>
  <c r="V17" i="45"/>
  <c r="T17" i="45"/>
  <c r="V16" i="45"/>
  <c r="T16" i="45"/>
  <c r="U16" i="45" s="1"/>
  <c r="V15" i="45"/>
  <c r="T15" i="45"/>
  <c r="V14" i="45"/>
  <c r="T14" i="45"/>
  <c r="V13" i="45"/>
  <c r="T13" i="45"/>
  <c r="U13" i="45" s="1"/>
  <c r="V12" i="45"/>
  <c r="T12" i="45"/>
  <c r="V11" i="45"/>
  <c r="T11" i="45"/>
  <c r="V10" i="45"/>
  <c r="T10" i="45"/>
  <c r="U10" i="45" s="1"/>
  <c r="V9" i="45"/>
  <c r="T9" i="45"/>
  <c r="V8" i="45"/>
  <c r="T8" i="45"/>
  <c r="V7" i="45"/>
  <c r="T7" i="45"/>
  <c r="U7" i="45" s="1"/>
  <c r="V6" i="45"/>
  <c r="T6" i="45"/>
  <c r="V5" i="45"/>
  <c r="T5" i="45"/>
  <c r="V4" i="45"/>
  <c r="T4" i="45"/>
  <c r="U4" i="45" s="1"/>
  <c r="F3" i="45"/>
  <c r="X11" i="45" l="1"/>
  <c r="U11" i="45"/>
  <c r="X17" i="45"/>
  <c r="U17" i="45"/>
  <c r="X21" i="45"/>
  <c r="U21" i="45"/>
  <c r="X29" i="45"/>
  <c r="U29" i="45"/>
  <c r="X34" i="45"/>
  <c r="U34" i="45"/>
  <c r="X40" i="45"/>
  <c r="U40" i="45"/>
  <c r="X15" i="45"/>
  <c r="U15" i="45"/>
  <c r="X23" i="45"/>
  <c r="U23" i="45"/>
  <c r="X18" i="45"/>
  <c r="U18" i="45"/>
  <c r="X20" i="45"/>
  <c r="U20" i="45"/>
  <c r="X24" i="45"/>
  <c r="U24" i="45"/>
  <c r="X26" i="45"/>
  <c r="U26" i="45"/>
  <c r="X30" i="45"/>
  <c r="U30" i="45"/>
  <c r="X32" i="45"/>
  <c r="U32" i="45"/>
  <c r="X5" i="45"/>
  <c r="U5" i="45"/>
  <c r="X27" i="45"/>
  <c r="U27" i="45"/>
  <c r="X6" i="45"/>
  <c r="U6" i="45"/>
  <c r="X12" i="45"/>
  <c r="U12" i="45"/>
  <c r="X35" i="45"/>
  <c r="U35" i="45"/>
  <c r="X37" i="45"/>
  <c r="U37" i="45"/>
  <c r="X41" i="45"/>
  <c r="U41" i="45"/>
  <c r="X9" i="45"/>
  <c r="U9" i="45"/>
  <c r="X8" i="45"/>
  <c r="U8" i="45"/>
  <c r="X14" i="45"/>
  <c r="U14" i="45"/>
  <c r="X36" i="45"/>
  <c r="X31" i="45"/>
  <c r="X38" i="45"/>
  <c r="X42" i="45"/>
  <c r="X16" i="45"/>
  <c r="T43" i="45"/>
  <c r="U43" i="45" s="1"/>
  <c r="X13" i="45"/>
  <c r="X4" i="45"/>
  <c r="X22" i="45"/>
  <c r="X39" i="45"/>
  <c r="X7" i="45"/>
  <c r="X25" i="45"/>
  <c r="X19" i="45"/>
  <c r="X10" i="45"/>
  <c r="X28" i="45"/>
  <c r="U34" i="46" l="1"/>
  <c r="V77" i="57"/>
  <c r="V78" i="57"/>
  <c r="V79" i="57"/>
  <c r="V80" i="57"/>
  <c r="V81" i="57"/>
  <c r="V82" i="57"/>
  <c r="V83" i="57"/>
  <c r="V84" i="57"/>
  <c r="V85" i="57"/>
  <c r="V76" i="57"/>
  <c r="V48" i="57"/>
  <c r="V49" i="57"/>
  <c r="V50" i="57"/>
  <c r="V51" i="57"/>
  <c r="V52" i="57"/>
  <c r="V53" i="57"/>
  <c r="V54" i="57"/>
  <c r="V55" i="57"/>
  <c r="V57" i="57"/>
  <c r="V58" i="57"/>
  <c r="V60" i="57"/>
  <c r="V61" i="57"/>
  <c r="V62" i="57"/>
  <c r="V63" i="57"/>
  <c r="V65" i="57"/>
  <c r="V66" i="57"/>
  <c r="V67" i="57"/>
  <c r="V68" i="57"/>
  <c r="V69" i="57"/>
  <c r="V70" i="57"/>
  <c r="V71" i="57"/>
  <c r="V72" i="57"/>
  <c r="V73" i="57"/>
  <c r="V74" i="57"/>
  <c r="V121" i="56"/>
  <c r="V115" i="56"/>
  <c r="V116" i="56"/>
  <c r="V117" i="56"/>
  <c r="V118" i="56"/>
  <c r="V119" i="56"/>
  <c r="V120" i="56"/>
  <c r="V114" i="56"/>
  <c r="V86" i="56"/>
  <c r="V87" i="56"/>
  <c r="V88" i="56"/>
  <c r="V89" i="56"/>
  <c r="V90" i="56"/>
  <c r="V91" i="56"/>
  <c r="V92" i="56"/>
  <c r="V93" i="56"/>
  <c r="V94" i="56"/>
  <c r="V95" i="56"/>
  <c r="V96" i="56"/>
  <c r="V97" i="56"/>
  <c r="V98" i="56"/>
  <c r="V99" i="56"/>
  <c r="V100" i="56"/>
  <c r="V101" i="56"/>
  <c r="V102" i="56"/>
  <c r="V103" i="56"/>
  <c r="V104" i="56"/>
  <c r="V105" i="56"/>
  <c r="V106" i="56"/>
  <c r="V107" i="56"/>
  <c r="V108" i="56"/>
  <c r="V109" i="56"/>
  <c r="V110" i="56"/>
  <c r="V111" i="56"/>
  <c r="V112" i="56"/>
  <c r="V85" i="56"/>
  <c r="V42" i="46" l="1"/>
  <c r="S42" i="46"/>
  <c r="R42" i="46"/>
  <c r="Q42" i="46"/>
  <c r="P42" i="46"/>
  <c r="O42" i="46"/>
  <c r="N42" i="46"/>
  <c r="M42" i="46"/>
  <c r="L42" i="46"/>
  <c r="K42" i="46"/>
  <c r="J42" i="46"/>
  <c r="I42" i="46"/>
  <c r="H42" i="46"/>
  <c r="V41" i="46"/>
  <c r="T41" i="46"/>
  <c r="U41" i="46" s="1"/>
  <c r="V40" i="46"/>
  <c r="T40" i="46"/>
  <c r="U40" i="46" s="1"/>
  <c r="V39" i="46"/>
  <c r="T39" i="46"/>
  <c r="U39" i="46" s="1"/>
  <c r="V38" i="46"/>
  <c r="T38" i="46"/>
  <c r="U38" i="46" s="1"/>
  <c r="V37" i="46"/>
  <c r="T37" i="46"/>
  <c r="U37" i="46" s="1"/>
  <c r="V36" i="46"/>
  <c r="T36" i="46"/>
  <c r="U36" i="46" s="1"/>
  <c r="V35" i="46"/>
  <c r="T35" i="46"/>
  <c r="U35" i="46" s="1"/>
  <c r="X34" i="46"/>
  <c r="V34" i="46"/>
  <c r="V32" i="46"/>
  <c r="T32" i="46"/>
  <c r="U32" i="46" s="1"/>
  <c r="V31" i="46"/>
  <c r="T31" i="46"/>
  <c r="U31" i="46" s="1"/>
  <c r="V30" i="46"/>
  <c r="T30" i="46"/>
  <c r="V29" i="46"/>
  <c r="T29" i="46"/>
  <c r="U29" i="46" s="1"/>
  <c r="V28" i="46"/>
  <c r="T28" i="46"/>
  <c r="U28" i="46" s="1"/>
  <c r="V27" i="46"/>
  <c r="T27" i="46"/>
  <c r="V26" i="46"/>
  <c r="T26" i="46"/>
  <c r="U26" i="46" s="1"/>
  <c r="V25" i="46"/>
  <c r="T25" i="46"/>
  <c r="U25" i="46" s="1"/>
  <c r="V24" i="46"/>
  <c r="T24" i="46"/>
  <c r="V23" i="46"/>
  <c r="T23" i="46"/>
  <c r="U23" i="46" s="1"/>
  <c r="V22" i="46"/>
  <c r="T22" i="46"/>
  <c r="U22" i="46" s="1"/>
  <c r="V21" i="46"/>
  <c r="T21" i="46"/>
  <c r="V20" i="46"/>
  <c r="T20" i="46"/>
  <c r="U20" i="46" s="1"/>
  <c r="V19" i="46"/>
  <c r="T19" i="46"/>
  <c r="U19" i="46" s="1"/>
  <c r="V18" i="46"/>
  <c r="T18" i="46"/>
  <c r="V17" i="46"/>
  <c r="T17" i="46"/>
  <c r="U17" i="46" s="1"/>
  <c r="V16" i="46"/>
  <c r="T16" i="46"/>
  <c r="U16" i="46" s="1"/>
  <c r="V15" i="46"/>
  <c r="T15" i="46"/>
  <c r="V14" i="46"/>
  <c r="T14" i="46"/>
  <c r="U14" i="46" s="1"/>
  <c r="V13" i="46"/>
  <c r="T13" i="46"/>
  <c r="U13" i="46" s="1"/>
  <c r="V12" i="46"/>
  <c r="T12" i="46"/>
  <c r="V11" i="46"/>
  <c r="T11" i="46"/>
  <c r="U11" i="46" s="1"/>
  <c r="V10" i="46"/>
  <c r="T10" i="46"/>
  <c r="U10" i="46" s="1"/>
  <c r="V9" i="46"/>
  <c r="T9" i="46"/>
  <c r="V8" i="46"/>
  <c r="T8" i="46"/>
  <c r="U8" i="46" s="1"/>
  <c r="V7" i="46"/>
  <c r="T7" i="46"/>
  <c r="U7" i="46" s="1"/>
  <c r="V6" i="46"/>
  <c r="T6" i="46"/>
  <c r="V5" i="46"/>
  <c r="T5" i="46"/>
  <c r="U5" i="46" s="1"/>
  <c r="V4" i="46"/>
  <c r="T4" i="46"/>
  <c r="U4" i="46" s="1"/>
  <c r="F3" i="46"/>
  <c r="W121" i="56"/>
  <c r="T121" i="56"/>
  <c r="S121" i="56"/>
  <c r="R121" i="56"/>
  <c r="Q121" i="56"/>
  <c r="P121" i="56"/>
  <c r="O121" i="56"/>
  <c r="N121" i="56"/>
  <c r="M121" i="56"/>
  <c r="L121" i="56"/>
  <c r="K121" i="56"/>
  <c r="J121" i="56"/>
  <c r="U121" i="56" s="1"/>
  <c r="I121" i="56"/>
  <c r="H121" i="56"/>
  <c r="W120" i="56"/>
  <c r="U120" i="56"/>
  <c r="Y119" i="56"/>
  <c r="W119" i="56"/>
  <c r="U119" i="56"/>
  <c r="Y118" i="56"/>
  <c r="W118" i="56"/>
  <c r="U118" i="56"/>
  <c r="W117" i="56"/>
  <c r="U117" i="56"/>
  <c r="Y116" i="56"/>
  <c r="W116" i="56"/>
  <c r="U116" i="56"/>
  <c r="Y115" i="56"/>
  <c r="W115" i="56"/>
  <c r="U115" i="56"/>
  <c r="W114" i="56"/>
  <c r="U114" i="56"/>
  <c r="Y113" i="56"/>
  <c r="W112" i="56"/>
  <c r="U112" i="56"/>
  <c r="Y112" i="56" s="1"/>
  <c r="Y111" i="56"/>
  <c r="W111" i="56"/>
  <c r="U111" i="56"/>
  <c r="W110" i="56"/>
  <c r="U110" i="56"/>
  <c r="Y110" i="56" s="1"/>
  <c r="W109" i="56"/>
  <c r="U109" i="56"/>
  <c r="Y109" i="56" s="1"/>
  <c r="W108" i="56"/>
  <c r="U108" i="56"/>
  <c r="W107" i="56"/>
  <c r="U107" i="56"/>
  <c r="Y107" i="56" s="1"/>
  <c r="W106" i="56"/>
  <c r="U106" i="56"/>
  <c r="Y106" i="56" s="1"/>
  <c r="Y105" i="56"/>
  <c r="W105" i="56"/>
  <c r="W104" i="56"/>
  <c r="U104" i="56"/>
  <c r="Y103" i="56"/>
  <c r="W103" i="56"/>
  <c r="U103" i="56"/>
  <c r="Y102" i="56"/>
  <c r="W102" i="56"/>
  <c r="W101" i="56"/>
  <c r="U101" i="56"/>
  <c r="Y101" i="56" s="1"/>
  <c r="W100" i="56"/>
  <c r="W99" i="56"/>
  <c r="U99" i="56"/>
  <c r="Y99" i="56" s="1"/>
  <c r="W98" i="56"/>
  <c r="U98" i="56"/>
  <c r="W97" i="56"/>
  <c r="U97" i="56"/>
  <c r="Y96" i="56"/>
  <c r="W96" i="56"/>
  <c r="U96" i="56"/>
  <c r="W95" i="56"/>
  <c r="U95" i="56"/>
  <c r="Y95" i="56" s="1"/>
  <c r="W94" i="56"/>
  <c r="U94" i="56"/>
  <c r="Y93" i="56"/>
  <c r="W93" i="56"/>
  <c r="U93" i="56"/>
  <c r="Y92" i="56"/>
  <c r="W92" i="56"/>
  <c r="U92" i="56"/>
  <c r="W91" i="56"/>
  <c r="U91" i="56"/>
  <c r="W90" i="56"/>
  <c r="U90" i="56"/>
  <c r="Y89" i="56"/>
  <c r="W89" i="56"/>
  <c r="U89" i="56"/>
  <c r="W88" i="56"/>
  <c r="U88" i="56"/>
  <c r="Y87" i="56"/>
  <c r="W87" i="56"/>
  <c r="U87" i="56"/>
  <c r="Y86" i="56"/>
  <c r="W86" i="56"/>
  <c r="U86" i="56"/>
  <c r="W85" i="56"/>
  <c r="U85" i="56"/>
  <c r="Y85" i="56" s="1"/>
  <c r="F84" i="56"/>
  <c r="X16" i="46" l="1"/>
  <c r="X19" i="46"/>
  <c r="X7" i="46"/>
  <c r="X18" i="46"/>
  <c r="U18" i="46"/>
  <c r="X30" i="46"/>
  <c r="U30" i="46"/>
  <c r="X4" i="46"/>
  <c r="X15" i="46"/>
  <c r="U15" i="46"/>
  <c r="X27" i="46"/>
  <c r="U27" i="46"/>
  <c r="X28" i="46"/>
  <c r="X12" i="46"/>
  <c r="U12" i="46"/>
  <c r="X13" i="46"/>
  <c r="X24" i="46"/>
  <c r="U24" i="46"/>
  <c r="X25" i="46"/>
  <c r="X35" i="46"/>
  <c r="X38" i="46"/>
  <c r="X41" i="46"/>
  <c r="X6" i="46"/>
  <c r="U6" i="46"/>
  <c r="X9" i="46"/>
  <c r="U9" i="46"/>
  <c r="X10" i="46"/>
  <c r="X21" i="46"/>
  <c r="U21" i="46"/>
  <c r="X22" i="46"/>
  <c r="X37" i="46"/>
  <c r="X40" i="46"/>
  <c r="X31" i="46"/>
  <c r="T42" i="46"/>
  <c r="U42" i="46" s="1"/>
  <c r="Y108" i="56"/>
  <c r="Y90" i="56"/>
  <c r="X36" i="46"/>
  <c r="X39" i="46"/>
  <c r="X5" i="46"/>
  <c r="X8" i="46"/>
  <c r="X11" i="46"/>
  <c r="X14" i="46"/>
  <c r="X17" i="46"/>
  <c r="X20" i="46"/>
  <c r="X23" i="46"/>
  <c r="X26" i="46"/>
  <c r="X29" i="46"/>
  <c r="X32" i="46"/>
  <c r="Y121" i="56"/>
  <c r="Y88" i="56"/>
  <c r="Y91" i="56"/>
  <c r="Y94" i="56"/>
  <c r="Y97" i="56"/>
  <c r="Y104" i="56"/>
  <c r="Y114" i="56"/>
  <c r="Y117" i="56"/>
  <c r="Y120" i="56"/>
  <c r="W86" i="57" l="1"/>
  <c r="T86" i="57"/>
  <c r="S86" i="57"/>
  <c r="R86" i="57"/>
  <c r="Q86" i="57"/>
  <c r="P86" i="57"/>
  <c r="O86" i="57"/>
  <c r="N86" i="57"/>
  <c r="M86" i="57"/>
  <c r="L86" i="57"/>
  <c r="K86" i="57"/>
  <c r="J86" i="57"/>
  <c r="I86" i="57"/>
  <c r="H86" i="57"/>
  <c r="W85" i="57"/>
  <c r="U85" i="57"/>
  <c r="Y85" i="57" s="1"/>
  <c r="W84" i="57"/>
  <c r="U84" i="57"/>
  <c r="W83" i="57"/>
  <c r="U83" i="57"/>
  <c r="W82" i="57"/>
  <c r="U82" i="57"/>
  <c r="Y82" i="57" s="1"/>
  <c r="W81" i="57"/>
  <c r="U81" i="57"/>
  <c r="U80" i="57"/>
  <c r="U79" i="57"/>
  <c r="U78" i="57"/>
  <c r="W77" i="57"/>
  <c r="U77" i="57"/>
  <c r="W76" i="57"/>
  <c r="U76" i="57"/>
  <c r="Y76" i="57" s="1"/>
  <c r="Y75" i="57"/>
  <c r="W74" i="57"/>
  <c r="U74" i="57"/>
  <c r="Y74" i="57" s="1"/>
  <c r="W73" i="57"/>
  <c r="U73" i="57"/>
  <c r="W72" i="57"/>
  <c r="U72" i="57"/>
  <c r="Y72" i="57" s="1"/>
  <c r="W71" i="57"/>
  <c r="U71" i="57"/>
  <c r="Y71" i="57" s="1"/>
  <c r="W70" i="57"/>
  <c r="U70" i="57"/>
  <c r="W69" i="57"/>
  <c r="U69" i="57"/>
  <c r="Y69" i="57" s="1"/>
  <c r="W68" i="57"/>
  <c r="U68" i="57"/>
  <c r="Y68" i="57" s="1"/>
  <c r="Y67" i="57"/>
  <c r="W67" i="57"/>
  <c r="U67" i="57"/>
  <c r="W66" i="57"/>
  <c r="U66" i="57"/>
  <c r="Y66" i="57" s="1"/>
  <c r="W65" i="57"/>
  <c r="U65" i="57"/>
  <c r="Y65" i="57" s="1"/>
  <c r="Y64" i="57"/>
  <c r="W64" i="57"/>
  <c r="U64" i="57"/>
  <c r="V64" i="57" s="1"/>
  <c r="W63" i="57"/>
  <c r="U63" i="57"/>
  <c r="Y63" i="57" s="1"/>
  <c r="W62" i="57"/>
  <c r="U62" i="57"/>
  <c r="W61" i="57"/>
  <c r="U61" i="57"/>
  <c r="Y61" i="57" s="1"/>
  <c r="W60" i="57"/>
  <c r="U60" i="57"/>
  <c r="W59" i="57"/>
  <c r="U59" i="57"/>
  <c r="V59" i="57" s="1"/>
  <c r="W58" i="57"/>
  <c r="U58" i="57"/>
  <c r="Y58" i="57" s="1"/>
  <c r="W57" i="57"/>
  <c r="U57" i="57"/>
  <c r="Y57" i="57" s="1"/>
  <c r="W56" i="57"/>
  <c r="U56" i="57"/>
  <c r="V56" i="57" s="1"/>
  <c r="W55" i="57"/>
  <c r="U55" i="57"/>
  <c r="Y55" i="57" s="1"/>
  <c r="W54" i="57"/>
  <c r="U54" i="57"/>
  <c r="Y54" i="57" s="1"/>
  <c r="W53" i="57"/>
  <c r="U53" i="57"/>
  <c r="W52" i="57"/>
  <c r="U52" i="57"/>
  <c r="Y52" i="57" s="1"/>
  <c r="W51" i="57"/>
  <c r="U51" i="57"/>
  <c r="Y51" i="57" s="1"/>
  <c r="W50" i="57"/>
  <c r="U50" i="57"/>
  <c r="W49" i="57"/>
  <c r="U49" i="57"/>
  <c r="Y49" i="57" s="1"/>
  <c r="W48" i="57"/>
  <c r="U48" i="57"/>
  <c r="Y48" i="57" s="1"/>
  <c r="W47" i="57"/>
  <c r="U47" i="57"/>
  <c r="V47" i="57" s="1"/>
  <c r="F46" i="57"/>
  <c r="Y83" i="57" l="1"/>
  <c r="Y77" i="57"/>
  <c r="Y81" i="57"/>
  <c r="U86" i="57"/>
  <c r="Y47" i="57"/>
  <c r="Y53" i="57"/>
  <c r="Y73" i="57"/>
  <c r="Y56" i="57"/>
  <c r="Y84" i="57"/>
  <c r="Y59" i="57"/>
  <c r="Y50" i="57"/>
  <c r="Y70" i="57"/>
  <c r="Y86" i="57" l="1"/>
  <c r="V86" i="57"/>
  <c r="W80" i="56" l="1"/>
  <c r="T80" i="56"/>
  <c r="S80" i="56"/>
  <c r="R80" i="56"/>
  <c r="Q80" i="56"/>
  <c r="P80" i="56"/>
  <c r="O80" i="56"/>
  <c r="N80" i="56"/>
  <c r="M80" i="56"/>
  <c r="L80" i="56"/>
  <c r="K80" i="56"/>
  <c r="J80" i="56"/>
  <c r="I80" i="56"/>
  <c r="H80" i="56"/>
  <c r="Y79" i="56"/>
  <c r="W79" i="56"/>
  <c r="U79" i="56"/>
  <c r="V79" i="56" s="1"/>
  <c r="W78" i="56"/>
  <c r="U78" i="56"/>
  <c r="Y78" i="56" s="1"/>
  <c r="W77" i="56"/>
  <c r="U77" i="56"/>
  <c r="Y77" i="56" s="1"/>
  <c r="W76" i="56"/>
  <c r="U76" i="56"/>
  <c r="V76" i="56" s="1"/>
  <c r="W75" i="56"/>
  <c r="U75" i="56"/>
  <c r="Y75" i="56" s="1"/>
  <c r="W74" i="56"/>
  <c r="U74" i="56"/>
  <c r="Y74" i="56" s="1"/>
  <c r="W73" i="56"/>
  <c r="U73" i="56"/>
  <c r="V73" i="56" s="1"/>
  <c r="Y72" i="56"/>
  <c r="W71" i="56"/>
  <c r="U71" i="56"/>
  <c r="Y71" i="56" s="1"/>
  <c r="W70" i="56"/>
  <c r="U70" i="56"/>
  <c r="Y70" i="56" s="1"/>
  <c r="W69" i="56"/>
  <c r="U69" i="56"/>
  <c r="Y69" i="56" s="1"/>
  <c r="Y68" i="56"/>
  <c r="W68" i="56"/>
  <c r="U68" i="56"/>
  <c r="V68" i="56" s="1"/>
  <c r="W67" i="56"/>
  <c r="U67" i="56"/>
  <c r="Y67" i="56" s="1"/>
  <c r="Y66" i="56"/>
  <c r="W66" i="56"/>
  <c r="U66" i="56"/>
  <c r="V66" i="56" s="1"/>
  <c r="W65" i="56"/>
  <c r="U65" i="56"/>
  <c r="V65" i="56" s="1"/>
  <c r="Y64" i="56"/>
  <c r="W64" i="56"/>
  <c r="V64" i="56"/>
  <c r="W63" i="56"/>
  <c r="U63" i="56"/>
  <c r="V63" i="56" s="1"/>
  <c r="W62" i="56"/>
  <c r="U62" i="56"/>
  <c r="Y62" i="56" s="1"/>
  <c r="Y61" i="56"/>
  <c r="W61" i="56"/>
  <c r="V61" i="56"/>
  <c r="W60" i="56"/>
  <c r="U60" i="56"/>
  <c r="Y60" i="56" s="1"/>
  <c r="W59" i="56"/>
  <c r="V59" i="56"/>
  <c r="W58" i="56"/>
  <c r="U58" i="56"/>
  <c r="V58" i="56" s="1"/>
  <c r="W57" i="56"/>
  <c r="U57" i="56"/>
  <c r="V57" i="56" s="1"/>
  <c r="Y56" i="56"/>
  <c r="W56" i="56"/>
  <c r="U56" i="56"/>
  <c r="V56" i="56" s="1"/>
  <c r="W55" i="56"/>
  <c r="U55" i="56"/>
  <c r="Y55" i="56" s="1"/>
  <c r="W54" i="56"/>
  <c r="U54" i="56"/>
  <c r="Y54" i="56" s="1"/>
  <c r="W53" i="56"/>
  <c r="U53" i="56"/>
  <c r="V53" i="56" s="1"/>
  <c r="W52" i="56"/>
  <c r="V52" i="56"/>
  <c r="U52" i="56"/>
  <c r="Y52" i="56" s="1"/>
  <c r="W51" i="56"/>
  <c r="U51" i="56"/>
  <c r="Y51" i="56" s="1"/>
  <c r="W50" i="56"/>
  <c r="U50" i="56"/>
  <c r="V50" i="56" s="1"/>
  <c r="W49" i="56"/>
  <c r="U49" i="56"/>
  <c r="Y49" i="56" s="1"/>
  <c r="W48" i="56"/>
  <c r="U48" i="56"/>
  <c r="Y48" i="56" s="1"/>
  <c r="W47" i="56"/>
  <c r="U47" i="56"/>
  <c r="V47" i="56" s="1"/>
  <c r="W46" i="56"/>
  <c r="U46" i="56"/>
  <c r="Y46" i="56" s="1"/>
  <c r="W45" i="56"/>
  <c r="U45" i="56"/>
  <c r="Y45" i="56" s="1"/>
  <c r="W44" i="56"/>
  <c r="U44" i="56"/>
  <c r="V44" i="56" s="1"/>
  <c r="F43" i="56"/>
  <c r="Y47" i="56" l="1"/>
  <c r="V75" i="56"/>
  <c r="V46" i="56"/>
  <c r="Y50" i="56"/>
  <c r="V55" i="56"/>
  <c r="Y63" i="56"/>
  <c r="U80" i="56"/>
  <c r="V60" i="56"/>
  <c r="Y65" i="56"/>
  <c r="V69" i="56"/>
  <c r="V71" i="56"/>
  <c r="Y73" i="56"/>
  <c r="V78" i="56"/>
  <c r="Y44" i="56"/>
  <c r="V49" i="56"/>
  <c r="Y53" i="56"/>
  <c r="V62" i="56"/>
  <c r="Y58" i="56"/>
  <c r="Y76" i="56"/>
  <c r="Y80" i="56"/>
  <c r="V80" i="56"/>
  <c r="V67" i="56"/>
  <c r="V70" i="56"/>
  <c r="V45" i="56"/>
  <c r="V48" i="56"/>
  <c r="V51" i="56"/>
  <c r="V54" i="56"/>
  <c r="V74" i="56"/>
  <c r="V77" i="56"/>
  <c r="V44" i="38" l="1"/>
  <c r="S44" i="38"/>
  <c r="R44" i="38"/>
  <c r="Q44" i="38"/>
  <c r="P44" i="38"/>
  <c r="O44" i="38"/>
  <c r="N44" i="38"/>
  <c r="M44" i="38"/>
  <c r="L44" i="38"/>
  <c r="K44" i="38"/>
  <c r="J44" i="38"/>
  <c r="I44" i="38"/>
  <c r="H44" i="38"/>
  <c r="V43" i="38"/>
  <c r="T43" i="38"/>
  <c r="U43" i="38" s="1"/>
  <c r="V42" i="38"/>
  <c r="T42" i="38"/>
  <c r="V41" i="38"/>
  <c r="T41" i="38"/>
  <c r="V40" i="38"/>
  <c r="T40" i="38"/>
  <c r="U40" i="38" s="1"/>
  <c r="V39" i="38"/>
  <c r="T39" i="38"/>
  <c r="U39" i="38" s="1"/>
  <c r="V38" i="38"/>
  <c r="T38" i="38"/>
  <c r="V37" i="38"/>
  <c r="T37" i="38"/>
  <c r="U37" i="38" s="1"/>
  <c r="V36" i="38"/>
  <c r="T36" i="38"/>
  <c r="U36" i="38" s="1"/>
  <c r="V35" i="38"/>
  <c r="T35" i="38"/>
  <c r="V34" i="38"/>
  <c r="T34" i="38"/>
  <c r="U34" i="38" s="1"/>
  <c r="X33" i="38"/>
  <c r="V32" i="38"/>
  <c r="T32" i="38"/>
  <c r="U32" i="38" s="1"/>
  <c r="V31" i="38"/>
  <c r="T31" i="38"/>
  <c r="U31" i="38" s="1"/>
  <c r="V30" i="38"/>
  <c r="T30" i="38"/>
  <c r="V29" i="38"/>
  <c r="T29" i="38"/>
  <c r="U29" i="38" s="1"/>
  <c r="V28" i="38"/>
  <c r="T28" i="38"/>
  <c r="U28" i="38" s="1"/>
  <c r="V27" i="38"/>
  <c r="T27" i="38"/>
  <c r="V26" i="38"/>
  <c r="T26" i="38"/>
  <c r="U26" i="38" s="1"/>
  <c r="V25" i="38"/>
  <c r="T25" i="38"/>
  <c r="U25" i="38" s="1"/>
  <c r="V24" i="38"/>
  <c r="T24" i="38"/>
  <c r="V23" i="38"/>
  <c r="T23" i="38"/>
  <c r="U23" i="38" s="1"/>
  <c r="V22" i="38"/>
  <c r="T22" i="38"/>
  <c r="U22" i="38" s="1"/>
  <c r="V21" i="38"/>
  <c r="T21" i="38"/>
  <c r="V20" i="38"/>
  <c r="T20" i="38"/>
  <c r="U20" i="38" s="1"/>
  <c r="V19" i="38"/>
  <c r="T19" i="38"/>
  <c r="U19" i="38" s="1"/>
  <c r="V18" i="38"/>
  <c r="T18" i="38"/>
  <c r="V17" i="38"/>
  <c r="T17" i="38"/>
  <c r="U17" i="38" s="1"/>
  <c r="V16" i="38"/>
  <c r="T16" i="38"/>
  <c r="U16" i="38" s="1"/>
  <c r="V15" i="38"/>
  <c r="T15" i="38"/>
  <c r="V14" i="38"/>
  <c r="T14" i="38"/>
  <c r="U14" i="38" s="1"/>
  <c r="V13" i="38"/>
  <c r="T13" i="38"/>
  <c r="V12" i="38"/>
  <c r="T12" i="38"/>
  <c r="V11" i="38"/>
  <c r="T11" i="38"/>
  <c r="U11" i="38" s="1"/>
  <c r="V10" i="38"/>
  <c r="T10" i="38"/>
  <c r="U10" i="38" s="1"/>
  <c r="V9" i="38"/>
  <c r="T9" i="38"/>
  <c r="V8" i="38"/>
  <c r="T8" i="38"/>
  <c r="U8" i="38" s="1"/>
  <c r="V7" i="38"/>
  <c r="T7" i="38"/>
  <c r="U7" i="38" s="1"/>
  <c r="V6" i="38"/>
  <c r="T6" i="38"/>
  <c r="V5" i="38"/>
  <c r="T5" i="38"/>
  <c r="U5" i="38" s="1"/>
  <c r="V4" i="38"/>
  <c r="T4" i="38"/>
  <c r="U4" i="38" s="1"/>
  <c r="X36" i="38" l="1"/>
  <c r="X23" i="38"/>
  <c r="X12" i="38"/>
  <c r="U12" i="38"/>
  <c r="X27" i="38"/>
  <c r="U27" i="38"/>
  <c r="X35" i="38"/>
  <c r="U35" i="38"/>
  <c r="X15" i="38"/>
  <c r="U15" i="38"/>
  <c r="X24" i="38"/>
  <c r="U24" i="38"/>
  <c r="X30" i="38"/>
  <c r="U30" i="38"/>
  <c r="X41" i="38"/>
  <c r="U41" i="38"/>
  <c r="X18" i="38"/>
  <c r="U18" i="38"/>
  <c r="X42" i="38"/>
  <c r="U42" i="38"/>
  <c r="X9" i="38"/>
  <c r="U9" i="38"/>
  <c r="X13" i="38"/>
  <c r="U13" i="38"/>
  <c r="X20" i="38"/>
  <c r="X21" i="38"/>
  <c r="U21" i="38"/>
  <c r="X34" i="38"/>
  <c r="X38" i="38"/>
  <c r="U38" i="38"/>
  <c r="X39" i="38"/>
  <c r="X6" i="38"/>
  <c r="U6" i="38"/>
  <c r="X43" i="38"/>
  <c r="X40" i="38"/>
  <c r="X37" i="38"/>
  <c r="T44" i="38"/>
  <c r="U44" i="38" s="1"/>
  <c r="X26" i="38"/>
  <c r="X29" i="38"/>
  <c r="X32" i="38"/>
  <c r="X5" i="38"/>
  <c r="X8" i="38"/>
  <c r="X11" i="38"/>
  <c r="X14" i="38"/>
  <c r="X17" i="38"/>
  <c r="X4" i="38"/>
  <c r="X7" i="38"/>
  <c r="X10" i="38"/>
  <c r="X16" i="38"/>
  <c r="X19" i="38"/>
  <c r="X22" i="38"/>
  <c r="X25" i="38"/>
  <c r="X28" i="38"/>
  <c r="X31" i="38"/>
  <c r="U42" i="57" l="1"/>
  <c r="W42" i="57" l="1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W41" i="57"/>
  <c r="U41" i="57"/>
  <c r="V41" i="57" s="1"/>
  <c r="Y40" i="57"/>
  <c r="W40" i="57"/>
  <c r="V40" i="57"/>
  <c r="U40" i="57"/>
  <c r="Y39" i="57"/>
  <c r="W39" i="57"/>
  <c r="V39" i="57"/>
  <c r="U39" i="57"/>
  <c r="W38" i="57"/>
  <c r="U38" i="57"/>
  <c r="V38" i="57" s="1"/>
  <c r="Y37" i="57"/>
  <c r="W37" i="57"/>
  <c r="V37" i="57"/>
  <c r="U37" i="57"/>
  <c r="U36" i="57"/>
  <c r="V36" i="57" s="1"/>
  <c r="V35" i="57"/>
  <c r="U35" i="57"/>
  <c r="U34" i="57"/>
  <c r="V34" i="57" s="1"/>
  <c r="Y33" i="57"/>
  <c r="W33" i="57"/>
  <c r="V33" i="57"/>
  <c r="U33" i="57"/>
  <c r="W32" i="57"/>
  <c r="U32" i="57"/>
  <c r="V32" i="57" s="1"/>
  <c r="Y31" i="57"/>
  <c r="W30" i="57"/>
  <c r="U30" i="57"/>
  <c r="V30" i="57" s="1"/>
  <c r="Y29" i="57"/>
  <c r="W29" i="57"/>
  <c r="U29" i="57"/>
  <c r="V29" i="57" s="1"/>
  <c r="W28" i="57"/>
  <c r="U28" i="57"/>
  <c r="Y28" i="57" s="1"/>
  <c r="W27" i="57"/>
  <c r="U27" i="57"/>
  <c r="V27" i="57" s="1"/>
  <c r="Y26" i="57"/>
  <c r="W26" i="57"/>
  <c r="U26" i="57"/>
  <c r="V26" i="57" s="1"/>
  <c r="W25" i="57"/>
  <c r="U25" i="57"/>
  <c r="Y25" i="57" s="1"/>
  <c r="W24" i="57"/>
  <c r="U24" i="57"/>
  <c r="V24" i="57" s="1"/>
  <c r="Y23" i="57"/>
  <c r="W23" i="57"/>
  <c r="U23" i="57"/>
  <c r="V23" i="57" s="1"/>
  <c r="W22" i="57"/>
  <c r="U22" i="57"/>
  <c r="Y22" i="57" s="1"/>
  <c r="W21" i="57"/>
  <c r="U21" i="57"/>
  <c r="V21" i="57" s="1"/>
  <c r="Y20" i="57"/>
  <c r="W20" i="57"/>
  <c r="U20" i="57"/>
  <c r="V20" i="57" s="1"/>
  <c r="W19" i="57"/>
  <c r="U19" i="57"/>
  <c r="Y19" i="57" s="1"/>
  <c r="W18" i="57"/>
  <c r="V18" i="57"/>
  <c r="U18" i="57"/>
  <c r="Y17" i="57"/>
  <c r="W17" i="57"/>
  <c r="V17" i="57"/>
  <c r="U17" i="57"/>
  <c r="W16" i="57"/>
  <c r="U16" i="57"/>
  <c r="V16" i="57" s="1"/>
  <c r="Y15" i="57"/>
  <c r="W15" i="57"/>
  <c r="U15" i="57"/>
  <c r="V15" i="57" s="1"/>
  <c r="W14" i="57"/>
  <c r="U14" i="57"/>
  <c r="Y14" i="57" s="1"/>
  <c r="W13" i="57"/>
  <c r="U13" i="57"/>
  <c r="V13" i="57" s="1"/>
  <c r="Y12" i="57"/>
  <c r="W12" i="57"/>
  <c r="U12" i="57"/>
  <c r="V12" i="57" s="1"/>
  <c r="W11" i="57"/>
  <c r="U11" i="57"/>
  <c r="Y11" i="57" s="1"/>
  <c r="W10" i="57"/>
  <c r="U10" i="57"/>
  <c r="V10" i="57" s="1"/>
  <c r="Y9" i="57"/>
  <c r="W9" i="57"/>
  <c r="U9" i="57"/>
  <c r="V9" i="57" s="1"/>
  <c r="W8" i="57"/>
  <c r="U8" i="57"/>
  <c r="Y8" i="57" s="1"/>
  <c r="W7" i="57"/>
  <c r="U7" i="57"/>
  <c r="V7" i="57" s="1"/>
  <c r="Y6" i="57"/>
  <c r="W6" i="57"/>
  <c r="U6" i="57"/>
  <c r="V6" i="57" s="1"/>
  <c r="W5" i="57"/>
  <c r="U5" i="57"/>
  <c r="Y5" i="57" s="1"/>
  <c r="W4" i="57"/>
  <c r="U4" i="57"/>
  <c r="V4" i="57" s="1"/>
  <c r="W3" i="57"/>
  <c r="U3" i="57"/>
  <c r="V3" i="57" s="1"/>
  <c r="F2" i="57"/>
  <c r="W39" i="56"/>
  <c r="T39" i="56"/>
  <c r="U39" i="56" s="1"/>
  <c r="Y39" i="56" s="1"/>
  <c r="S39" i="56"/>
  <c r="R39" i="56"/>
  <c r="Q39" i="56"/>
  <c r="P39" i="56"/>
  <c r="O39" i="56"/>
  <c r="N39" i="56"/>
  <c r="M39" i="56"/>
  <c r="L39" i="56"/>
  <c r="K39" i="56"/>
  <c r="J39" i="56"/>
  <c r="I39" i="56"/>
  <c r="H39" i="56"/>
  <c r="W38" i="56"/>
  <c r="U38" i="56"/>
  <c r="Y38" i="56" s="1"/>
  <c r="Y37" i="56"/>
  <c r="W37" i="56"/>
  <c r="U37" i="56"/>
  <c r="V37" i="56" s="1"/>
  <c r="Y36" i="56"/>
  <c r="W36" i="56"/>
  <c r="V36" i="56"/>
  <c r="U36" i="56"/>
  <c r="W35" i="56"/>
  <c r="U35" i="56"/>
  <c r="Y35" i="56" s="1"/>
  <c r="Y34" i="56"/>
  <c r="W34" i="56"/>
  <c r="U34" i="56"/>
  <c r="V34" i="56" s="1"/>
  <c r="Y33" i="56"/>
  <c r="W33" i="56"/>
  <c r="V33" i="56"/>
  <c r="U33" i="56"/>
  <c r="W32" i="56"/>
  <c r="U32" i="56"/>
  <c r="Y32" i="56" s="1"/>
  <c r="Y31" i="56"/>
  <c r="W30" i="56"/>
  <c r="U30" i="56"/>
  <c r="Y30" i="56" s="1"/>
  <c r="Y29" i="56"/>
  <c r="W29" i="56"/>
  <c r="U29" i="56"/>
  <c r="V29" i="56" s="1"/>
  <c r="W28" i="56"/>
  <c r="U28" i="56"/>
  <c r="Y28" i="56" s="1"/>
  <c r="W27" i="56"/>
  <c r="U27" i="56"/>
  <c r="Y27" i="56" s="1"/>
  <c r="Y26" i="56"/>
  <c r="W26" i="56"/>
  <c r="U26" i="56"/>
  <c r="V26" i="56" s="1"/>
  <c r="W25" i="56"/>
  <c r="U25" i="56"/>
  <c r="V25" i="56" s="1"/>
  <c r="W24" i="56"/>
  <c r="U24" i="56"/>
  <c r="Y24" i="56" s="1"/>
  <c r="Y23" i="56"/>
  <c r="W23" i="56"/>
  <c r="V23" i="56"/>
  <c r="W22" i="56"/>
  <c r="U22" i="56"/>
  <c r="V22" i="56" s="1"/>
  <c r="Y21" i="56"/>
  <c r="W21" i="56"/>
  <c r="U21" i="56"/>
  <c r="V21" i="56" s="1"/>
  <c r="Y20" i="56"/>
  <c r="W20" i="56"/>
  <c r="V20" i="56"/>
  <c r="W19" i="56"/>
  <c r="U19" i="56"/>
  <c r="Y19" i="56" s="1"/>
  <c r="W18" i="56"/>
  <c r="V18" i="56"/>
  <c r="W17" i="56"/>
  <c r="U17" i="56"/>
  <c r="Y17" i="56" s="1"/>
  <c r="W16" i="56"/>
  <c r="V16" i="56"/>
  <c r="U16" i="56"/>
  <c r="W15" i="56"/>
  <c r="U15" i="56"/>
  <c r="V15" i="56" s="1"/>
  <c r="Y14" i="56"/>
  <c r="W14" i="56"/>
  <c r="U14" i="56"/>
  <c r="V14" i="56" s="1"/>
  <c r="Y13" i="56"/>
  <c r="W13" i="56"/>
  <c r="V13" i="56"/>
  <c r="U13" i="56"/>
  <c r="W12" i="56"/>
  <c r="U12" i="56"/>
  <c r="Y12" i="56" s="1"/>
  <c r="Y11" i="56"/>
  <c r="W11" i="56"/>
  <c r="U11" i="56"/>
  <c r="V11" i="56" s="1"/>
  <c r="Y10" i="56"/>
  <c r="W10" i="56"/>
  <c r="V10" i="56"/>
  <c r="U10" i="56"/>
  <c r="W9" i="56"/>
  <c r="U9" i="56"/>
  <c r="Y9" i="56" s="1"/>
  <c r="Y8" i="56"/>
  <c r="W8" i="56"/>
  <c r="U8" i="56"/>
  <c r="V8" i="56" s="1"/>
  <c r="Y7" i="56"/>
  <c r="W7" i="56"/>
  <c r="U7" i="56"/>
  <c r="V7" i="56" s="1"/>
  <c r="W6" i="56"/>
  <c r="U6" i="56"/>
  <c r="Y6" i="56" s="1"/>
  <c r="Y5" i="56"/>
  <c r="W5" i="56"/>
  <c r="U5" i="56"/>
  <c r="V5" i="56" s="1"/>
  <c r="W4" i="56"/>
  <c r="U4" i="56"/>
  <c r="Y4" i="56" s="1"/>
  <c r="W3" i="56"/>
  <c r="U3" i="56"/>
  <c r="Y3" i="56" s="1"/>
  <c r="F2" i="56"/>
  <c r="Y3" i="57" l="1"/>
  <c r="Y42" i="57"/>
  <c r="V4" i="56"/>
  <c r="Y32" i="57"/>
  <c r="Y38" i="57"/>
  <c r="Y41" i="57"/>
  <c r="Y4" i="57"/>
  <c r="Y7" i="57"/>
  <c r="Y10" i="57"/>
  <c r="Y13" i="57"/>
  <c r="Y21" i="57"/>
  <c r="Y24" i="57"/>
  <c r="Y27" i="57"/>
  <c r="Y30" i="57"/>
  <c r="V5" i="57"/>
  <c r="V8" i="57"/>
  <c r="V11" i="57"/>
  <c r="V14" i="57"/>
  <c r="V19" i="57"/>
  <c r="V22" i="57"/>
  <c r="V25" i="57"/>
  <c r="V28" i="57"/>
  <c r="V28" i="56"/>
  <c r="V39" i="56"/>
  <c r="V3" i="56"/>
  <c r="V6" i="56"/>
  <c r="V9" i="56"/>
  <c r="V12" i="56"/>
  <c r="V32" i="56"/>
  <c r="V35" i="56"/>
  <c r="V38" i="56"/>
  <c r="V17" i="56"/>
  <c r="V19" i="56"/>
  <c r="V24" i="56"/>
  <c r="Y25" i="56"/>
  <c r="V27" i="56"/>
  <c r="V30" i="56"/>
  <c r="Y15" i="56"/>
  <c r="Y22" i="56"/>
  <c r="V42" i="57" l="1"/>
  <c r="U17" i="40" l="1"/>
  <c r="V17" i="40" s="1"/>
  <c r="W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W40" i="40"/>
  <c r="U40" i="40"/>
  <c r="W39" i="40"/>
  <c r="U39" i="40"/>
  <c r="V39" i="40" s="1"/>
  <c r="W38" i="40"/>
  <c r="U38" i="40"/>
  <c r="V38" i="40" s="1"/>
  <c r="W37" i="40"/>
  <c r="U37" i="40"/>
  <c r="W36" i="40"/>
  <c r="U36" i="40"/>
  <c r="V36" i="40" s="1"/>
  <c r="W35" i="40"/>
  <c r="U35" i="40"/>
  <c r="W34" i="40"/>
  <c r="U34" i="40"/>
  <c r="Y33" i="40"/>
  <c r="W32" i="40"/>
  <c r="U32" i="40"/>
  <c r="W31" i="40"/>
  <c r="U31" i="40"/>
  <c r="V31" i="40" s="1"/>
  <c r="W30" i="40"/>
  <c r="U30" i="40"/>
  <c r="W29" i="40"/>
  <c r="U29" i="40"/>
  <c r="W28" i="40"/>
  <c r="U28" i="40"/>
  <c r="V28" i="40" s="1"/>
  <c r="W27" i="40"/>
  <c r="U27" i="40"/>
  <c r="W26" i="40"/>
  <c r="U26" i="40"/>
  <c r="Y25" i="40"/>
  <c r="W25" i="40"/>
  <c r="U25" i="40"/>
  <c r="V25" i="40" s="1"/>
  <c r="W24" i="40"/>
  <c r="U24" i="40"/>
  <c r="W23" i="40"/>
  <c r="U23" i="40"/>
  <c r="W22" i="40"/>
  <c r="U22" i="40"/>
  <c r="V22" i="40" s="1"/>
  <c r="W21" i="40"/>
  <c r="U21" i="40"/>
  <c r="W20" i="40"/>
  <c r="U20" i="40"/>
  <c r="V20" i="40" s="1"/>
  <c r="W19" i="40"/>
  <c r="U19" i="40"/>
  <c r="V19" i="40" s="1"/>
  <c r="W18" i="40"/>
  <c r="U18" i="40"/>
  <c r="V18" i="40" s="1"/>
  <c r="W16" i="40"/>
  <c r="U16" i="40"/>
  <c r="V16" i="40" s="1"/>
  <c r="W15" i="40"/>
  <c r="U15" i="40"/>
  <c r="W14" i="40"/>
  <c r="U14" i="40"/>
  <c r="W13" i="40"/>
  <c r="U13" i="40"/>
  <c r="V13" i="40" s="1"/>
  <c r="W12" i="40"/>
  <c r="U12" i="40"/>
  <c r="W11" i="40"/>
  <c r="U11" i="40"/>
  <c r="W10" i="40"/>
  <c r="U10" i="40"/>
  <c r="V10" i="40" s="1"/>
  <c r="W9" i="40"/>
  <c r="U9" i="40"/>
  <c r="W8" i="40"/>
  <c r="U8" i="40"/>
  <c r="W7" i="40"/>
  <c r="U7" i="40"/>
  <c r="V7" i="40" s="1"/>
  <c r="W6" i="40"/>
  <c r="U6" i="40"/>
  <c r="V6" i="40" s="1"/>
  <c r="W5" i="40"/>
  <c r="U5" i="40"/>
  <c r="W4" i="40"/>
  <c r="U4" i="40"/>
  <c r="V4" i="40" s="1"/>
  <c r="F3" i="40"/>
  <c r="Y38" i="40" l="1"/>
  <c r="Y12" i="40"/>
  <c r="V12" i="40"/>
  <c r="Y14" i="40"/>
  <c r="V14" i="40"/>
  <c r="Y26" i="40"/>
  <c r="V26" i="40"/>
  <c r="Y24" i="40"/>
  <c r="V24" i="40"/>
  <c r="Y35" i="40"/>
  <c r="V35" i="40"/>
  <c r="Y23" i="40"/>
  <c r="V23" i="40"/>
  <c r="Y31" i="40"/>
  <c r="Y29" i="40"/>
  <c r="V29" i="40"/>
  <c r="Y37" i="40"/>
  <c r="V37" i="40"/>
  <c r="Y21" i="40"/>
  <c r="V21" i="40"/>
  <c r="Y30" i="40"/>
  <c r="V30" i="40"/>
  <c r="Y34" i="40"/>
  <c r="V34" i="40"/>
  <c r="Y5" i="40"/>
  <c r="V5" i="40"/>
  <c r="Y11" i="40"/>
  <c r="V11" i="40"/>
  <c r="Y15" i="40"/>
  <c r="V15" i="40"/>
  <c r="Y16" i="40"/>
  <c r="Y27" i="40"/>
  <c r="V27" i="40"/>
  <c r="Y28" i="40"/>
  <c r="Y32" i="40"/>
  <c r="V32" i="40"/>
  <c r="Y40" i="40"/>
  <c r="V40" i="40"/>
  <c r="Y9" i="40"/>
  <c r="V9" i="40"/>
  <c r="Y8" i="40"/>
  <c r="V8" i="40"/>
  <c r="U41" i="40"/>
  <c r="Y22" i="40"/>
  <c r="Y19" i="40"/>
  <c r="Y4" i="40"/>
  <c r="Y36" i="40"/>
  <c r="Y39" i="40"/>
  <c r="Y7" i="40"/>
  <c r="Y10" i="40"/>
  <c r="Y13" i="40"/>
  <c r="Y6" i="40"/>
  <c r="Y41" i="40" l="1"/>
  <c r="V41" i="40"/>
  <c r="B28" i="41" l="1"/>
  <c r="D28" i="41" l="1"/>
  <c r="E25" i="41" l="1"/>
  <c r="C25" i="41"/>
  <c r="B25" i="41"/>
  <c r="E24" i="41"/>
  <c r="C24" i="41"/>
  <c r="B24" i="41"/>
  <c r="E23" i="41"/>
  <c r="C23" i="41"/>
  <c r="B23" i="41"/>
  <c r="E28" i="41"/>
  <c r="C28" i="41"/>
  <c r="E27" i="41"/>
  <c r="C27" i="41"/>
  <c r="B27" i="41"/>
  <c r="E25" i="37"/>
  <c r="C25" i="37"/>
  <c r="B25" i="37"/>
  <c r="E24" i="37"/>
  <c r="C24" i="37"/>
  <c r="B24" i="37"/>
  <c r="E23" i="37"/>
  <c r="C23" i="37"/>
  <c r="B23" i="37"/>
  <c r="E28" i="37"/>
  <c r="C28" i="37"/>
  <c r="B28" i="37"/>
  <c r="E27" i="37"/>
  <c r="C27" i="37"/>
  <c r="B27" i="37"/>
  <c r="E24" i="39" l="1"/>
  <c r="C24" i="39"/>
  <c r="B24" i="39"/>
  <c r="E23" i="39"/>
  <c r="C23" i="39"/>
  <c r="B23" i="39"/>
  <c r="E28" i="39"/>
  <c r="C28" i="39"/>
  <c r="B28" i="39"/>
  <c r="E27" i="39"/>
  <c r="C27" i="39"/>
  <c r="B27" i="39"/>
  <c r="E26" i="39"/>
  <c r="C26" i="39"/>
  <c r="B26" i="39"/>
  <c r="D25" i="37" l="1"/>
  <c r="D25" i="41" l="1"/>
  <c r="D24" i="41" l="1"/>
  <c r="D24" i="37" l="1"/>
  <c r="C26" i="41" l="1"/>
  <c r="E25" i="39"/>
  <c r="C25" i="39"/>
  <c r="B25" i="39"/>
  <c r="D23" i="41" l="1"/>
  <c r="D23" i="37" l="1"/>
  <c r="D27" i="41" l="1"/>
  <c r="D28" i="37" l="1"/>
  <c r="D27" i="37" l="1"/>
  <c r="B26" i="37" l="1"/>
  <c r="C26" i="37"/>
  <c r="E26" i="37"/>
  <c r="D26" i="37" l="1"/>
  <c r="D29" i="37" s="1"/>
  <c r="D25" i="39" l="1"/>
  <c r="D24" i="39"/>
  <c r="D23" i="39" l="1"/>
  <c r="D28" i="39" l="1"/>
  <c r="D27" i="39" l="1"/>
  <c r="D26" i="39" l="1"/>
  <c r="N38" i="51" l="1"/>
  <c r="G38" i="51"/>
  <c r="H38" i="51"/>
  <c r="I38" i="51"/>
  <c r="J38" i="51"/>
  <c r="K38" i="51"/>
  <c r="L38" i="51"/>
  <c r="M38" i="51"/>
  <c r="F38" i="51"/>
  <c r="E38" i="51"/>
  <c r="O12" i="51"/>
  <c r="P12" i="51" s="1"/>
  <c r="O13" i="51"/>
  <c r="P13" i="51" s="1"/>
  <c r="O14" i="51"/>
  <c r="P14" i="51" s="1"/>
  <c r="O15" i="51"/>
  <c r="P15" i="51" s="1"/>
  <c r="O16" i="51"/>
  <c r="P16" i="51" s="1"/>
  <c r="O17" i="51"/>
  <c r="P17" i="51" s="1"/>
  <c r="O18" i="51"/>
  <c r="P18" i="51" s="1"/>
  <c r="O19" i="51"/>
  <c r="P19" i="51" s="1"/>
  <c r="O20" i="51"/>
  <c r="P20" i="51" s="1"/>
  <c r="O21" i="51"/>
  <c r="P21" i="51" s="1"/>
  <c r="O22" i="51"/>
  <c r="P22" i="51" s="1"/>
  <c r="O23" i="51"/>
  <c r="P23" i="51" s="1"/>
  <c r="O24" i="51"/>
  <c r="P24" i="51" s="1"/>
  <c r="O25" i="51"/>
  <c r="P25" i="51" s="1"/>
  <c r="O26" i="51"/>
  <c r="P26" i="51" s="1"/>
  <c r="O27" i="51"/>
  <c r="P27" i="51" s="1"/>
  <c r="O28" i="51"/>
  <c r="P28" i="51" s="1"/>
  <c r="O29" i="51"/>
  <c r="P29" i="51" s="1"/>
  <c r="O30" i="51"/>
  <c r="P30" i="51" s="1"/>
  <c r="O31" i="51"/>
  <c r="P31" i="51" s="1"/>
  <c r="O32" i="51"/>
  <c r="P32" i="51" s="1"/>
  <c r="O33" i="51"/>
  <c r="P33" i="51" s="1"/>
  <c r="O34" i="51"/>
  <c r="P34" i="51" s="1"/>
  <c r="O35" i="51"/>
  <c r="P35" i="51" s="1"/>
  <c r="O36" i="51"/>
  <c r="P36" i="51" s="1"/>
  <c r="O37" i="51"/>
  <c r="P37" i="51" s="1"/>
  <c r="O11" i="51"/>
  <c r="P11" i="51" s="1"/>
  <c r="O10" i="51"/>
  <c r="P10" i="51" s="1"/>
  <c r="O38" i="51" l="1"/>
  <c r="P38" i="51" s="1"/>
  <c r="E25" i="50" l="1"/>
  <c r="B25" i="50" l="1"/>
  <c r="C25" i="50"/>
  <c r="B23" i="49" l="1"/>
  <c r="C23" i="49" l="1"/>
  <c r="E23" i="49"/>
  <c r="E28" i="43" l="1"/>
  <c r="C28" i="43" l="1"/>
  <c r="E27" i="48" l="1"/>
  <c r="C27" i="48"/>
  <c r="C28" i="48"/>
  <c r="E28" i="48"/>
  <c r="E25" i="49" l="1"/>
  <c r="E26" i="49"/>
  <c r="C25" i="49"/>
  <c r="E28" i="49"/>
  <c r="C28" i="49"/>
  <c r="C26" i="49"/>
  <c r="C27" i="49"/>
  <c r="C24" i="49"/>
  <c r="E27" i="49"/>
  <c r="E24" i="49"/>
  <c r="B25" i="49" l="1"/>
  <c r="B27" i="49" l="1"/>
  <c r="B26" i="49"/>
  <c r="B24" i="49"/>
  <c r="D28" i="49"/>
  <c r="B28" i="49"/>
  <c r="B28" i="48" l="1"/>
  <c r="B27" i="48" l="1"/>
  <c r="D24" i="49" l="1"/>
  <c r="D23" i="49"/>
  <c r="D27" i="48" l="1"/>
  <c r="B28" i="43" l="1"/>
  <c r="D28" i="48" l="1"/>
  <c r="D28" i="43" l="1"/>
  <c r="E23" i="50" l="1"/>
  <c r="C23" i="50"/>
  <c r="B23" i="50"/>
  <c r="D27" i="49" l="1"/>
  <c r="D23" i="50" l="1"/>
  <c r="D26" i="49" l="1"/>
  <c r="E23" i="43" l="1"/>
  <c r="E26" i="43"/>
  <c r="E25" i="43"/>
  <c r="E24" i="43"/>
  <c r="E26" i="41"/>
  <c r="E25" i="48"/>
  <c r="E27" i="43" l="1"/>
  <c r="D27" i="43"/>
  <c r="D24" i="43"/>
  <c r="B24" i="43"/>
  <c r="C24" i="43"/>
  <c r="C25" i="43"/>
  <c r="D25" i="43"/>
  <c r="B25" i="43"/>
  <c r="B26" i="43"/>
  <c r="C26" i="43"/>
  <c r="D26" i="43"/>
  <c r="B23" i="43"/>
  <c r="C23" i="43"/>
  <c r="D23" i="43"/>
  <c r="B27" i="43"/>
  <c r="C27" i="43"/>
  <c r="B26" i="48"/>
  <c r="C26" i="48"/>
  <c r="D26" i="48"/>
  <c r="E26" i="48"/>
  <c r="B25" i="48"/>
  <c r="C25" i="48"/>
  <c r="B24" i="48"/>
  <c r="C24" i="48"/>
  <c r="D24" i="48"/>
  <c r="E24" i="48"/>
  <c r="E23" i="48"/>
  <c r="B23" i="48"/>
  <c r="C23" i="48"/>
  <c r="D23" i="48"/>
  <c r="B26" i="41"/>
  <c r="D26" i="41"/>
  <c r="D29" i="41" s="1"/>
  <c r="D29" i="43" l="1"/>
  <c r="D25" i="49"/>
  <c r="D29" i="49" s="1"/>
  <c r="E26" i="50" l="1"/>
  <c r="E27" i="50"/>
  <c r="E28" i="50"/>
  <c r="E24" i="50"/>
  <c r="C26" i="50"/>
  <c r="C27" i="50"/>
  <c r="C28" i="50"/>
  <c r="C24" i="50"/>
  <c r="B26" i="50"/>
  <c r="B27" i="50"/>
  <c r="B28" i="50"/>
  <c r="B24" i="50"/>
  <c r="D24" i="50" l="1"/>
  <c r="D25" i="50"/>
  <c r="D26" i="50"/>
  <c r="D27" i="50"/>
  <c r="D28" i="50"/>
  <c r="D29" i="50" l="1"/>
  <c r="D25" i="48"/>
  <c r="D29" i="48" s="1"/>
  <c r="H3" i="37" l="1"/>
</calcChain>
</file>

<file path=xl/sharedStrings.xml><?xml version="1.0" encoding="utf-8"?>
<sst xmlns="http://schemas.openxmlformats.org/spreadsheetml/2006/main" count="7889" uniqueCount="670">
  <si>
    <t>Jaw Short</t>
  </si>
  <si>
    <t>Yield %</t>
  </si>
  <si>
    <t>Scrap %</t>
  </si>
  <si>
    <t>Continuity Fail</t>
  </si>
  <si>
    <t>Blade does not pass front stop</t>
  </si>
  <si>
    <t>Total</t>
  </si>
  <si>
    <t>Rough Actuation of Jaw</t>
  </si>
  <si>
    <t>Comments</t>
  </si>
  <si>
    <t>High Jaw Force</t>
  </si>
  <si>
    <t>Low Jaw Force</t>
  </si>
  <si>
    <t>Scratched Logo</t>
  </si>
  <si>
    <t>Rough Knob Actuation</t>
  </si>
  <si>
    <t>Insulation Damage</t>
  </si>
  <si>
    <t>Misassembled</t>
  </si>
  <si>
    <t>0.003 Jaw Gap Fail</t>
  </si>
  <si>
    <t>0.006 Jaw Gap Fail</t>
  </si>
  <si>
    <t>Stuck Blade</t>
  </si>
  <si>
    <t>Yield</t>
  </si>
  <si>
    <t>Build QTY</t>
  </si>
  <si>
    <t>Rough Rotation Shaft Rotation</t>
  </si>
  <si>
    <t>Fuse Switch</t>
  </si>
  <si>
    <t>Description</t>
  </si>
  <si>
    <t>Shaft Level Scrap</t>
  </si>
  <si>
    <t>Shop Order</t>
  </si>
  <si>
    <t>Date</t>
  </si>
  <si>
    <t>Count</t>
  </si>
  <si>
    <t>Blade guide assembled incorrectly</t>
  </si>
  <si>
    <t>Damaged actuation tube from nut setting</t>
  </si>
  <si>
    <t>Incorrect/Missing Weld</t>
  </si>
  <si>
    <t>Damaged Harness</t>
  </si>
  <si>
    <t>Squeaky Blade</t>
  </si>
  <si>
    <t>Blade Does Not Pass Front Stop</t>
  </si>
  <si>
    <t>Front Stops Not Touching</t>
  </si>
  <si>
    <t>Middle Stops Not Touching</t>
  </si>
  <si>
    <t>Both Not Touching</t>
  </si>
  <si>
    <t>Incorrect Insulation Orientation</t>
  </si>
  <si>
    <t>Jaw Isolation</t>
  </si>
  <si>
    <t>Damaged Component</t>
  </si>
  <si>
    <t>Discolored Jaws</t>
  </si>
  <si>
    <t>Incorrect Weld</t>
  </si>
  <si>
    <t>Gamma Audit</t>
  </si>
  <si>
    <t>Misassembled Frame</t>
  </si>
  <si>
    <t>Trigger Lock Failure</t>
  </si>
  <si>
    <t>Collapsed Front Stop</t>
  </si>
  <si>
    <t>Quality Control
Inspection</t>
  </si>
  <si>
    <t>Damaged Handle</t>
  </si>
  <si>
    <t>Blade Activation</t>
  </si>
  <si>
    <t>Rough Trigger</t>
  </si>
  <si>
    <t>Damaged Jaw</t>
  </si>
  <si>
    <t>Misaligned Pins</t>
  </si>
  <si>
    <t>Engineering Scrap</t>
  </si>
  <si>
    <t>Model</t>
  </si>
  <si>
    <t>Rough Jaw Actuation</t>
  </si>
  <si>
    <t>Average Yield:</t>
  </si>
  <si>
    <t>Scrap Breakdown (Last 3 S/O)</t>
  </si>
  <si>
    <t>Misaligned Hub</t>
  </si>
  <si>
    <t>S/O Qty</t>
  </si>
  <si>
    <t>1st Rework (New Shafts)</t>
  </si>
  <si>
    <t>2nd Rework (New Shafts)</t>
  </si>
  <si>
    <t>3rd Rework (New Shafts)</t>
  </si>
  <si>
    <t>4th Rework (New Shafts)</t>
  </si>
  <si>
    <t>5th Rework (New Shafts)</t>
  </si>
  <si>
    <t>1st Rework (Same Shafts)</t>
  </si>
  <si>
    <t>2nd Rework (Same Shafts)</t>
  </si>
  <si>
    <t>3rd Rework (Same Shafts)</t>
  </si>
  <si>
    <t>Cracked Handles</t>
  </si>
  <si>
    <t>Scrap Breakdown (Last S/O)</t>
  </si>
  <si>
    <t>Shop Order's Yield</t>
  </si>
  <si>
    <t>4th Rework (Same Shafts)</t>
  </si>
  <si>
    <t>5th Rework (Same Shafts)</t>
  </si>
  <si>
    <t>Blade lever spring pop out</t>
  </si>
  <si>
    <t>Initial build Inspection (Scrapped Shafts)</t>
  </si>
  <si>
    <t>Initial build rework (Same Shaft)</t>
  </si>
  <si>
    <t>Front Stop Not Touching</t>
  </si>
  <si>
    <t>RSL Code</t>
  </si>
  <si>
    <t>**Production Shop Order**</t>
  </si>
  <si>
    <t>Exposed Wire</t>
  </si>
  <si>
    <t>Production Initial build Inspection (Scrapped Shafts)</t>
  </si>
  <si>
    <t>Production Initial build rework (Same Shaft)</t>
  </si>
  <si>
    <t>4th Rework Same Shafts)</t>
  </si>
  <si>
    <t>Top Level Non-Conformance</t>
  </si>
  <si>
    <t>Damaged harness</t>
  </si>
  <si>
    <t>Return Spring Pop Out</t>
  </si>
  <si>
    <t>Blade Lever Stop Pop Out</t>
  </si>
  <si>
    <t>Open Handles</t>
  </si>
  <si>
    <t>Cosmetic Defect</t>
  </si>
  <si>
    <t>Shafts</t>
  </si>
  <si>
    <t>Incorrect Blade Stop Crimp</t>
  </si>
  <si>
    <t>Incorrect Jaw Crimp</t>
  </si>
  <si>
    <t>Incorrect Blade Orientation</t>
  </si>
  <si>
    <t>Contamination</t>
  </si>
  <si>
    <t>Rework %</t>
  </si>
  <si>
    <t>Production Scrap</t>
  </si>
  <si>
    <t>Production Rework</t>
  </si>
  <si>
    <t>Quality Scrap</t>
  </si>
  <si>
    <t>0.007 Jaw Gap Fail</t>
  </si>
  <si>
    <t>Electrode Isolation</t>
  </si>
  <si>
    <t>Defective Component</t>
  </si>
  <si>
    <t>Wire Popped Out</t>
  </si>
  <si>
    <t>Reworkables</t>
  </si>
  <si>
    <t>Blade Link Pop Out</t>
  </si>
  <si>
    <t>Missing Component</t>
  </si>
  <si>
    <t>Misassembled Component</t>
  </si>
  <si>
    <t>Particulate Matter</t>
  </si>
  <si>
    <t>Sub-assembly Level Scrap</t>
  </si>
  <si>
    <t>Knob Collars Incorrectly Pressed</t>
  </si>
  <si>
    <t>0.005 Jaw Gap Fail</t>
  </si>
  <si>
    <t>.</t>
  </si>
  <si>
    <t>EB016/EB216 Energy Hand Device Yield</t>
  </si>
  <si>
    <t>EB015/EB215 Energy Hand Device Yield</t>
  </si>
  <si>
    <t xml:space="preserve"> </t>
  </si>
  <si>
    <t>Jaws Do Not Open</t>
  </si>
  <si>
    <t>Loose Knob Collar</t>
  </si>
  <si>
    <t>EB217</t>
  </si>
  <si>
    <t>EB017/EB217 Energy Hand Device Yield</t>
  </si>
  <si>
    <t>EB040/EB240 Energy Hand Device Yield</t>
  </si>
  <si>
    <t>EB030/EB230 Energy Hand Device Yield</t>
  </si>
  <si>
    <t>EB011/EB211 Energy Hand Device Yield</t>
  </si>
  <si>
    <t>EB010/EB210 Energy Hand Device Yield</t>
  </si>
  <si>
    <t>Front Stop not Touching</t>
  </si>
  <si>
    <t>RSL Codes</t>
  </si>
  <si>
    <t>S/O QTY</t>
  </si>
  <si>
    <t>EB230</t>
  </si>
  <si>
    <t>Open Handle</t>
  </si>
  <si>
    <t>EB240</t>
  </si>
  <si>
    <t>EB215</t>
  </si>
  <si>
    <t xml:space="preserve">                                                                                                                                    </t>
  </si>
  <si>
    <t>Partial Pack</t>
  </si>
  <si>
    <t>Incorrect knob collar press</t>
  </si>
  <si>
    <t>Trigger Actuation</t>
  </si>
  <si>
    <t>Both Stops Not Touching</t>
  </si>
  <si>
    <t>Packaging</t>
  </si>
  <si>
    <t xml:space="preserve">Packaging </t>
  </si>
  <si>
    <t>**Laser Welding Shim: .007**</t>
  </si>
  <si>
    <t>Exposed Wire (Static)</t>
  </si>
  <si>
    <t>Exposed Wire (Dynamic)</t>
  </si>
  <si>
    <t>Blade Guide Does Not Go Through</t>
  </si>
  <si>
    <t>Excess Grivory (Static)</t>
  </si>
  <si>
    <t>Excess Grivory (Dynamic)</t>
  </si>
  <si>
    <t>**Production  Shop Order**</t>
  </si>
  <si>
    <t>**Laser Welding Shim: .007 Shim**</t>
  </si>
  <si>
    <t>Non Conformance</t>
  </si>
  <si>
    <t>Shop Order Qty.</t>
  </si>
  <si>
    <t>Build Qty.</t>
  </si>
  <si>
    <t>Top-Level Yield (%)</t>
  </si>
  <si>
    <t>QC</t>
  </si>
  <si>
    <t>Insulation Orientation</t>
  </si>
  <si>
    <t>Blade Actiavtion</t>
  </si>
  <si>
    <t>Low Jaw Gap</t>
  </si>
  <si>
    <t>High Jaw Gap</t>
  </si>
  <si>
    <t>Blade Doesn't Pass Front Stop</t>
  </si>
  <si>
    <t>TOP-LEVEL
SCRAP</t>
  </si>
  <si>
    <t>1st Reassembly
(Reassembly)</t>
  </si>
  <si>
    <t>1st Reassembly
(Scrap)</t>
  </si>
  <si>
    <t>2nd Reassembly
(Scrap)</t>
  </si>
  <si>
    <t>2nd Reassembly
(Reassembly)</t>
  </si>
  <si>
    <t>3rd Reassembly
(Scrap)</t>
  </si>
  <si>
    <t>3rd Reassembly
(Reassembly)</t>
  </si>
  <si>
    <t>Rough Knob Rotation</t>
  </si>
  <si>
    <t>Missassembled</t>
  </si>
  <si>
    <t>TOP-LEVEL
REASSEMBLY</t>
  </si>
  <si>
    <t>Defective Weld</t>
  </si>
  <si>
    <t>SUB-ASSEMBLY
SCRAP</t>
  </si>
  <si>
    <t>Total Scrap</t>
  </si>
  <si>
    <t>Totals</t>
  </si>
  <si>
    <t>Initial Build
(Scrap)</t>
  </si>
  <si>
    <t>Initial Build
(Reassembly)</t>
  </si>
  <si>
    <t>General Information</t>
  </si>
  <si>
    <t>Blade Pusher Coming Out</t>
  </si>
  <si>
    <t>BP Cap Separation: ea</t>
  </si>
  <si>
    <t xml:space="preserve">Exposed Wire </t>
  </si>
  <si>
    <t>Build Qty</t>
  </si>
  <si>
    <t>Visual</t>
  </si>
  <si>
    <t>Damaged Blade Pusher : ea</t>
  </si>
  <si>
    <t>**Production Shop Order **</t>
  </si>
  <si>
    <t xml:space="preserve">Damaged Component </t>
  </si>
  <si>
    <t>Knob Collar Pressed incorrect</t>
  </si>
  <si>
    <t xml:space="preserve">                                                                                                                                 </t>
  </si>
  <si>
    <t>**Nut Setting Shim: .010 shim</t>
  </si>
  <si>
    <t>Knob Collar Press Incorrectly</t>
  </si>
  <si>
    <t>**Nut Setting Shim: .010**</t>
  </si>
  <si>
    <t>**Nut Setting Shim: .010 Shim**</t>
  </si>
  <si>
    <t>Knob Collar Pressed Incorrectly</t>
  </si>
  <si>
    <t>Cosmetic Defect (Static)</t>
  </si>
  <si>
    <t>Blade</t>
  </si>
  <si>
    <t xml:space="preserve">     Scratched Logo : </t>
  </si>
  <si>
    <t>S/O</t>
  </si>
  <si>
    <t>Desired  Pattern Could Not Be Found</t>
  </si>
  <si>
    <t>Cosmetic Defect (Dynamic)</t>
  </si>
  <si>
    <t>Incomplete / Incorrect Weld</t>
  </si>
  <si>
    <t>Incorrect Hub Press</t>
  </si>
  <si>
    <t>Focus Error</t>
  </si>
  <si>
    <t>Incomplete / Incorrect Weld (Static)</t>
  </si>
  <si>
    <t>Engineer Sample</t>
  </si>
  <si>
    <t xml:space="preserve">              </t>
  </si>
  <si>
    <t>BP Cap Seperation : ea</t>
  </si>
  <si>
    <t>Damaged Component (Shaft)</t>
  </si>
  <si>
    <t>3ea Damaged Upper Jaw</t>
  </si>
  <si>
    <t>2ea Incorrect Blade Stop Crimp (No Jaws)</t>
  </si>
  <si>
    <t>Damaged Nut Thread</t>
  </si>
  <si>
    <t>Damaged Blade</t>
  </si>
  <si>
    <t xml:space="preserve">Incomplete / Incorrect Weld </t>
  </si>
  <si>
    <t>Wire Cut Short</t>
  </si>
  <si>
    <t>Stuck Button</t>
  </si>
  <si>
    <t>7ea Damaged Upper Jaw</t>
  </si>
  <si>
    <t>3ea Damaged Pull Tube</t>
  </si>
  <si>
    <t xml:space="preserve">2ea Incorrect Blade Stop Crimp (No Jaws) </t>
  </si>
  <si>
    <t xml:space="preserve">Contamination </t>
  </si>
  <si>
    <t>Trigger Activation</t>
  </si>
  <si>
    <t>Rough Cover / Pull tube</t>
  </si>
  <si>
    <t>EB213</t>
  </si>
  <si>
    <t>3ea Damaged  Blade</t>
  </si>
  <si>
    <t>ea Incorrect Blade Stop Crimp (No Jaws)</t>
  </si>
  <si>
    <t>Damaged Blade Pusher : 74ea</t>
  </si>
  <si>
    <t>EB214</t>
  </si>
  <si>
    <t>Blacde Pusher Coming Out</t>
  </si>
  <si>
    <t>Damaged Blade Pusher : 20ea</t>
  </si>
  <si>
    <t>BP Cap Separation: 2ea</t>
  </si>
  <si>
    <t>12ea Incorrect Blade Stop Crimp (No Jaws)</t>
  </si>
  <si>
    <t xml:space="preserve">3ea Incorrect Blade Stop Crimp (No Jaws) </t>
  </si>
  <si>
    <t>Failure To Unblock Trigger</t>
  </si>
  <si>
    <t>Missing Harness</t>
  </si>
  <si>
    <t>5ea No Grease</t>
  </si>
  <si>
    <t>Frames Weld Incorrectly</t>
  </si>
  <si>
    <t xml:space="preserve">Excess Grivory </t>
  </si>
  <si>
    <t>1 No Grease</t>
  </si>
  <si>
    <t xml:space="preserve">4ea Incorrect Hub Press </t>
  </si>
  <si>
    <t>Damaged Blade Pusher : 18ea</t>
  </si>
  <si>
    <t xml:space="preserve">2ea Incorrect Hub Press </t>
  </si>
  <si>
    <t>1ea Damaged Pull Tube</t>
  </si>
  <si>
    <t>Damaged Blade Pusher</t>
  </si>
  <si>
    <t>Incorrect Laser Weld</t>
  </si>
  <si>
    <t>Damaged  Component</t>
  </si>
  <si>
    <t xml:space="preserve">2ea Damaged Pull Tube </t>
  </si>
  <si>
    <t>Damaged Front Blade Pusher: 37ea</t>
  </si>
  <si>
    <t>BP Cap Separation: 4ea</t>
  </si>
  <si>
    <t>Damaged Thread</t>
  </si>
  <si>
    <t>221ea Engineer Failed Rotation Shaft with dowel</t>
  </si>
  <si>
    <t>Damaged Front Blade Pusher: 54ea</t>
  </si>
  <si>
    <t xml:space="preserve">3ea Upper Jaw Exposed Wire  </t>
  </si>
  <si>
    <t>Damaged  Blade</t>
  </si>
  <si>
    <t xml:space="preserve">3ea Damaged Pull Tube </t>
  </si>
  <si>
    <t>4ea Damaged Tube</t>
  </si>
  <si>
    <t xml:space="preserve">BP Cap Separation: 18ea </t>
  </si>
  <si>
    <t xml:space="preserve">                      115ea ARM HOUSING, STATIC</t>
  </si>
  <si>
    <t xml:space="preserve">            75ea ARM COVER, STATIC</t>
  </si>
  <si>
    <t>2ea  No Grease</t>
  </si>
  <si>
    <t xml:space="preserve">  Damaged Upper Jaw : 2ea</t>
  </si>
  <si>
    <t xml:space="preserve"> Incorrect Blade Stop Crimp (No Jaws) : 2ea</t>
  </si>
  <si>
    <t>Damaged Front Blade Pusher : 19ea</t>
  </si>
  <si>
    <t>EB012/EB212 Energy Hand Device Yield</t>
  </si>
  <si>
    <t xml:space="preserve">BP Cap Separation: ea </t>
  </si>
  <si>
    <t>Damaged Front Blade Pusher: 40ea</t>
  </si>
  <si>
    <t xml:space="preserve">18ea Incorrect Hub Press </t>
  </si>
  <si>
    <t xml:space="preserve">Defective Component </t>
  </si>
  <si>
    <t xml:space="preserve">1ea Damaged Pull Tube </t>
  </si>
  <si>
    <t xml:space="preserve">6ea Upper Jaw Cosmetic Defect  </t>
  </si>
  <si>
    <t>1ea No Grease</t>
  </si>
  <si>
    <t xml:space="preserve">            77ea ARM COVER, STATIC</t>
  </si>
  <si>
    <t>Discolored Weld</t>
  </si>
  <si>
    <t>5ea Discolored Weld</t>
  </si>
  <si>
    <t>1ea Undersized Shaft</t>
  </si>
  <si>
    <t xml:space="preserve">                      ea ARM HOUSING, STATIC</t>
  </si>
  <si>
    <t>EB212</t>
  </si>
  <si>
    <t xml:space="preserve">4ea Incorrect Blade Stop Crimp (No Jaws) </t>
  </si>
  <si>
    <t>80ea Scratched Logo</t>
  </si>
  <si>
    <t>9ea Damaged Upper Jaw</t>
  </si>
  <si>
    <t>Damaged Blade Pusher : 25ea</t>
  </si>
  <si>
    <t>2ea Damaged Covertube</t>
  </si>
  <si>
    <t>Failure To Unlock Trigger</t>
  </si>
  <si>
    <t>1ea Damaged Upper Jaw</t>
  </si>
  <si>
    <t>EB216</t>
  </si>
  <si>
    <t>Damaged Front Blade Pusher: 9ea</t>
  </si>
  <si>
    <t xml:space="preserve">BP Cap Separation: 20ea </t>
  </si>
  <si>
    <t>Incorrect Blade Orirentation</t>
  </si>
  <si>
    <t>Damaged Upper Jaw</t>
  </si>
  <si>
    <t>5ea Contamination Upper Jaw</t>
  </si>
  <si>
    <t>4ea Damaged Pull Tube</t>
  </si>
  <si>
    <t xml:space="preserve">5ea Incorrect Hub Press </t>
  </si>
  <si>
    <t>Damaged Blade Pusher : 95ea</t>
  </si>
  <si>
    <t xml:space="preserve">            80ea ARM COVER, STATIC</t>
  </si>
  <si>
    <t xml:space="preserve">                     210ea ARM HOUSING, STATIC</t>
  </si>
  <si>
    <t>Fuse Button</t>
  </si>
  <si>
    <t>9ea No Grease</t>
  </si>
  <si>
    <t>EB210</t>
  </si>
  <si>
    <t xml:space="preserve">BP Cap Separation: </t>
  </si>
  <si>
    <t>Rusted  Blades :</t>
  </si>
  <si>
    <t xml:space="preserve"> Incorrect Hub Press : </t>
  </si>
  <si>
    <t xml:space="preserve"> Incorrect Blade Stop Crimp (No Jaw) :1ea</t>
  </si>
  <si>
    <t>Damaged Blade Pusher: 23ea</t>
  </si>
  <si>
    <t>Damaged pull Tube :3ea</t>
  </si>
  <si>
    <t>Damaged Front Blade Pusher: 43ea</t>
  </si>
  <si>
    <t xml:space="preserve">10ea Incorrect Hub Press </t>
  </si>
  <si>
    <t>1ea Damaged Cover tube</t>
  </si>
  <si>
    <t>3ea :  No Grease</t>
  </si>
  <si>
    <t>Under Issue</t>
  </si>
  <si>
    <t>Blade Chepped</t>
  </si>
  <si>
    <t xml:space="preserve">BP Cap Separation: 14ea </t>
  </si>
  <si>
    <t>8ea Pull Tube Contamination</t>
  </si>
  <si>
    <t>Damaged Front Blade Pusher: 66ea</t>
  </si>
  <si>
    <t xml:space="preserve">6ea Damaged Pull Tube </t>
  </si>
  <si>
    <t xml:space="preserve">8ea Incorrect Hub Press </t>
  </si>
  <si>
    <t xml:space="preserve">9ea Incorrect Blade Stop Crimp (No Jaws) </t>
  </si>
  <si>
    <t>1ea Defective Upper Jaw</t>
  </si>
  <si>
    <t xml:space="preserve"> No Grease</t>
  </si>
  <si>
    <t xml:space="preserve"> ARM COVER, STATIC</t>
  </si>
  <si>
    <t xml:space="preserve">                     ARM HOUSING, STATIC</t>
  </si>
  <si>
    <t>Damaged Front Blade Pusher: 52ea</t>
  </si>
  <si>
    <t>5ea Damaged Cover Tube</t>
  </si>
  <si>
    <t>5ea Damaged Balde</t>
  </si>
  <si>
    <t>Rusted  Blades : 14ea</t>
  </si>
  <si>
    <t>13ea Contamination (Blade)</t>
  </si>
  <si>
    <t>2ea Cosmetic Defect (Upper Jaw)</t>
  </si>
  <si>
    <t xml:space="preserve"> Incorrect Blade Stop Crimp (No Jaw) :3ea</t>
  </si>
  <si>
    <t>Damaged Blade Pusher: 84ea</t>
  </si>
  <si>
    <t>..</t>
  </si>
  <si>
    <t>2ea Damaged Pull Tube</t>
  </si>
  <si>
    <t xml:space="preserve"> 1ea Incorrect Blade Stop Crimp (No Jaws)</t>
  </si>
  <si>
    <t>Damaged Front Blade Pusher : 68ea</t>
  </si>
  <si>
    <t>2ea :  No Grease</t>
  </si>
  <si>
    <t xml:space="preserve">Failure To lock </t>
  </si>
  <si>
    <t>70ea Damaged Hub</t>
  </si>
  <si>
    <t>2ea Damaged Upper Jaw</t>
  </si>
  <si>
    <t>1ea Incorrect Hub Press</t>
  </si>
  <si>
    <t xml:space="preserve">                                              175ea ARM COVER, STATIC</t>
  </si>
  <si>
    <t xml:space="preserve">                    409ea ARM HOUSING, STATIC</t>
  </si>
  <si>
    <t>Damaged Component (Static)</t>
  </si>
  <si>
    <t xml:space="preserve"> 12ea No Grease</t>
  </si>
  <si>
    <t>Damaged Front Blade Pusher : 9ea</t>
  </si>
  <si>
    <t xml:space="preserve">3ea Incorrect Hub Press </t>
  </si>
  <si>
    <t xml:space="preserve"> 12ea Incorrect Blade Stop Crimp (No Jaws)</t>
  </si>
  <si>
    <t>Pblade Pusher Coming Out</t>
  </si>
  <si>
    <t>7ea Upper Jaw Contamination</t>
  </si>
  <si>
    <t xml:space="preserve">1ea Damaged Cover Tube </t>
  </si>
  <si>
    <t xml:space="preserve">9ea Incorrect Hub Press </t>
  </si>
  <si>
    <t xml:space="preserve">4ea Damaged Pull Tube </t>
  </si>
  <si>
    <t xml:space="preserve">BP Cap Separation: 3ea </t>
  </si>
  <si>
    <t>Damaged Front Blade Pusher: 86ea</t>
  </si>
  <si>
    <t xml:space="preserve">5ea Incorrect Blade Stop Crimp (No Jaws) </t>
  </si>
  <si>
    <t>EB211</t>
  </si>
  <si>
    <t>Rusted  Blades : 32ea</t>
  </si>
  <si>
    <t>Damaged Blade Pusher:  33ea</t>
  </si>
  <si>
    <t>5ea Lower Jaw Contamination</t>
  </si>
  <si>
    <t>Damaged Front Blade Pusher: ea</t>
  </si>
  <si>
    <t xml:space="preserve">10ea Incorrect Blade Stop Crimp (No Jaws) </t>
  </si>
  <si>
    <t>3ea Damaged Pulltube</t>
  </si>
  <si>
    <t xml:space="preserve">Cosmetic Defect </t>
  </si>
  <si>
    <t>Damaged Front Blade Pusher: 60ea</t>
  </si>
  <si>
    <t xml:space="preserve">8ea Damaged Upper Jaw </t>
  </si>
  <si>
    <t xml:space="preserve">1ea Damaged Lower Jaw </t>
  </si>
  <si>
    <t xml:space="preserve">21ea Incorrect Hub Press </t>
  </si>
  <si>
    <t xml:space="preserve">15ea Incorrect Blade Stop Crimp (No Jaws) </t>
  </si>
  <si>
    <t>Damaged Blade Pusher: 20ea</t>
  </si>
  <si>
    <t>Damaged Component (Blade)</t>
  </si>
  <si>
    <t xml:space="preserve">    1ea Cosmetic Defect Lower Jaw</t>
  </si>
  <si>
    <t xml:space="preserve">     9ea Cosmetic Defect Upper Jaw</t>
  </si>
  <si>
    <t xml:space="preserve">     9ea Incorrect Blade Stop Crimp (No Jaw)</t>
  </si>
  <si>
    <t xml:space="preserve">     7ea Damaged Cover Tube</t>
  </si>
  <si>
    <t xml:space="preserve">     3ea Damaged Pull Tube</t>
  </si>
  <si>
    <t xml:space="preserve"> 105ea Rusted  Blades</t>
  </si>
  <si>
    <t>EB040</t>
  </si>
  <si>
    <t xml:space="preserve">                                              287ea ARM COVER, STATIC</t>
  </si>
  <si>
    <t xml:space="preserve">                    375ea ARM HOUSING, STATIC</t>
  </si>
  <si>
    <t>3ea No Grease</t>
  </si>
  <si>
    <t>Damaged Component (Dynamic)</t>
  </si>
  <si>
    <t xml:space="preserve">4ea No Grease </t>
  </si>
  <si>
    <t xml:space="preserve">Damaged Trigger </t>
  </si>
  <si>
    <t>168ea Damaged Hub</t>
  </si>
  <si>
    <t>4ea Blade Pusher, 1ea Wire</t>
  </si>
  <si>
    <t xml:space="preserve">    20ea Cosmetic Defect Upper Jaw</t>
  </si>
  <si>
    <t xml:space="preserve">     2ea Damaged Cover Tube</t>
  </si>
  <si>
    <t xml:space="preserve">6ea Incorrect Hub Press </t>
  </si>
  <si>
    <t xml:space="preserve">     2ea Damaged Pull Tube</t>
  </si>
  <si>
    <t xml:space="preserve">     11ea Incorrect Blade Stop Crimp (No Jaw)</t>
  </si>
  <si>
    <t>Defective Blade</t>
  </si>
  <si>
    <t>6ea Damaged Tube with Hub</t>
  </si>
  <si>
    <t>19ea Rusted  Blades</t>
  </si>
  <si>
    <t>Damaged Blade Pusher: 74ea</t>
  </si>
  <si>
    <t xml:space="preserve">  .</t>
  </si>
  <si>
    <t xml:space="preserve">10ea  Damaged Pull Tube </t>
  </si>
  <si>
    <t xml:space="preserve">7ea  Incorrect Hub Press </t>
  </si>
  <si>
    <t>Damaged Front Blade Pusher: 158ea</t>
  </si>
  <si>
    <t xml:space="preserve">8ea  Damaged Upper Jaw </t>
  </si>
  <si>
    <t xml:space="preserve">5ea Damaged Cover Tube </t>
  </si>
  <si>
    <t xml:space="preserve">1ea  Damaged Lower Jaw </t>
  </si>
  <si>
    <t>157ea Damaged Hub</t>
  </si>
  <si>
    <t xml:space="preserve">11ea No Grease </t>
  </si>
  <si>
    <t>Burn Wire</t>
  </si>
  <si>
    <t>Damaged Front Blade Pusher: 93ea</t>
  </si>
  <si>
    <t xml:space="preserve">12ea Incorrect Hub Press </t>
  </si>
  <si>
    <t xml:space="preserve">14 ea  Incorrect Blade Stop Crimp (No Jaws) </t>
  </si>
  <si>
    <t>3ea Damaged Lower Jaw</t>
  </si>
  <si>
    <t>11ea Damaged Upper Jaw</t>
  </si>
  <si>
    <t xml:space="preserve">7ea Damaged Pull Tube </t>
  </si>
  <si>
    <t xml:space="preserve">3ea Damaged Cover Tube </t>
  </si>
  <si>
    <t xml:space="preserve">2ea Damaged Cover Tube </t>
  </si>
  <si>
    <t xml:space="preserve">2ea  Double Blade </t>
  </si>
  <si>
    <t xml:space="preserve">Missing Harness </t>
  </si>
  <si>
    <t xml:space="preserve">4ea Damaged  Pull Tube </t>
  </si>
  <si>
    <t>5ea Damaged Upper Jaw</t>
  </si>
  <si>
    <t>Damaged Front Blade Pusher : 38ea</t>
  </si>
  <si>
    <t>4ea Incorrect Blade Stop Crimp (No Jaw)</t>
  </si>
  <si>
    <t xml:space="preserve"> 3ea Incorrect Hub Press</t>
  </si>
  <si>
    <t xml:space="preserve"> 3ea Incorrect Hub Press </t>
  </si>
  <si>
    <t xml:space="preserve"> 2ea Incorrect Blade Stop Crimp (No Jaw) </t>
  </si>
  <si>
    <t>BP Cap Separation: 7ea</t>
  </si>
  <si>
    <t xml:space="preserve">                    247ea ARM HOUSING, STATIC</t>
  </si>
  <si>
    <t xml:space="preserve">                                              102ea ARM COVER, STATIC</t>
  </si>
  <si>
    <t>13ea No Grease</t>
  </si>
  <si>
    <t>Uneven Jaw</t>
  </si>
  <si>
    <t>Particulate Matter (Static)</t>
  </si>
  <si>
    <t xml:space="preserve">3ea  Damaged Upper Jaw </t>
  </si>
  <si>
    <t xml:space="preserve">                                                                                  </t>
  </si>
  <si>
    <t>Damaged Front Blade Pusher: 107ea</t>
  </si>
  <si>
    <t xml:space="preserve"> 1ea Incorrect Hub Press </t>
  </si>
  <si>
    <t xml:space="preserve">13ea  Damaged Pull Tube </t>
  </si>
  <si>
    <t>Damaged Rear Blade Pusher</t>
  </si>
  <si>
    <t xml:space="preserve">3ea No Grease </t>
  </si>
  <si>
    <t>Misaligned Pin</t>
  </si>
  <si>
    <t>Damaged Wire</t>
  </si>
  <si>
    <t>6ea Damaged Tube</t>
  </si>
  <si>
    <t>Damaged Blade Pusher : 93ea</t>
  </si>
  <si>
    <t>8ea Damaged Pull Tube</t>
  </si>
  <si>
    <t xml:space="preserve">13ea Incorrect Blade Stop Crimp (No Jaws) </t>
  </si>
  <si>
    <t>Engineering Sample</t>
  </si>
  <si>
    <t>Damaged Nut Theard</t>
  </si>
  <si>
    <t>BP Cap Separation: 5ea</t>
  </si>
  <si>
    <t>Damaged Front Blade Pusher: 101ea</t>
  </si>
  <si>
    <t>Damaged Lower Jaw</t>
  </si>
  <si>
    <t>BP Cap Separation: 3ea</t>
  </si>
  <si>
    <t>Damaged Blade Pusher: 62ea</t>
  </si>
  <si>
    <t xml:space="preserve">    2ea Damaged Cover Tube</t>
  </si>
  <si>
    <t xml:space="preserve">     13ea Incorrect Blade Stop Crimp (No Jaw)</t>
  </si>
  <si>
    <t>Rough Shaft Rotation</t>
  </si>
  <si>
    <t xml:space="preserve">18ea No Grease </t>
  </si>
  <si>
    <t>3ea Damaged Right Frame</t>
  </si>
  <si>
    <t>Damaged Frame</t>
  </si>
  <si>
    <t>3ea Damaged Tube</t>
  </si>
  <si>
    <t xml:space="preserve">5 ea  Incorrect Blade Stop Crimp (No Jaws) </t>
  </si>
  <si>
    <t>2ea Missing Harness</t>
  </si>
  <si>
    <t xml:space="preserve">12ea Incorrect Blade Stop Crimp (No Jaws) </t>
  </si>
  <si>
    <t xml:space="preserve">3ea  Damaged Lower Jaw </t>
  </si>
  <si>
    <t>Damaged Front Blade Pusher: 106ea</t>
  </si>
  <si>
    <t>Damaged Blade Pusher:  ea</t>
  </si>
  <si>
    <t xml:space="preserve"> 3ea Incorrect Blade Stop Crimp (No Jaw) </t>
  </si>
  <si>
    <t>8ea Missing Harness</t>
  </si>
  <si>
    <t xml:space="preserve">20ea Incorrect Blade Stop Crimp (No Jaws) </t>
  </si>
  <si>
    <t>7ea Double Blade</t>
  </si>
  <si>
    <t>7ea Damaged Blade</t>
  </si>
  <si>
    <t>13ea Incorrect Blade Orientation</t>
  </si>
  <si>
    <t>261ea Damaged Upper Jaw(Short Wire)</t>
  </si>
  <si>
    <t xml:space="preserve">1ea  Contamination Lower Jaw </t>
  </si>
  <si>
    <t>141ea Insulation Damage</t>
  </si>
  <si>
    <t>BP Cap Separation: 32ea</t>
  </si>
  <si>
    <t>Damaged Front Blade Pusher: 142ea</t>
  </si>
  <si>
    <t xml:space="preserve">                   160ea ARM HOUSING, STATIC</t>
  </si>
  <si>
    <t xml:space="preserve">                                                   415ea ARM COVER, STATIC</t>
  </si>
  <si>
    <t>10ea No Grease</t>
  </si>
  <si>
    <t>Less/Excess Grivory (Static)</t>
  </si>
  <si>
    <t>Damaged Front Blade Pusher : ea</t>
  </si>
  <si>
    <t xml:space="preserve">16ea Incorrect Hub Press </t>
  </si>
  <si>
    <t xml:space="preserve"> 9ea Incorrect Blade Stop Crimp (No Jaws)</t>
  </si>
  <si>
    <t xml:space="preserve">2ea Damaged  Pull Tube </t>
  </si>
  <si>
    <t>Insulation Damaged</t>
  </si>
  <si>
    <t xml:space="preserve">3ea Contamination Cover Tube </t>
  </si>
  <si>
    <t xml:space="preserve">1ea No Grease </t>
  </si>
  <si>
    <t>Broken Wire</t>
  </si>
  <si>
    <t>Damaged Front Blade Pusher: 46ea</t>
  </si>
  <si>
    <t>14ea Damaged Pull Tube</t>
  </si>
  <si>
    <t xml:space="preserve">4ea  Incorrect Blade Stop Crimp (No Jaws) </t>
  </si>
  <si>
    <t>7ea Damaged Pull Tube</t>
  </si>
  <si>
    <t xml:space="preserve">                                                   370ea ARM COVER, STATIC</t>
  </si>
  <si>
    <t xml:space="preserve">                   233ea ARM HOUSING, STATIC</t>
  </si>
  <si>
    <t>Short Wire</t>
  </si>
  <si>
    <t>24ea No Grease</t>
  </si>
  <si>
    <t xml:space="preserve">5ea  Incorrect Blade Stop Crimp (No Jaws) </t>
  </si>
  <si>
    <t xml:space="preserve">1ea Incorrect Hub Press </t>
  </si>
  <si>
    <t>5ea  Damaged Upper Jaw</t>
  </si>
  <si>
    <t>Damaged Front Blade Pusher: 61ea</t>
  </si>
  <si>
    <t>Damaged Front Blade Pusher: 75ea</t>
  </si>
  <si>
    <t>4ea  Damaged Upper Jaw</t>
  </si>
  <si>
    <t>17ea Damaged Pull Tube (Rough)</t>
  </si>
  <si>
    <t xml:space="preserve">7ea Incorrect Hub Press </t>
  </si>
  <si>
    <t>Damaged Front Blade Pusher: 189ea</t>
  </si>
  <si>
    <t>BP Cap Separation: 11ea</t>
  </si>
  <si>
    <t>Partial Park</t>
  </si>
  <si>
    <t xml:space="preserve">  Incorrect Blade Stop Crimp (No Jaws) </t>
  </si>
  <si>
    <t xml:space="preserve">Incorrect Hub Press </t>
  </si>
  <si>
    <t xml:space="preserve"> Damaged Pull Tube </t>
  </si>
  <si>
    <t>Damaged Front Blade Pusher: 35 ea</t>
  </si>
  <si>
    <t xml:space="preserve">     12ea Incorrect Blade Stop Crimp (No Jaw)</t>
  </si>
  <si>
    <t xml:space="preserve">    2ea Damaged Pull Tube</t>
  </si>
  <si>
    <t>3ea Double Blade (No Jaw)</t>
  </si>
  <si>
    <t xml:space="preserve">32ea Rusted Blade Shaft (No Jaw) </t>
  </si>
  <si>
    <t>Rusted Blade</t>
  </si>
  <si>
    <t>97ea Rusted Blade</t>
  </si>
  <si>
    <t>43ea Rusted Blade With Front Blade Pusher</t>
  </si>
  <si>
    <t xml:space="preserve">    10ea Damaged Upper Jaw</t>
  </si>
  <si>
    <t xml:space="preserve">Broken Blade </t>
  </si>
  <si>
    <t xml:space="preserve"> 4ea Incorrect Blade Stop Crimp (No Jaws)</t>
  </si>
  <si>
    <t xml:space="preserve">3ea Damaged  Pull Tube </t>
  </si>
  <si>
    <t>Damaged Blade Pusher: 88ea</t>
  </si>
  <si>
    <t>Damaged Front Blade Pusher : 43ea</t>
  </si>
  <si>
    <t>15ea Shafts Missing Revers Dimple Press (No Jaws)</t>
  </si>
  <si>
    <t xml:space="preserve">21ea  Incorrect Blade Stop Crimp (No Jaws) </t>
  </si>
  <si>
    <t>7ea  Damaged Upper Jaw</t>
  </si>
  <si>
    <t>Damaged Front Blade Pusher: 183ea</t>
  </si>
  <si>
    <t>BP Cap Separation: 6ea</t>
  </si>
  <si>
    <t xml:space="preserve">Missing Front Stop Dot </t>
  </si>
  <si>
    <t>Pinch Cable ( Wire Jaw)</t>
  </si>
  <si>
    <t xml:space="preserve">Damaged  Component </t>
  </si>
  <si>
    <t>2ea No Grease</t>
  </si>
  <si>
    <t>Excess Grivory</t>
  </si>
  <si>
    <t>Cosmetic Defect ( Static)</t>
  </si>
  <si>
    <t xml:space="preserve">                160ea ARM HOUSING, STATIC</t>
  </si>
  <si>
    <t>Open Gap                       214ea ARM COVER, STATIC</t>
  </si>
  <si>
    <t xml:space="preserve">   6ea No Grease </t>
  </si>
  <si>
    <t>1ea  Damaged Upper Jaw</t>
  </si>
  <si>
    <t>ea  Damaged Upper Jaw</t>
  </si>
  <si>
    <t>11ea Damaged Pull Tube (Rough)</t>
  </si>
  <si>
    <t xml:space="preserve">12ea  Incorrect Blade Stop Crimp (No Jaws) </t>
  </si>
  <si>
    <t>`</t>
  </si>
  <si>
    <t>Damaged Front Blade Pusher: 139ea</t>
  </si>
  <si>
    <t>ea No Grease</t>
  </si>
  <si>
    <t xml:space="preserve">                                             ea ARM COVER, STATIC</t>
  </si>
  <si>
    <t xml:space="preserve">                ea ARM HOUSING, STATIC</t>
  </si>
  <si>
    <t>Blade Pusher Coming out</t>
  </si>
  <si>
    <t>Damaged Blade Pusher: 53ea</t>
  </si>
  <si>
    <t xml:space="preserve">Insulation Damaged </t>
  </si>
  <si>
    <t>4ea Damaged Upper Jaw</t>
  </si>
  <si>
    <t>9ea Incorrect Blade Stop Crimp (No Jaw)</t>
  </si>
  <si>
    <t xml:space="preserve">  </t>
  </si>
  <si>
    <t>Damaged Front Blade Pusher: 284ea</t>
  </si>
  <si>
    <t>3ea  Damaged Cover Tube</t>
  </si>
  <si>
    <t>7ea Damaged Pull Tube (Rough)</t>
  </si>
  <si>
    <t xml:space="preserve">13ea  Incorrect Blade Stop Crimp (No Jaws) </t>
  </si>
  <si>
    <t xml:space="preserve"> Missing Harness</t>
  </si>
  <si>
    <t>Exposed  Wire ( Dynamic)</t>
  </si>
  <si>
    <t xml:space="preserve">Excess Grivory ( Static ) </t>
  </si>
  <si>
    <t>Error Program  Fail</t>
  </si>
  <si>
    <t>5ea Excess Silicone</t>
  </si>
  <si>
    <t>6ea No Grease</t>
  </si>
  <si>
    <t xml:space="preserve">                                          321  ea ARM COVER, STATIC</t>
  </si>
  <si>
    <t xml:space="preserve">              374 ea ARM HOUSING, STATIC</t>
  </si>
  <si>
    <t>Knob Collar Press incorrectly</t>
  </si>
  <si>
    <t xml:space="preserve">  6ea Damaged Upper Jaw</t>
  </si>
  <si>
    <t xml:space="preserve"> 9ea  Incorrect Blade Stop Crimp (No Jaws) </t>
  </si>
  <si>
    <t xml:space="preserve"> 13ea Damaged Pull Tube (Rough)</t>
  </si>
  <si>
    <t>BP Cap Separation: 9ea</t>
  </si>
  <si>
    <t>Damaged Front Blade Pusher: 191ea</t>
  </si>
  <si>
    <t xml:space="preserve">   5ea No Grease </t>
  </si>
  <si>
    <t>4ea Rusted Blade</t>
  </si>
  <si>
    <t>6ea Rusted Blade with Blade Pusher</t>
  </si>
  <si>
    <t>Damaged Blade Pusher: 89ea</t>
  </si>
  <si>
    <t>14ea Damaged Upper Jaw</t>
  </si>
  <si>
    <t>10ea  Incorrect Blade Stop Crimp (No Jaw)</t>
  </si>
  <si>
    <t xml:space="preserve">27ea Incorrect Hub Press </t>
  </si>
  <si>
    <t>BP Cap Separation: 24ea</t>
  </si>
  <si>
    <t xml:space="preserve"> 15ea  Incorrect Blade Stop Crimp (No Jaws) </t>
  </si>
  <si>
    <t>Incorrect Dimple Press</t>
  </si>
  <si>
    <t xml:space="preserve"> 6ea Damaged Pull Tube (Rough)</t>
  </si>
  <si>
    <t>Damaged Front Blade Pusher: 119ea</t>
  </si>
  <si>
    <t xml:space="preserve">  6Incorrect Blade Stop Crimp (No Jaws) </t>
  </si>
  <si>
    <t xml:space="preserve"> 4ea Damaged Pull Tube </t>
  </si>
  <si>
    <t>Damaged Front Blade Pusher:  83ea</t>
  </si>
  <si>
    <t xml:space="preserve"> 9ea Damaged Pull Tube (Rough)</t>
  </si>
  <si>
    <t xml:space="preserve"> 10ea  Incorrect Blade Stop Crimp (No Jaws) </t>
  </si>
  <si>
    <t xml:space="preserve">  7ea Damaged Upper Jaw</t>
  </si>
  <si>
    <t>Damaged Front Blade Pusher: 135ea</t>
  </si>
  <si>
    <t>Cosmetic Defect (Shaft)</t>
  </si>
  <si>
    <t xml:space="preserve">                                         215ea ARM COVER, STATIC</t>
  </si>
  <si>
    <t xml:space="preserve">              347ea ARM HOUSING, STATIC</t>
  </si>
  <si>
    <t>Contamination ( Static)</t>
  </si>
  <si>
    <t>Contamination ( Dynamic)</t>
  </si>
  <si>
    <t xml:space="preserve">Damged Component </t>
  </si>
  <si>
    <t>5ea  Incorrect Blade Stop Crimp (No Jaw)</t>
  </si>
  <si>
    <t>Damaged Blade Pusher: 114ea</t>
  </si>
  <si>
    <t>123ea Rusted Blade</t>
  </si>
  <si>
    <t xml:space="preserve">11ea Damaged  Pull Tube </t>
  </si>
  <si>
    <t>BP Cap Seperation : 3ea</t>
  </si>
  <si>
    <t>Damaged Front Blade Pusher : 46ea</t>
  </si>
  <si>
    <t xml:space="preserve">   2ea No Grease </t>
  </si>
  <si>
    <t>2ea  Damaged Tube</t>
  </si>
  <si>
    <t>Discolored Shaft</t>
  </si>
  <si>
    <t xml:space="preserve"> 8ea  Incorrect Blade Stop Crimp (No Jaws) </t>
  </si>
  <si>
    <t>6ea Damaged Pull Tube (Rough)</t>
  </si>
  <si>
    <t>Jaw Open</t>
  </si>
  <si>
    <t>10ea Damaged Upper Jaw (Over Stripped)</t>
  </si>
  <si>
    <t xml:space="preserve">13ea Incorrect Hub Press </t>
  </si>
  <si>
    <t>BP Cap Separation: 21ea</t>
  </si>
  <si>
    <t xml:space="preserve">   2ea DKP Failure</t>
  </si>
  <si>
    <t>Damaged Front Blade Pusher: 105ea</t>
  </si>
  <si>
    <t>4ea Damaged Blade, 2ea Broken Blade Pusher</t>
  </si>
  <si>
    <t>10ea Damaged Pull Tube</t>
  </si>
  <si>
    <t>10ea Damaged Cover Tube</t>
  </si>
  <si>
    <t>Damaged Front Blade Pusher: 164ea</t>
  </si>
  <si>
    <t>Fron and Middle Stops Not Touching</t>
  </si>
  <si>
    <t xml:space="preserve">              284ea ARM HOUSING, STATIC</t>
  </si>
  <si>
    <t xml:space="preserve">                                           158ea ARM COVER, STATIC</t>
  </si>
  <si>
    <t>Bend Jaw</t>
  </si>
  <si>
    <t>Divice Programmimg Failed</t>
  </si>
  <si>
    <t>3ea Open Hanle</t>
  </si>
  <si>
    <t>1ea Damaged Lower Jaw</t>
  </si>
  <si>
    <t>Damaged Front Blade Pusher: 136ea</t>
  </si>
  <si>
    <t>14ea  Damaged Pull Tube</t>
  </si>
  <si>
    <t xml:space="preserve">  8ea Damaged Upper Jaw</t>
  </si>
  <si>
    <t xml:space="preserve">12ea  Incorrect Hub Press </t>
  </si>
  <si>
    <t xml:space="preserve"> 2ea Damaged Pull Tube </t>
  </si>
  <si>
    <t xml:space="preserve">Damaged Blade </t>
  </si>
  <si>
    <t>Broken Blade Pusher</t>
  </si>
  <si>
    <t>Damaged Front Blade Pusher:  56ea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</si>
  <si>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</si>
  <si>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>Blade Pusher Broken</t>
  </si>
  <si>
    <t>4ea Damaged Cover Tube</t>
  </si>
  <si>
    <t>Damaged Blade Pusher: 67ea</t>
  </si>
  <si>
    <t xml:space="preserve">Knob Collar Press Incorrectly </t>
  </si>
  <si>
    <t>1ea Incorrect Dimple Press</t>
  </si>
  <si>
    <t>Damaged Front Blade Pusher :</t>
  </si>
  <si>
    <t xml:space="preserve">BP Cap Seperation : </t>
  </si>
  <si>
    <t xml:space="preserve"> 1ea Rough Pulltube</t>
  </si>
  <si>
    <t xml:space="preserve">  2ea Incorrect Blade Stop Crimp (No Jaws) </t>
  </si>
  <si>
    <t xml:space="preserve"> 1ea No Grease </t>
  </si>
  <si>
    <t>1ea  Damaged Tube</t>
  </si>
  <si>
    <t xml:space="preserve">10ea  Incorrect Blade Stop Crimp (No Jaws) </t>
  </si>
  <si>
    <t xml:space="preserve">4ea Damaged Cover Tube </t>
  </si>
  <si>
    <t xml:space="preserve">17ea  Incorrect Hub Press </t>
  </si>
  <si>
    <t>Damaged Upper Jaw (No Hole)</t>
  </si>
  <si>
    <t>Damaged Front Blade Pusher: 92ea</t>
  </si>
  <si>
    <t xml:space="preserve">  22ea Damaged Upper Jaw</t>
  </si>
  <si>
    <t xml:space="preserve">10ea  Incorrect Hub Press </t>
  </si>
  <si>
    <t xml:space="preserve">7ea  Incorrect Blade Stop Crimp (No Jaws) </t>
  </si>
  <si>
    <t>ea Open Hanle</t>
  </si>
  <si>
    <t xml:space="preserve">                                           165ea ARM COVER, STATIC</t>
  </si>
  <si>
    <t xml:space="preserve">              127ea ARM HOUSING, STATIC</t>
  </si>
  <si>
    <t>Jaw</t>
  </si>
  <si>
    <t>Pinch Cable</t>
  </si>
  <si>
    <t xml:space="preserve">8ea  Incorrect Blade Stop Crimp (No Jaws) </t>
  </si>
  <si>
    <t xml:space="preserve">4ea  Incorrect Hub Press </t>
  </si>
  <si>
    <t>1ea  Damaged Pull Tube</t>
  </si>
  <si>
    <t>1ea  Damaged Cover Tube</t>
  </si>
  <si>
    <t>Damaged Front Blade Pusher: 78ea</t>
  </si>
  <si>
    <t xml:space="preserve"> Incorrect Blade Stop Crimp</t>
  </si>
  <si>
    <t>Damaged Insulation</t>
  </si>
  <si>
    <t>7ea Damaged Cover Tube</t>
  </si>
  <si>
    <t>BP Cap Separation: 39ea</t>
  </si>
  <si>
    <t>Damaged Blade Pusher: 65ea</t>
  </si>
  <si>
    <t xml:space="preserve">26ea Incorrect Hub Press </t>
  </si>
  <si>
    <t xml:space="preserve">11ea Incorrect Blade Stop Crimp ( No Jaw) </t>
  </si>
  <si>
    <t>Damaged Front Blade Pusher:  155ea</t>
  </si>
  <si>
    <t xml:space="preserve">5ea No Grease </t>
  </si>
  <si>
    <t>5ea  Damaged Tube</t>
  </si>
  <si>
    <t>92ea  Damaged Hub</t>
  </si>
  <si>
    <t>34ea Defective Upper Jaw</t>
  </si>
  <si>
    <t>2ea Defective Lower Jaw</t>
  </si>
  <si>
    <t xml:space="preserve">          </t>
  </si>
  <si>
    <t>Damaged Blade Pusher:  13ea</t>
  </si>
  <si>
    <t>No Laser Weld Pin</t>
  </si>
  <si>
    <t>1ea Defective Loer Jaw</t>
  </si>
  <si>
    <t xml:space="preserve">3ea Damaged Upper Jaw </t>
  </si>
  <si>
    <t>Front and Middle Stops Not Touching</t>
  </si>
  <si>
    <t>Damaged Front Blade Pusher : 20ea</t>
  </si>
  <si>
    <t xml:space="preserve">8ea Damaged  Pull Tube </t>
  </si>
  <si>
    <t>6ea Damaged Upper Jaw</t>
  </si>
  <si>
    <t>Damaged Front Blade Pusher: 122ea</t>
  </si>
  <si>
    <t xml:space="preserve"> 2ea Damaged Upper Jaw</t>
  </si>
  <si>
    <t>19ea  Contamination Pull Tube</t>
  </si>
  <si>
    <t xml:space="preserve">3ea  Incorrect Blade Stop Crimp (No Jaws) </t>
  </si>
  <si>
    <t>6ea  Damaged Cover Tube</t>
  </si>
  <si>
    <t xml:space="preserve">9ea  Incorrect Hub Press </t>
  </si>
  <si>
    <t>5ea Contamination Lower 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</si>
</sst>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ddmmmyy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  <scheme val="minor"/>
    </font>
    <font>
      <b/>
      <sz val="4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64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6ECF2"/>
        <bgColor indexed="64"/>
      </patternFill>
    </fill>
    <fill>
      <patternFill patternType="solid">
        <fgColor rgb="FFDBD3E5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464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2" fillId="0" borderId="0" applyNumberFormat="0" applyFill="0" applyBorder="0" applyAlignment="0" applyProtection="0"/>
    <xf numFmtId="0" fontId="4" fillId="8" borderId="1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5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9" fillId="0" borderId="0"/>
  </cellStyleXfs>
  <cellXfs count="516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5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3" xfId="0" applyFill="1" applyBorder="1"/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35" borderId="47" xfId="0" applyFill="1" applyBorder="1" applyAlignment="1">
      <alignment horizontal="center" vertical="center" wrapText="1"/>
    </xf>
    <xf numFmtId="0" fontId="22" fillId="33" borderId="48" xfId="0" applyFont="1" applyFill="1" applyBorder="1" applyAlignment="1">
      <alignment horizontal="left" vertical="center"/>
    </xf>
    <xf numFmtId="0" fontId="0" fillId="33" borderId="46" xfId="0" applyNumberFormat="1" applyFont="1" applyFill="1" applyBorder="1" applyAlignment="1">
      <alignment vertical="center"/>
    </xf>
    <xf numFmtId="14" fontId="0" fillId="33" borderId="42" xfId="0" applyNumberFormat="1" applyFill="1" applyBorder="1" applyAlignment="1"/>
    <xf numFmtId="14" fontId="0" fillId="33" borderId="48" xfId="0" applyNumberFormat="1" applyFill="1" applyBorder="1" applyAlignment="1"/>
    <xf numFmtId="14" fontId="0" fillId="33" borderId="40" xfId="0" applyNumberFormat="1" applyFill="1" applyBorder="1" applyAlignment="1"/>
    <xf numFmtId="0" fontId="0" fillId="33" borderId="48" xfId="0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horizontal="right" vertical="center"/>
    </xf>
    <xf numFmtId="0" fontId="0" fillId="35" borderId="46" xfId="0" applyFill="1" applyBorder="1" applyAlignment="1">
      <alignment horizontal="center" vertical="center" wrapText="1"/>
    </xf>
    <xf numFmtId="166" fontId="0" fillId="35" borderId="46" xfId="0" applyNumberFormat="1" applyFill="1" applyBorder="1" applyAlignment="1">
      <alignment horizontal="center" vertical="center" wrapText="1"/>
    </xf>
    <xf numFmtId="0" fontId="16" fillId="35" borderId="46" xfId="0" applyFont="1" applyFill="1" applyBorder="1" applyAlignment="1">
      <alignment vertical="center"/>
    </xf>
    <xf numFmtId="14" fontId="0" fillId="33" borderId="0" xfId="0" applyNumberFormat="1" applyFill="1" applyBorder="1" applyAlignment="1"/>
    <xf numFmtId="0" fontId="0" fillId="33" borderId="0" xfId="0" applyNumberFormat="1" applyFont="1" applyFill="1" applyBorder="1" applyAlignment="1">
      <alignment vertical="center"/>
    </xf>
    <xf numFmtId="9" fontId="1" fillId="34" borderId="52" xfId="1" applyNumberFormat="1" applyFont="1" applyFill="1" applyBorder="1" applyAlignment="1">
      <alignment vertical="center"/>
    </xf>
    <xf numFmtId="0" fontId="16" fillId="36" borderId="31" xfId="0" applyFont="1" applyFill="1" applyBorder="1" applyAlignment="1">
      <alignment horizontal="center" vertical="center"/>
    </xf>
    <xf numFmtId="0" fontId="16" fillId="36" borderId="25" xfId="0" applyFon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top"/>
    </xf>
    <xf numFmtId="0" fontId="0" fillId="38" borderId="27" xfId="0" applyFill="1" applyBorder="1" applyAlignment="1">
      <alignment horizontal="center" vertical="top"/>
    </xf>
    <xf numFmtId="0" fontId="0" fillId="38" borderId="34" xfId="0" applyFill="1" applyBorder="1" applyAlignment="1">
      <alignment horizontal="center" vertical="top"/>
    </xf>
    <xf numFmtId="0" fontId="0" fillId="38" borderId="17" xfId="0" applyFill="1" applyBorder="1" applyAlignment="1">
      <alignment horizontal="center" vertical="top"/>
    </xf>
    <xf numFmtId="0" fontId="0" fillId="38" borderId="32" xfId="0" applyFill="1" applyBorder="1" applyAlignment="1">
      <alignment horizontal="center" vertical="top" wrapText="1"/>
    </xf>
    <xf numFmtId="0" fontId="0" fillId="38" borderId="29" xfId="0" applyFill="1" applyBorder="1" applyAlignment="1">
      <alignment horizontal="center" vertical="top" wrapText="1"/>
    </xf>
    <xf numFmtId="0" fontId="0" fillId="0" borderId="22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36" borderId="5" xfId="0" applyFont="1" applyFill="1" applyBorder="1" applyAlignment="1">
      <alignment horizontal="center" vertical="center"/>
    </xf>
    <xf numFmtId="0" fontId="16" fillId="36" borderId="5" xfId="0" applyFont="1" applyFill="1" applyBorder="1" applyAlignment="1">
      <alignment horizontal="center" vertical="center" wrapText="1"/>
    </xf>
    <xf numFmtId="164" fontId="16" fillId="36" borderId="5" xfId="0" applyNumberFormat="1" applyFont="1" applyFill="1" applyBorder="1" applyAlignment="1">
      <alignment horizontal="center" vertical="center"/>
    </xf>
    <xf numFmtId="166" fontId="16" fillId="36" borderId="5" xfId="0" applyNumberFormat="1" applyFont="1" applyFill="1" applyBorder="1" applyAlignment="1">
      <alignment horizontal="center" vertical="center"/>
    </xf>
    <xf numFmtId="164" fontId="16" fillId="36" borderId="5" xfId="0" applyNumberFormat="1" applyFont="1" applyFill="1" applyBorder="1" applyAlignment="1">
      <alignment horizontal="center" vertical="center" wrapText="1"/>
    </xf>
    <xf numFmtId="166" fontId="16" fillId="36" borderId="6" xfId="0" applyNumberFormat="1" applyFont="1" applyFill="1" applyBorder="1" applyAlignment="1">
      <alignment horizontal="center" vertical="center"/>
    </xf>
    <xf numFmtId="166" fontId="1" fillId="37" borderId="28" xfId="0" applyNumberFormat="1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166" fontId="0" fillId="37" borderId="19" xfId="0" applyNumberFormat="1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166" fontId="0" fillId="37" borderId="0" xfId="0" applyNumberFormat="1" applyFill="1" applyBorder="1" applyAlignment="1">
      <alignment horizontal="center" vertical="center"/>
    </xf>
    <xf numFmtId="0" fontId="0" fillId="37" borderId="0" xfId="0" applyNumberFormat="1" applyFill="1" applyBorder="1" applyAlignment="1">
      <alignment horizontal="center" vertical="center"/>
    </xf>
    <xf numFmtId="166" fontId="0" fillId="37" borderId="17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 wrapText="1"/>
    </xf>
    <xf numFmtId="0" fontId="0" fillId="38" borderId="38" xfId="0" applyNumberForma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35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8" borderId="1" xfId="0" applyNumberFormat="1" applyFont="1" applyFill="1" applyBorder="1" applyAlignment="1">
      <alignment horizontal="center" vertical="center" wrapText="1"/>
    </xf>
    <xf numFmtId="0" fontId="0" fillId="38" borderId="36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1" fillId="38" borderId="1" xfId="0" applyNumberFormat="1" applyFont="1" applyFill="1" applyBorder="1" applyAlignment="1">
      <alignment horizontal="center" vertical="center" wrapText="1"/>
    </xf>
    <xf numFmtId="0" fontId="0" fillId="38" borderId="2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1" fillId="38" borderId="33" xfId="0" applyNumberFormat="1" applyFont="1" applyFill="1" applyBorder="1" applyAlignment="1">
      <alignment horizontal="center" vertical="center" wrapText="1"/>
    </xf>
    <xf numFmtId="0" fontId="1" fillId="38" borderId="2" xfId="0" applyNumberFormat="1" applyFont="1" applyFill="1" applyBorder="1" applyAlignment="1">
      <alignment horizontal="center" vertical="center" wrapText="1"/>
    </xf>
    <xf numFmtId="0" fontId="1" fillId="38" borderId="5" xfId="0" applyNumberFormat="1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10" fontId="0" fillId="37" borderId="5" xfId="1" applyNumberFormat="1" applyFont="1" applyFill="1" applyBorder="1" applyAlignment="1">
      <alignment horizontal="center"/>
    </xf>
    <xf numFmtId="0" fontId="1" fillId="33" borderId="31" xfId="0" applyFont="1" applyFill="1" applyBorder="1" applyAlignment="1">
      <alignment horizontal="center" vertical="top"/>
    </xf>
    <xf numFmtId="9" fontId="0" fillId="34" borderId="52" xfId="1" applyNumberFormat="1" applyFont="1" applyFill="1" applyBorder="1" applyAlignment="1">
      <alignment vertical="center"/>
    </xf>
    <xf numFmtId="164" fontId="25" fillId="36" borderId="5" xfId="0" applyNumberFormat="1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16" fillId="36" borderId="31" xfId="0" applyFont="1" applyFill="1" applyBorder="1" applyAlignment="1">
      <alignment horizontal="center" vertical="center" wrapText="1"/>
    </xf>
    <xf numFmtId="0" fontId="16" fillId="36" borderId="60" xfId="0" applyFont="1" applyFill="1" applyBorder="1" applyAlignment="1">
      <alignment horizontal="center" vertical="center"/>
    </xf>
    <xf numFmtId="0" fontId="26" fillId="36" borderId="60" xfId="0" applyFont="1" applyFill="1" applyBorder="1" applyAlignment="1">
      <alignment horizontal="center" vertical="center"/>
    </xf>
    <xf numFmtId="0" fontId="0" fillId="37" borderId="18" xfId="0" applyNumberFormat="1" applyFont="1" applyFill="1" applyBorder="1" applyAlignment="1">
      <alignment horizontal="center" vertical="center" wrapText="1"/>
    </xf>
    <xf numFmtId="0" fontId="0" fillId="37" borderId="19" xfId="0" applyNumberFormat="1" applyFont="1" applyFill="1" applyBorder="1" applyAlignment="1">
      <alignment horizontal="center" vertical="center" wrapText="1"/>
    </xf>
    <xf numFmtId="0" fontId="0" fillId="37" borderId="19" xfId="0" applyFont="1" applyFill="1" applyBorder="1" applyAlignment="1">
      <alignment horizontal="center" vertical="center" wrapText="1"/>
    </xf>
    <xf numFmtId="0" fontId="1" fillId="37" borderId="19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166" fontId="0" fillId="37" borderId="19" xfId="0" applyNumberFormat="1" applyFont="1" applyFill="1" applyBorder="1" applyAlignment="1">
      <alignment horizontal="center" vertical="center"/>
    </xf>
    <xf numFmtId="0" fontId="0" fillId="38" borderId="38" xfId="0" applyNumberFormat="1" applyFont="1" applyFill="1" applyBorder="1" applyAlignment="1">
      <alignment horizontal="center" vertical="center" wrapText="1"/>
    </xf>
    <xf numFmtId="0" fontId="0" fillId="38" borderId="21" xfId="0" applyNumberFormat="1" applyFont="1" applyFill="1" applyBorder="1" applyAlignment="1">
      <alignment horizontal="center" vertical="center" wrapText="1"/>
    </xf>
    <xf numFmtId="0" fontId="0" fillId="38" borderId="21" xfId="0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0" fontId="19" fillId="0" borderId="0" xfId="43" applyFont="1"/>
    <xf numFmtId="0" fontId="0" fillId="38" borderId="26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7" borderId="16" xfId="0" applyFont="1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166" fontId="0" fillId="37" borderId="0" xfId="0" applyNumberFormat="1" applyFont="1" applyFill="1" applyBorder="1" applyAlignment="1">
      <alignment horizontal="center" vertical="center"/>
    </xf>
    <xf numFmtId="0" fontId="0" fillId="38" borderId="35" xfId="0" applyNumberFormat="1" applyFont="1" applyFill="1" applyBorder="1" applyAlignment="1">
      <alignment horizontal="center" vertical="center" wrapText="1"/>
    </xf>
    <xf numFmtId="0" fontId="0" fillId="38" borderId="3" xfId="0" applyNumberFormat="1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27" xfId="0" applyNumberFormat="1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vertical="center" wrapText="1"/>
    </xf>
    <xf numFmtId="0" fontId="0" fillId="37" borderId="0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0" fillId="38" borderId="36" xfId="0" applyNumberFormat="1" applyFont="1" applyFill="1" applyBorder="1" applyAlignment="1">
      <alignment horizontal="center" vertical="center" wrapText="1"/>
    </xf>
    <xf numFmtId="0" fontId="0" fillId="38" borderId="3" xfId="0" applyFont="1" applyFill="1" applyBorder="1" applyAlignment="1">
      <alignment horizontal="center" vertical="center" wrapText="1"/>
    </xf>
    <xf numFmtId="166" fontId="0" fillId="37" borderId="17" xfId="0" applyNumberFormat="1" applyFont="1" applyFill="1" applyBorder="1" applyAlignment="1">
      <alignment horizontal="center" vertical="center"/>
    </xf>
    <xf numFmtId="0" fontId="0" fillId="38" borderId="4" xfId="0" applyNumberFormat="1" applyFont="1" applyFill="1" applyBorder="1" applyAlignment="1">
      <alignment horizontal="center" vertical="center" wrapText="1"/>
    </xf>
    <xf numFmtId="0" fontId="0" fillId="38" borderId="2" xfId="0" applyNumberFormat="1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8" borderId="34" xfId="0" applyNumberFormat="1" applyFont="1" applyFill="1" applyBorder="1" applyAlignment="1">
      <alignment horizontal="center" vertical="center" wrapText="1"/>
    </xf>
    <xf numFmtId="0" fontId="0" fillId="38" borderId="32" xfId="0" applyNumberFormat="1" applyFont="1" applyFill="1" applyBorder="1" applyAlignment="1">
      <alignment horizontal="center" vertical="center" wrapText="1"/>
    </xf>
    <xf numFmtId="0" fontId="0" fillId="37" borderId="28" xfId="0" applyFont="1" applyFill="1" applyBorder="1" applyAlignment="1">
      <alignment horizontal="center" vertical="center" wrapText="1"/>
    </xf>
    <xf numFmtId="0" fontId="1" fillId="37" borderId="20" xfId="0" applyFont="1" applyFill="1" applyBorder="1" applyAlignment="1">
      <alignment horizontal="center" vertical="center" wrapText="1"/>
    </xf>
    <xf numFmtId="0" fontId="0" fillId="37" borderId="56" xfId="0" applyFont="1" applyFill="1" applyBorder="1" applyAlignment="1">
      <alignment horizontal="center" vertical="center"/>
    </xf>
    <xf numFmtId="0" fontId="0" fillId="37" borderId="57" xfId="0" applyFont="1" applyFill="1" applyBorder="1" applyAlignment="1">
      <alignment horizontal="center" vertical="center"/>
    </xf>
    <xf numFmtId="0" fontId="0" fillId="37" borderId="57" xfId="0" applyNumberFormat="1" applyFont="1" applyFill="1" applyBorder="1" applyAlignment="1">
      <alignment horizontal="center" vertical="center"/>
    </xf>
    <xf numFmtId="166" fontId="0" fillId="37" borderId="58" xfId="0" applyNumberFormat="1" applyFont="1" applyFill="1" applyBorder="1" applyAlignment="1">
      <alignment horizontal="center" vertical="center"/>
    </xf>
    <xf numFmtId="0" fontId="0" fillId="38" borderId="2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37" borderId="5" xfId="0" applyFont="1" applyFill="1" applyBorder="1" applyAlignment="1">
      <alignment horizontal="center" vertical="center" wrapText="1"/>
    </xf>
    <xf numFmtId="0" fontId="0" fillId="38" borderId="62" xfId="0" applyNumberFormat="1" applyFill="1" applyBorder="1" applyAlignment="1">
      <alignment horizontal="center" vertical="center" wrapText="1"/>
    </xf>
    <xf numFmtId="0" fontId="28" fillId="0" borderId="0" xfId="0" applyFont="1"/>
    <xf numFmtId="0" fontId="0" fillId="0" borderId="23" xfId="0" applyFill="1" applyBorder="1" applyAlignment="1">
      <alignment horizontal="center" vertical="center" wrapText="1"/>
    </xf>
    <xf numFmtId="0" fontId="23" fillId="35" borderId="63" xfId="0" applyFont="1" applyFill="1" applyBorder="1" applyAlignment="1">
      <alignment vertical="center"/>
    </xf>
    <xf numFmtId="0" fontId="23" fillId="35" borderId="64" xfId="0" applyFont="1" applyFill="1" applyBorder="1" applyAlignment="1">
      <alignment vertical="center"/>
    </xf>
    <xf numFmtId="0" fontId="23" fillId="35" borderId="65" xfId="0" applyFont="1" applyFill="1" applyBorder="1" applyAlignment="1">
      <alignment vertical="center"/>
    </xf>
    <xf numFmtId="0" fontId="29" fillId="0" borderId="0" xfId="0" applyNumberFormat="1" applyFont="1" applyFill="1" applyAlignment="1">
      <alignment vertical="center"/>
    </xf>
    <xf numFmtId="9" fontId="29" fillId="0" borderId="0" xfId="1" applyNumberFormat="1" applyFont="1" applyFill="1" applyAlignment="1">
      <alignment vertical="center"/>
    </xf>
    <xf numFmtId="166" fontId="29" fillId="0" borderId="0" xfId="0" applyNumberFormat="1" applyFont="1" applyFill="1" applyAlignment="1">
      <alignment vertical="center"/>
    </xf>
    <xf numFmtId="0" fontId="0" fillId="35" borderId="66" xfId="0" applyFill="1" applyBorder="1" applyAlignment="1">
      <alignment horizontal="center" vertical="center" wrapText="1"/>
    </xf>
    <xf numFmtId="0" fontId="0" fillId="35" borderId="49" xfId="0" applyFill="1" applyBorder="1" applyAlignment="1">
      <alignment horizontal="center" vertical="center" wrapText="1"/>
    </xf>
    <xf numFmtId="166" fontId="0" fillId="35" borderId="67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vertical="center"/>
    </xf>
    <xf numFmtId="0" fontId="3" fillId="0" borderId="0" xfId="0" applyFont="1" applyFill="1"/>
    <xf numFmtId="0" fontId="3" fillId="0" borderId="0" xfId="0" applyFont="1"/>
    <xf numFmtId="0" fontId="16" fillId="36" borderId="71" xfId="0" applyFont="1" applyFill="1" applyBorder="1" applyAlignment="1">
      <alignment horizontal="center" vertical="center"/>
    </xf>
    <xf numFmtId="0" fontId="16" fillId="36" borderId="72" xfId="0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/>
    </xf>
    <xf numFmtId="166" fontId="16" fillId="36" borderId="72" xfId="0" applyNumberFormat="1" applyFont="1" applyFill="1" applyBorder="1" applyAlignment="1">
      <alignment horizontal="center" vertical="center"/>
    </xf>
    <xf numFmtId="164" fontId="16" fillId="36" borderId="72" xfId="0" applyNumberFormat="1" applyFont="1" applyFill="1" applyBorder="1" applyAlignment="1">
      <alignment horizontal="center" vertical="center" wrapText="1"/>
    </xf>
    <xf numFmtId="0" fontId="16" fillId="36" borderId="72" xfId="0" applyFont="1" applyFill="1" applyBorder="1" applyAlignment="1">
      <alignment horizontal="center" vertical="center" wrapText="1"/>
    </xf>
    <xf numFmtId="165" fontId="16" fillId="36" borderId="72" xfId="1" applyNumberFormat="1" applyFont="1" applyFill="1" applyBorder="1" applyAlignment="1">
      <alignment horizontal="center" vertical="center"/>
    </xf>
    <xf numFmtId="0" fontId="16" fillId="36" borderId="33" xfId="0" applyFont="1" applyFill="1" applyBorder="1" applyAlignment="1">
      <alignment horizontal="center" vertical="center"/>
    </xf>
    <xf numFmtId="0" fontId="0" fillId="33" borderId="30" xfId="0" applyNumberFormat="1" applyFill="1" applyBorder="1" applyAlignment="1">
      <alignment wrapText="1"/>
    </xf>
    <xf numFmtId="0" fontId="0" fillId="33" borderId="28" xfId="0" applyNumberFormat="1" applyFill="1" applyBorder="1" applyAlignment="1">
      <alignment wrapText="1"/>
    </xf>
    <xf numFmtId="0" fontId="0" fillId="33" borderId="28" xfId="0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wrapText="1"/>
    </xf>
    <xf numFmtId="0" fontId="31" fillId="33" borderId="31" xfId="0" applyFont="1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top"/>
    </xf>
    <xf numFmtId="0" fontId="0" fillId="33" borderId="19" xfId="0" applyFill="1" applyBorder="1" applyAlignment="1">
      <alignment horizontal="center" vertical="top"/>
    </xf>
    <xf numFmtId="0" fontId="0" fillId="33" borderId="19" xfId="0" applyNumberFormat="1" applyFill="1" applyBorder="1" applyAlignment="1">
      <alignment horizontal="center" vertical="top"/>
    </xf>
    <xf numFmtId="0" fontId="0" fillId="38" borderId="2" xfId="0" applyFill="1" applyBorder="1" applyAlignment="1">
      <alignment horizontal="center" wrapText="1"/>
    </xf>
    <xf numFmtId="0" fontId="1" fillId="38" borderId="74" xfId="0" applyFont="1" applyFill="1" applyBorder="1" applyAlignment="1">
      <alignment horizontal="center" wrapText="1"/>
    </xf>
    <xf numFmtId="165" fontId="0" fillId="0" borderId="2" xfId="1" applyNumberFormat="1" applyFont="1" applyBorder="1" applyAlignment="1">
      <alignment horizontal="center" vertical="center"/>
    </xf>
    <xf numFmtId="0" fontId="0" fillId="33" borderId="16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0" xfId="0" applyNumberFormat="1" applyFill="1" applyBorder="1" applyAlignment="1">
      <alignment horizontal="center" vertical="top"/>
    </xf>
    <xf numFmtId="166" fontId="0" fillId="33" borderId="17" xfId="0" applyNumberFormat="1" applyFill="1" applyBorder="1" applyAlignment="1">
      <alignment horizontal="center" vertical="top"/>
    </xf>
    <xf numFmtId="0" fontId="0" fillId="38" borderId="1" xfId="0" applyFill="1" applyBorder="1" applyAlignment="1">
      <alignment horizontal="center" wrapText="1"/>
    </xf>
    <xf numFmtId="0" fontId="21" fillId="38" borderId="27" xfId="0" applyFont="1" applyFill="1" applyBorder="1" applyAlignment="1">
      <alignment horizontal="center" vertical="center"/>
    </xf>
    <xf numFmtId="0" fontId="3" fillId="38" borderId="4" xfId="0" applyNumberFormat="1" applyFont="1" applyFill="1" applyBorder="1" applyAlignment="1">
      <alignment horizontal="center" vertical="center" wrapText="1"/>
    </xf>
    <xf numFmtId="0" fontId="22" fillId="38" borderId="2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38" borderId="75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wrapText="1"/>
    </xf>
    <xf numFmtId="0" fontId="21" fillId="38" borderId="32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wrapText="1"/>
    </xf>
    <xf numFmtId="0" fontId="0" fillId="0" borderId="23" xfId="0" applyFill="1" applyBorder="1" applyAlignment="1">
      <alignment vertical="center"/>
    </xf>
    <xf numFmtId="0" fontId="0" fillId="0" borderId="23" xfId="0" applyBorder="1" applyAlignment="1">
      <alignment horizontal="left" wrapText="1"/>
    </xf>
    <xf numFmtId="0" fontId="0" fillId="38" borderId="73" xfId="0" applyNumberFormat="1" applyFill="1" applyBorder="1" applyAlignment="1">
      <alignment horizontal="center" vertical="center" wrapText="1"/>
    </xf>
    <xf numFmtId="0" fontId="0" fillId="33" borderId="76" xfId="0" applyFill="1" applyBorder="1" applyAlignment="1">
      <alignment horizontal="center" vertical="top"/>
    </xf>
    <xf numFmtId="0" fontId="0" fillId="33" borderId="77" xfId="0" applyFill="1" applyBorder="1" applyAlignment="1">
      <alignment horizontal="center" vertical="top"/>
    </xf>
    <xf numFmtId="0" fontId="0" fillId="33" borderId="77" xfId="0" applyNumberFormat="1" applyFill="1" applyBorder="1" applyAlignment="1">
      <alignment horizontal="center" vertical="top"/>
    </xf>
    <xf numFmtId="166" fontId="0" fillId="33" borderId="34" xfId="0" applyNumberFormat="1" applyFill="1" applyBorder="1" applyAlignment="1">
      <alignment horizontal="center" vertical="top"/>
    </xf>
    <xf numFmtId="166" fontId="16" fillId="36" borderId="6" xfId="0" applyNumberFormat="1" applyFont="1" applyFill="1" applyBorder="1" applyAlignment="1">
      <alignment horizontal="center" vertical="top"/>
    </xf>
    <xf numFmtId="0" fontId="0" fillId="33" borderId="6" xfId="0" applyNumberFormat="1" applyFill="1" applyBorder="1" applyAlignment="1">
      <alignment horizontal="center" vertical="top" wrapText="1"/>
    </xf>
    <xf numFmtId="0" fontId="0" fillId="37" borderId="56" xfId="0" applyFill="1" applyBorder="1" applyAlignment="1">
      <alignment horizontal="center" vertical="center"/>
    </xf>
    <xf numFmtId="0" fontId="0" fillId="37" borderId="57" xfId="0" applyFill="1" applyBorder="1" applyAlignment="1">
      <alignment horizontal="center" vertical="center"/>
    </xf>
    <xf numFmtId="0" fontId="0" fillId="37" borderId="57" xfId="0" applyNumberFormat="1" applyFill="1" applyBorder="1" applyAlignment="1">
      <alignment horizontal="center" vertical="center"/>
    </xf>
    <xf numFmtId="0" fontId="16" fillId="35" borderId="49" xfId="0" applyFont="1" applyFill="1" applyBorder="1" applyAlignment="1">
      <alignment vertical="center"/>
    </xf>
    <xf numFmtId="0" fontId="1" fillId="38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166" fontId="0" fillId="37" borderId="58" xfId="0" applyNumberFormat="1" applyFill="1" applyBorder="1" applyAlignment="1">
      <alignment horizontal="center" vertical="center"/>
    </xf>
    <xf numFmtId="0" fontId="0" fillId="38" borderId="27" xfId="0" applyNumberFormat="1" applyFill="1" applyBorder="1" applyAlignment="1">
      <alignment horizontal="center" vertical="center" wrapText="1"/>
    </xf>
    <xf numFmtId="0" fontId="0" fillId="38" borderId="26" xfId="0" applyNumberFormat="1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7" borderId="19" xfId="0" applyNumberFormat="1" applyFill="1" applyBorder="1" applyAlignment="1">
      <alignment horizontal="center" vertical="center" wrapText="1"/>
    </xf>
    <xf numFmtId="0" fontId="0" fillId="37" borderId="18" xfId="0" applyNumberFormat="1" applyFill="1" applyBorder="1" applyAlignment="1">
      <alignment horizontal="center" vertical="center" wrapText="1"/>
    </xf>
    <xf numFmtId="0" fontId="0" fillId="38" borderId="32" xfId="0" applyNumberFormat="1" applyFill="1" applyBorder="1" applyAlignment="1">
      <alignment horizontal="center" vertical="center" wrapText="1"/>
    </xf>
    <xf numFmtId="0" fontId="0" fillId="38" borderId="34" xfId="0" applyNumberFormat="1" applyFill="1" applyBorder="1" applyAlignment="1">
      <alignment horizontal="center" vertical="center" wrapText="1"/>
    </xf>
    <xf numFmtId="0" fontId="0" fillId="38" borderId="58" xfId="0" applyNumberFormat="1" applyFill="1" applyBorder="1" applyAlignment="1">
      <alignment horizontal="center" vertical="center" wrapText="1"/>
    </xf>
    <xf numFmtId="0" fontId="1" fillId="38" borderId="78" xfId="0" applyNumberFormat="1" applyFon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vertical="center" wrapText="1"/>
    </xf>
    <xf numFmtId="0" fontId="0" fillId="38" borderId="59" xfId="0" applyNumberFormat="1" applyFill="1" applyBorder="1" applyAlignment="1">
      <alignment horizontal="center" vertical="center" wrapText="1"/>
    </xf>
    <xf numFmtId="0" fontId="0" fillId="38" borderId="61" xfId="0" applyNumberFormat="1" applyFill="1" applyBorder="1" applyAlignment="1">
      <alignment horizontal="center" vertical="center" wrapText="1"/>
    </xf>
    <xf numFmtId="0" fontId="0" fillId="38" borderId="45" xfId="0" applyNumberForma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166" fontId="1" fillId="33" borderId="28" xfId="0" applyNumberFormat="1" applyFont="1" applyFill="1" applyBorder="1" applyAlignment="1">
      <alignment horizontal="center" vertical="center"/>
    </xf>
    <xf numFmtId="10" fontId="0" fillId="33" borderId="5" xfId="1" applyNumberFormat="1" applyFont="1" applyFill="1" applyBorder="1" applyAlignment="1">
      <alignment horizontal="center" vertical="center"/>
    </xf>
    <xf numFmtId="0" fontId="0" fillId="33" borderId="5" xfId="0" applyNumberFormat="1" applyFill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6" fillId="35" borderId="60" xfId="0" applyFont="1" applyFill="1" applyBorder="1" applyAlignment="1">
      <alignment horizontal="center" vertical="center"/>
    </xf>
    <xf numFmtId="0" fontId="1" fillId="38" borderId="79" xfId="0" applyFont="1" applyFill="1" applyBorder="1" applyAlignment="1">
      <alignment horizontal="center" wrapText="1"/>
    </xf>
    <xf numFmtId="165" fontId="0" fillId="0" borderId="2" xfId="1" applyNumberFormat="1" applyFont="1" applyFill="1" applyBorder="1" applyAlignment="1">
      <alignment horizontal="center" vertical="center"/>
    </xf>
    <xf numFmtId="0" fontId="0" fillId="38" borderId="76" xfId="0" applyNumberFormat="1" applyFont="1" applyFill="1" applyBorder="1" applyAlignment="1">
      <alignment horizontal="center" vertical="center" wrapText="1"/>
    </xf>
    <xf numFmtId="0" fontId="0" fillId="38" borderId="62" xfId="0" applyNumberFormat="1" applyFont="1" applyFill="1" applyBorder="1" applyAlignment="1">
      <alignment horizontal="center" vertical="center" wrapText="1"/>
    </xf>
    <xf numFmtId="0" fontId="0" fillId="38" borderId="81" xfId="0" applyNumberFormat="1" applyFont="1" applyFill="1" applyBorder="1" applyAlignment="1">
      <alignment horizontal="center" vertical="center" wrapText="1"/>
    </xf>
    <xf numFmtId="0" fontId="0" fillId="38" borderId="78" xfId="0" applyNumberFormat="1" applyFont="1" applyFill="1" applyBorder="1" applyAlignment="1">
      <alignment horizontal="center" vertical="center" wrapText="1"/>
    </xf>
    <xf numFmtId="0" fontId="3" fillId="38" borderId="80" xfId="0" applyNumberFormat="1" applyFon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wrapText="1"/>
    </xf>
    <xf numFmtId="0" fontId="1" fillId="38" borderId="82" xfId="0" applyFont="1" applyFill="1" applyBorder="1" applyAlignment="1">
      <alignment horizontal="center" wrapText="1"/>
    </xf>
    <xf numFmtId="0" fontId="21" fillId="38" borderId="26" xfId="0" applyFont="1" applyFill="1" applyBorder="1" applyAlignment="1">
      <alignment horizontal="center" vertical="center"/>
    </xf>
    <xf numFmtId="0" fontId="0" fillId="39" borderId="35" xfId="0" applyNumberFormat="1" applyFill="1" applyBorder="1" applyAlignment="1">
      <alignment horizontal="center" vertical="center" wrapText="1"/>
    </xf>
    <xf numFmtId="0" fontId="3" fillId="38" borderId="35" xfId="0" applyNumberFormat="1" applyFont="1" applyFill="1" applyBorder="1" applyAlignment="1">
      <alignment horizontal="center" vertical="center" wrapText="1"/>
    </xf>
    <xf numFmtId="0" fontId="0" fillId="38" borderId="39" xfId="0" applyFont="1" applyFill="1" applyBorder="1" applyAlignment="1">
      <alignment horizontal="center" vertical="center"/>
    </xf>
    <xf numFmtId="0" fontId="1" fillId="38" borderId="83" xfId="0" applyFont="1" applyFill="1" applyBorder="1" applyAlignment="1">
      <alignment horizontal="center" wrapText="1"/>
    </xf>
    <xf numFmtId="0" fontId="0" fillId="38" borderId="86" xfId="0" applyNumberFormat="1" applyFill="1" applyBorder="1" applyAlignment="1">
      <alignment horizontal="center" vertical="center" wrapText="1"/>
    </xf>
    <xf numFmtId="0" fontId="0" fillId="38" borderId="59" xfId="0" applyFill="1" applyBorder="1" applyAlignment="1">
      <alignment horizontal="center" wrapText="1"/>
    </xf>
    <xf numFmtId="0" fontId="0" fillId="38" borderId="87" xfId="0" applyFont="1" applyFill="1" applyBorder="1" applyAlignment="1">
      <alignment horizontal="center" vertical="center"/>
    </xf>
    <xf numFmtId="0" fontId="0" fillId="38" borderId="85" xfId="0" applyFill="1" applyBorder="1" applyAlignment="1">
      <alignment horizontal="center" wrapText="1"/>
    </xf>
    <xf numFmtId="0" fontId="1" fillId="38" borderId="59" xfId="0" applyFont="1" applyFill="1" applyBorder="1" applyAlignment="1">
      <alignment horizontal="center" wrapText="1"/>
    </xf>
    <xf numFmtId="0" fontId="0" fillId="38" borderId="81" xfId="0" applyNumberFormat="1" applyFill="1" applyBorder="1" applyAlignment="1">
      <alignment horizontal="center" vertical="center" wrapText="1"/>
    </xf>
    <xf numFmtId="0" fontId="1" fillId="38" borderId="89" xfId="0" applyFont="1" applyFill="1" applyBorder="1" applyAlignment="1">
      <alignment horizontal="center" wrapText="1"/>
    </xf>
    <xf numFmtId="0" fontId="0" fillId="33" borderId="0" xfId="0" applyNumberFormat="1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wrapText="1"/>
    </xf>
    <xf numFmtId="0" fontId="1" fillId="33" borderId="0" xfId="0" applyFont="1" applyFill="1" applyBorder="1" applyAlignment="1">
      <alignment horizontal="center" wrapText="1"/>
    </xf>
    <xf numFmtId="0" fontId="31" fillId="33" borderId="17" xfId="0" applyFont="1" applyFill="1" applyBorder="1" applyAlignment="1">
      <alignment horizontal="center" vertical="center"/>
    </xf>
    <xf numFmtId="0" fontId="0" fillId="38" borderId="88" xfId="0" applyNumberFormat="1" applyFill="1" applyBorder="1" applyAlignment="1">
      <alignment horizontal="center" vertical="center" wrapText="1"/>
    </xf>
    <xf numFmtId="0" fontId="21" fillId="38" borderId="29" xfId="0" applyFont="1" applyFill="1" applyBorder="1" applyAlignment="1">
      <alignment horizontal="center" vertical="center"/>
    </xf>
    <xf numFmtId="0" fontId="0" fillId="38" borderId="91" xfId="0" applyFont="1" applyFill="1" applyBorder="1" applyAlignment="1">
      <alignment horizontal="center" vertical="center"/>
    </xf>
    <xf numFmtId="0" fontId="0" fillId="33" borderId="28" xfId="0" applyNumberFormat="1" applyFill="1" applyBorder="1" applyAlignment="1">
      <alignment horizontal="center" vertical="center" wrapText="1"/>
    </xf>
    <xf numFmtId="0" fontId="16" fillId="36" borderId="90" xfId="0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center"/>
    </xf>
    <xf numFmtId="0" fontId="0" fillId="38" borderId="39" xfId="0" applyNumberFormat="1" applyFont="1" applyFill="1" applyBorder="1" applyAlignment="1">
      <alignment horizontal="center" vertical="center" wrapText="1"/>
    </xf>
    <xf numFmtId="0" fontId="0" fillId="38" borderId="78" xfId="0" applyFont="1" applyFill="1" applyBorder="1" applyAlignment="1">
      <alignment horizontal="center" vertical="center" wrapText="1"/>
    </xf>
    <xf numFmtId="0" fontId="1" fillId="33" borderId="92" xfId="0" applyFont="1" applyFill="1" applyBorder="1" applyAlignment="1">
      <alignment horizontal="center" vertical="center"/>
    </xf>
    <xf numFmtId="166" fontId="1" fillId="33" borderId="25" xfId="0" applyNumberFormat="1" applyFont="1" applyFill="1" applyBorder="1" applyAlignment="1">
      <alignment horizontal="center" vertical="center"/>
    </xf>
    <xf numFmtId="1" fontId="0" fillId="33" borderId="19" xfId="0" applyNumberFormat="1" applyFill="1" applyBorder="1" applyAlignment="1">
      <alignment horizontal="center" vertical="top"/>
    </xf>
    <xf numFmtId="1" fontId="0" fillId="33" borderId="0" xfId="0" applyNumberFormat="1" applyFill="1" applyBorder="1" applyAlignment="1">
      <alignment horizontal="center" vertical="top"/>
    </xf>
    <xf numFmtId="1" fontId="0" fillId="33" borderId="17" xfId="0" applyNumberFormat="1" applyFill="1" applyBorder="1" applyAlignment="1">
      <alignment horizontal="center" vertical="top"/>
    </xf>
    <xf numFmtId="0" fontId="19" fillId="0" borderId="1" xfId="43" applyFont="1" applyBorder="1" applyAlignment="1">
      <alignment horizontal="center" vertical="center"/>
    </xf>
    <xf numFmtId="0" fontId="19" fillId="0" borderId="78" xfId="43" applyFont="1" applyBorder="1" applyAlignment="1">
      <alignment horizontal="center" vertical="center"/>
    </xf>
    <xf numFmtId="0" fontId="19" fillId="0" borderId="2" xfId="4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1" fillId="33" borderId="57" xfId="0" applyFont="1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/>
    </xf>
    <xf numFmtId="0" fontId="0" fillId="38" borderId="32" xfId="0" applyFill="1" applyBorder="1" applyAlignment="1">
      <alignment horizontal="center" vertical="top"/>
    </xf>
    <xf numFmtId="0" fontId="1" fillId="33" borderId="28" xfId="0" applyFont="1" applyFill="1" applyBorder="1" applyAlignment="1">
      <alignment horizontal="center" vertical="center" wrapText="1"/>
    </xf>
    <xf numFmtId="0" fontId="0" fillId="37" borderId="28" xfId="0" applyNumberFormat="1" applyFill="1" applyBorder="1" applyAlignment="1">
      <alignment horizontal="center" vertical="center" wrapText="1"/>
    </xf>
    <xf numFmtId="0" fontId="1" fillId="37" borderId="5" xfId="0" applyNumberFormat="1" applyFont="1" applyFill="1" applyBorder="1" applyAlignment="1">
      <alignment horizontal="center" vertical="center" wrapText="1"/>
    </xf>
    <xf numFmtId="0" fontId="1" fillId="38" borderId="74" xfId="0" applyFont="1" applyFill="1" applyBorder="1" applyAlignment="1">
      <alignment horizontal="center" vertical="center" wrapText="1"/>
    </xf>
    <xf numFmtId="0" fontId="0" fillId="38" borderId="94" xfId="0" applyFill="1" applyBorder="1" applyAlignment="1">
      <alignment horizontal="center" wrapText="1"/>
    </xf>
    <xf numFmtId="0" fontId="0" fillId="38" borderId="93" xfId="0" applyNumberFormat="1" applyFill="1" applyBorder="1" applyAlignment="1">
      <alignment horizontal="center" vertical="center" wrapText="1"/>
    </xf>
    <xf numFmtId="0" fontId="0" fillId="38" borderId="96" xfId="0" applyFill="1" applyBorder="1" applyAlignment="1">
      <alignment horizontal="center" wrapText="1"/>
    </xf>
    <xf numFmtId="0" fontId="30" fillId="33" borderId="42" xfId="0" applyFont="1" applyFill="1" applyBorder="1" applyAlignment="1">
      <alignment horizontal="left" vertical="center"/>
    </xf>
    <xf numFmtId="0" fontId="30" fillId="33" borderId="48" xfId="0" applyFont="1" applyFill="1" applyBorder="1" applyAlignment="1">
      <alignment horizontal="left" vertical="center"/>
    </xf>
    <xf numFmtId="0" fontId="30" fillId="33" borderId="40" xfId="0" applyFont="1" applyFill="1" applyBorder="1" applyAlignment="1">
      <alignment horizontal="left" vertical="center"/>
    </xf>
    <xf numFmtId="0" fontId="3" fillId="38" borderId="73" xfId="0" applyNumberFormat="1" applyFont="1" applyFill="1" applyBorder="1" applyAlignment="1">
      <alignment horizontal="center" vertical="center" wrapText="1"/>
    </xf>
    <xf numFmtId="0" fontId="3" fillId="38" borderId="38" xfId="0" applyNumberFormat="1" applyFont="1" applyFill="1" applyBorder="1" applyAlignment="1">
      <alignment horizontal="center" vertical="center" wrapText="1"/>
    </xf>
    <xf numFmtId="0" fontId="32" fillId="38" borderId="26" xfId="0" applyNumberFormat="1" applyFont="1" applyFill="1" applyBorder="1" applyAlignment="1">
      <alignment horizontal="center" vertical="center" wrapText="1"/>
    </xf>
    <xf numFmtId="0" fontId="32" fillId="38" borderId="27" xfId="0" applyNumberFormat="1" applyFont="1" applyFill="1" applyBorder="1" applyAlignment="1">
      <alignment horizontal="center" vertical="center" wrapText="1"/>
    </xf>
    <xf numFmtId="0" fontId="32" fillId="38" borderId="39" xfId="0" applyNumberFormat="1" applyFont="1" applyFill="1" applyBorder="1" applyAlignment="1">
      <alignment horizontal="center" vertical="center" wrapText="1"/>
    </xf>
    <xf numFmtId="0" fontId="32" fillId="38" borderId="84" xfId="0" applyNumberFormat="1" applyFont="1" applyFill="1" applyBorder="1" applyAlignment="1">
      <alignment horizontal="center" vertical="center" wrapText="1"/>
    </xf>
    <xf numFmtId="0" fontId="32" fillId="38" borderId="34" xfId="0" applyNumberFormat="1" applyFont="1" applyFill="1" applyBorder="1" applyAlignment="1">
      <alignment horizontal="center" vertical="center" wrapText="1"/>
    </xf>
    <xf numFmtId="0" fontId="32" fillId="38" borderId="32" xfId="0" applyNumberFormat="1" applyFont="1" applyFill="1" applyBorder="1" applyAlignment="1">
      <alignment horizontal="center" vertical="center" wrapText="1"/>
    </xf>
    <xf numFmtId="0" fontId="32" fillId="37" borderId="20" xfId="0" applyFont="1" applyFill="1" applyBorder="1" applyAlignment="1">
      <alignment horizontal="center" vertical="center" wrapText="1"/>
    </xf>
    <xf numFmtId="0" fontId="1" fillId="37" borderId="30" xfId="0" applyFont="1" applyFill="1" applyBorder="1" applyAlignment="1">
      <alignment horizontal="center" vertical="center"/>
    </xf>
    <xf numFmtId="0" fontId="0" fillId="37" borderId="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38" borderId="77" xfId="0" applyNumberFormat="1" applyFont="1" applyFill="1" applyBorder="1" applyAlignment="1">
      <alignment horizontal="center" vertical="center" wrapText="1"/>
    </xf>
    <xf numFmtId="0" fontId="0" fillId="38" borderId="70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32" fillId="38" borderId="45" xfId="0" applyNumberFormat="1" applyFont="1" applyFill="1" applyBorder="1" applyAlignment="1">
      <alignment horizontal="center" vertical="center" wrapText="1"/>
    </xf>
    <xf numFmtId="0" fontId="16" fillId="36" borderId="1" xfId="0" applyFont="1" applyFill="1" applyBorder="1" applyAlignment="1">
      <alignment horizontal="left" vertical="top"/>
    </xf>
    <xf numFmtId="0" fontId="0" fillId="37" borderId="1" xfId="0" applyFill="1" applyBorder="1"/>
    <xf numFmtId="0" fontId="16" fillId="36" borderId="1" xfId="0" applyFont="1" applyFill="1" applyBorder="1" applyAlignment="1">
      <alignment horizontal="center" vertical="center"/>
    </xf>
    <xf numFmtId="0" fontId="16" fillId="3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/>
    </xf>
    <xf numFmtId="0" fontId="1" fillId="37" borderId="78" xfId="0" applyFont="1" applyFill="1" applyBorder="1" applyAlignment="1">
      <alignment horizontal="center" vertical="center"/>
    </xf>
    <xf numFmtId="0" fontId="1" fillId="37" borderId="21" xfId="0" applyFont="1" applyFill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9" fontId="1" fillId="37" borderId="1" xfId="1" applyFont="1" applyFill="1" applyBorder="1" applyAlignment="1">
      <alignment horizontal="center" vertical="center"/>
    </xf>
    <xf numFmtId="9" fontId="1" fillId="37" borderId="78" xfId="1" applyFont="1" applyFill="1" applyBorder="1" applyAlignment="1">
      <alignment horizontal="center" vertical="center"/>
    </xf>
    <xf numFmtId="9" fontId="1" fillId="37" borderId="2" xfId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" fillId="38" borderId="78" xfId="0" applyFont="1" applyFill="1" applyBorder="1" applyAlignment="1">
      <alignment horizontal="center" vertical="center"/>
    </xf>
    <xf numFmtId="0" fontId="1" fillId="38" borderId="2" xfId="0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39" borderId="78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0" fillId="38" borderId="84" xfId="0" applyNumberFormat="1" applyFill="1" applyBorder="1" applyAlignment="1">
      <alignment horizontal="center" vertical="center" wrapText="1"/>
    </xf>
    <xf numFmtId="0" fontId="0" fillId="37" borderId="57" xfId="0" applyFill="1" applyBorder="1" applyAlignment="1">
      <alignment horizontal="center" vertical="center" wrapText="1"/>
    </xf>
    <xf numFmtId="165" fontId="0" fillId="0" borderId="78" xfId="1" applyNumberFormat="1" applyFont="1" applyBorder="1" applyAlignment="1">
      <alignment horizontal="center" vertical="center"/>
    </xf>
    <xf numFmtId="165" fontId="0" fillId="0" borderId="72" xfId="1" applyNumberFormat="1" applyFont="1" applyBorder="1" applyAlignment="1">
      <alignment horizontal="center" vertical="center"/>
    </xf>
    <xf numFmtId="0" fontId="1" fillId="33" borderId="57" xfId="0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0" fontId="19" fillId="0" borderId="59" xfId="43" applyFont="1" applyBorder="1"/>
    <xf numFmtId="0" fontId="19" fillId="0" borderId="86" xfId="43" applyFont="1" applyBorder="1"/>
    <xf numFmtId="166" fontId="29" fillId="0" borderId="0" xfId="0" applyNumberFormat="1" applyFont="1" applyFill="1" applyAlignment="1">
      <alignment horizontal="right" vertical="center"/>
    </xf>
    <xf numFmtId="9" fontId="0" fillId="34" borderId="0" xfId="1" applyNumberFormat="1" applyFont="1" applyFill="1" applyBorder="1" applyAlignment="1">
      <alignment vertical="center"/>
    </xf>
    <xf numFmtId="0" fontId="35" fillId="37" borderId="19" xfId="0" applyNumberFormat="1" applyFont="1" applyFill="1" applyBorder="1" applyAlignment="1">
      <alignment horizontal="center" vertical="center" wrapText="1"/>
    </xf>
    <xf numFmtId="0" fontId="36" fillId="0" borderId="0" xfId="0" applyNumberFormat="1" applyFont="1" applyFill="1" applyAlignment="1">
      <alignment vertical="center"/>
    </xf>
    <xf numFmtId="9" fontId="36" fillId="0" borderId="0" xfId="1" applyNumberFormat="1" applyFont="1" applyFill="1" applyAlignment="1">
      <alignment vertical="center"/>
    </xf>
    <xf numFmtId="166" fontId="36" fillId="0" borderId="0" xfId="0" applyNumberFormat="1" applyFont="1" applyFill="1" applyAlignment="1">
      <alignment vertical="center"/>
    </xf>
    <xf numFmtId="0" fontId="1" fillId="0" borderId="23" xfId="0" applyFont="1" applyFill="1" applyBorder="1" applyAlignment="1">
      <alignment horizontal="left" vertical="center" wrapText="1"/>
    </xf>
    <xf numFmtId="165" fontId="0" fillId="33" borderId="19" xfId="1" applyNumberFormat="1" applyFont="1" applyFill="1" applyBorder="1" applyAlignment="1">
      <alignment horizontal="center" vertical="center"/>
    </xf>
    <xf numFmtId="165" fontId="0" fillId="0" borderId="78" xfId="1" applyNumberFormat="1" applyFont="1" applyFill="1" applyBorder="1" applyAlignment="1">
      <alignment horizontal="center" vertical="center"/>
    </xf>
    <xf numFmtId="0" fontId="0" fillId="37" borderId="28" xfId="0" applyNumberFormat="1" applyFont="1" applyFill="1" applyBorder="1" applyAlignment="1">
      <alignment horizontal="center" vertical="center" wrapText="1"/>
    </xf>
    <xf numFmtId="0" fontId="1" fillId="39" borderId="1" xfId="0" applyNumberFormat="1" applyFont="1" applyFill="1" applyBorder="1" applyAlignment="1">
      <alignment horizontal="center" vertical="center" wrapText="1"/>
    </xf>
    <xf numFmtId="0" fontId="1" fillId="39" borderId="78" xfId="0" applyNumberFormat="1" applyFont="1" applyFill="1" applyBorder="1" applyAlignment="1">
      <alignment horizontal="center" vertical="center" wrapText="1"/>
    </xf>
    <xf numFmtId="0" fontId="1" fillId="39" borderId="2" xfId="0" applyNumberFormat="1" applyFont="1" applyFill="1" applyBorder="1" applyAlignment="1">
      <alignment horizontal="center" vertical="center" wrapText="1"/>
    </xf>
    <xf numFmtId="0" fontId="0" fillId="39" borderId="2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78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9" borderId="3" xfId="0" applyFont="1" applyFill="1" applyBorder="1" applyAlignment="1">
      <alignment horizontal="center" vertical="center" wrapText="1"/>
    </xf>
    <xf numFmtId="0" fontId="0" fillId="37" borderId="40" xfId="0" applyNumberFormat="1" applyFont="1" applyFill="1" applyBorder="1" applyAlignment="1">
      <alignment vertical="center"/>
    </xf>
    <xf numFmtId="0" fontId="0" fillId="37" borderId="46" xfId="0" applyNumberFormat="1" applyFont="1" applyFill="1" applyBorder="1" applyAlignment="1">
      <alignment vertical="center"/>
    </xf>
    <xf numFmtId="0" fontId="16" fillId="35" borderId="49" xfId="0" applyFont="1" applyFill="1" applyBorder="1" applyAlignment="1">
      <alignment vertical="center"/>
    </xf>
    <xf numFmtId="0" fontId="16" fillId="41" borderId="46" xfId="0" applyFont="1" applyFill="1" applyBorder="1" applyAlignment="1">
      <alignment vertical="center"/>
    </xf>
    <xf numFmtId="165" fontId="0" fillId="0" borderId="85" xfId="1" applyNumberFormat="1" applyFont="1" applyBorder="1" applyAlignment="1">
      <alignment horizontal="center" vertical="center"/>
    </xf>
    <xf numFmtId="0" fontId="16" fillId="35" borderId="43" xfId="0" applyFont="1" applyFill="1" applyBorder="1" applyAlignment="1">
      <alignment vertical="center"/>
    </xf>
    <xf numFmtId="0" fontId="3" fillId="38" borderId="8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8" borderId="97" xfId="0" applyNumberFormat="1" applyFill="1" applyBorder="1" applyAlignment="1">
      <alignment horizontal="center" vertical="center" wrapText="1"/>
    </xf>
    <xf numFmtId="0" fontId="0" fillId="38" borderId="68" xfId="0" applyNumberFormat="1" applyFill="1" applyBorder="1" applyAlignment="1">
      <alignment horizontal="center" vertical="center" wrapText="1"/>
    </xf>
    <xf numFmtId="0" fontId="0" fillId="38" borderId="79" xfId="0" applyFill="1" applyBorder="1" applyAlignment="1">
      <alignment horizontal="center" wrapText="1"/>
    </xf>
    <xf numFmtId="0" fontId="0" fillId="38" borderId="80" xfId="0" applyNumberFormat="1" applyFill="1" applyBorder="1" applyAlignment="1">
      <alignment horizontal="center" vertical="center" wrapText="1"/>
    </xf>
    <xf numFmtId="0" fontId="0" fillId="38" borderId="82" xfId="0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38" borderId="89" xfId="0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right"/>
    </xf>
    <xf numFmtId="0" fontId="0" fillId="37" borderId="18" xfId="0" applyFill="1" applyBorder="1" applyAlignment="1">
      <alignment horizontal="center" vertical="center" wrapText="1"/>
    </xf>
    <xf numFmtId="0" fontId="0" fillId="38" borderId="38" xfId="0" applyFill="1" applyBorder="1" applyAlignment="1">
      <alignment horizontal="center" vertical="center" wrapText="1"/>
    </xf>
    <xf numFmtId="0" fontId="1" fillId="38" borderId="33" xfId="0" applyFont="1" applyFill="1" applyBorder="1" applyAlignment="1">
      <alignment horizontal="center" vertical="center" wrapText="1"/>
    </xf>
    <xf numFmtId="0" fontId="19" fillId="0" borderId="0" xfId="43"/>
    <xf numFmtId="0" fontId="0" fillId="38" borderId="95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37" borderId="0" xfId="0" applyFill="1" applyAlignment="1">
      <alignment horizontal="center" vertical="center"/>
    </xf>
    <xf numFmtId="166" fontId="0" fillId="37" borderId="0" xfId="0" applyNumberFormat="1" applyFill="1" applyAlignment="1">
      <alignment horizontal="center" vertical="center"/>
    </xf>
    <xf numFmtId="0" fontId="0" fillId="38" borderId="35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0" fillId="38" borderId="39" xfId="0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vertical="center" wrapText="1"/>
    </xf>
    <xf numFmtId="0" fontId="0" fillId="38" borderId="36" xfId="0" applyFill="1" applyBorder="1" applyAlignment="1">
      <alignment horizontal="center" vertical="center" wrapText="1"/>
    </xf>
    <xf numFmtId="0" fontId="1" fillId="38" borderId="3" xfId="0" applyFont="1" applyFill="1" applyBorder="1" applyAlignment="1">
      <alignment horizontal="center" vertical="center" wrapText="1"/>
    </xf>
    <xf numFmtId="0" fontId="0" fillId="38" borderId="45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32" fillId="38" borderId="3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38" borderId="75" xfId="0" applyFill="1" applyBorder="1" applyAlignment="1">
      <alignment horizontal="center" vertical="center" wrapText="1"/>
    </xf>
    <xf numFmtId="0" fontId="0" fillId="38" borderId="61" xfId="0" applyFill="1" applyBorder="1" applyAlignment="1">
      <alignment horizontal="center" vertical="center" wrapText="1"/>
    </xf>
    <xf numFmtId="0" fontId="1" fillId="38" borderId="59" xfId="0" applyFont="1" applyFill="1" applyBorder="1" applyAlignment="1">
      <alignment horizontal="center" vertical="center" wrapText="1"/>
    </xf>
    <xf numFmtId="0" fontId="19" fillId="0" borderId="57" xfId="43" applyBorder="1"/>
    <xf numFmtId="0" fontId="0" fillId="38" borderId="87" xfId="0" applyFill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38" borderId="76" xfId="0" applyFill="1" applyBorder="1" applyAlignment="1">
      <alignment horizontal="center" vertical="center" wrapText="1"/>
    </xf>
    <xf numFmtId="0" fontId="0" fillId="38" borderId="91" xfId="0" applyFill="1" applyBorder="1" applyAlignment="1">
      <alignment horizontal="center" vertical="center" wrapText="1"/>
    </xf>
    <xf numFmtId="0" fontId="0" fillId="38" borderId="62" xfId="0" applyFill="1" applyBorder="1" applyAlignment="1">
      <alignment horizontal="center" vertical="center" wrapText="1"/>
    </xf>
    <xf numFmtId="0" fontId="32" fillId="38" borderId="45" xfId="0" applyFont="1" applyFill="1" applyBorder="1" applyAlignment="1">
      <alignment horizontal="center" vertical="center" wrapText="1"/>
    </xf>
    <xf numFmtId="0" fontId="19" fillId="37" borderId="57" xfId="43" applyFill="1" applyBorder="1"/>
    <xf numFmtId="0" fontId="1" fillId="38" borderId="2" xfId="0" applyFont="1" applyFill="1" applyBorder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2" fillId="38" borderId="3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8" borderId="84" xfId="0" applyFill="1" applyBorder="1" applyAlignment="1">
      <alignment horizontal="center" vertical="center" wrapText="1"/>
    </xf>
    <xf numFmtId="0" fontId="1" fillId="37" borderId="5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 wrapText="1"/>
    </xf>
    <xf numFmtId="0" fontId="1" fillId="39" borderId="33" xfId="0" applyFont="1" applyFill="1" applyBorder="1" applyAlignment="1">
      <alignment horizontal="center" vertical="center" wrapText="1"/>
    </xf>
    <xf numFmtId="0" fontId="32" fillId="38" borderId="26" xfId="0" applyFont="1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32" fillId="38" borderId="27" xfId="0" applyFont="1" applyFill="1" applyBorder="1" applyAlignment="1">
      <alignment horizontal="center" vertical="center" wrapText="1"/>
    </xf>
    <xf numFmtId="0" fontId="0" fillId="38" borderId="81" xfId="0" applyFill="1" applyBorder="1" applyAlignment="1">
      <alignment horizontal="center" vertical="center" wrapText="1"/>
    </xf>
    <xf numFmtId="0" fontId="0" fillId="38" borderId="78" xfId="0" applyFill="1" applyBorder="1" applyAlignment="1">
      <alignment horizontal="center" vertical="center" wrapText="1"/>
    </xf>
    <xf numFmtId="0" fontId="0" fillId="39" borderId="78" xfId="0" applyFill="1" applyBorder="1" applyAlignment="1">
      <alignment horizontal="center" vertical="center" wrapText="1"/>
    </xf>
    <xf numFmtId="0" fontId="1" fillId="39" borderId="78" xfId="0" applyFont="1" applyFill="1" applyBorder="1" applyAlignment="1">
      <alignment horizontal="center" vertical="center" wrapText="1"/>
    </xf>
    <xf numFmtId="0" fontId="19" fillId="0" borderId="86" xfId="43" applyBorder="1"/>
    <xf numFmtId="0" fontId="32" fillId="38" borderId="84" xfId="0" applyFont="1" applyFill="1" applyBorder="1" applyAlignment="1">
      <alignment horizontal="center" vertical="center" wrapText="1"/>
    </xf>
    <xf numFmtId="0" fontId="0" fillId="38" borderId="77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1" fillId="39" borderId="2" xfId="0" applyFont="1" applyFill="1" applyBorder="1" applyAlignment="1">
      <alignment horizontal="center" vertical="center" wrapText="1"/>
    </xf>
    <xf numFmtId="0" fontId="32" fillId="38" borderId="34" xfId="0" applyFont="1" applyFill="1" applyBorder="1" applyAlignment="1">
      <alignment horizontal="center" vertical="center" wrapText="1"/>
    </xf>
    <xf numFmtId="0" fontId="0" fillId="38" borderId="70" xfId="0" applyFill="1" applyBorder="1" applyAlignment="1">
      <alignment horizontal="center" vertical="center" wrapText="1"/>
    </xf>
    <xf numFmtId="0" fontId="0" fillId="39" borderId="3" xfId="0" applyFill="1" applyBorder="1" applyAlignment="1">
      <alignment horizontal="center" vertical="center" wrapText="1"/>
    </xf>
    <xf numFmtId="0" fontId="1" fillId="39" borderId="3" xfId="0" applyFont="1" applyFill="1" applyBorder="1" applyAlignment="1">
      <alignment horizontal="center" vertical="center" wrapText="1"/>
    </xf>
    <xf numFmtId="0" fontId="1" fillId="39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3" xfId="0" applyBorder="1"/>
    <xf numFmtId="0" fontId="0" fillId="38" borderId="69" xfId="0" applyFill="1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37" borderId="30" xfId="0" applyFill="1" applyBorder="1" applyAlignment="1">
      <alignment horizontal="center" vertical="center" wrapText="1"/>
    </xf>
    <xf numFmtId="0" fontId="1" fillId="37" borderId="28" xfId="0" applyFont="1" applyFill="1" applyBorder="1" applyAlignment="1">
      <alignment horizontal="center" vertical="center" wrapText="1"/>
    </xf>
    <xf numFmtId="0" fontId="0" fillId="38" borderId="37" xfId="0" applyFill="1" applyBorder="1" applyAlignment="1">
      <alignment horizontal="center" vertical="center" wrapText="1"/>
    </xf>
    <xf numFmtId="0" fontId="0" fillId="0" borderId="6" xfId="0" applyBorder="1"/>
    <xf numFmtId="0" fontId="0" fillId="0" borderId="23" xfId="0" applyFont="1" applyBorder="1" applyAlignment="1">
      <alignment vertical="center" wrapText="1"/>
    </xf>
    <xf numFmtId="165" fontId="0" fillId="0" borderId="72" xfId="1" applyNumberFormat="1" applyFont="1" applyFill="1" applyBorder="1" applyAlignment="1">
      <alignment horizontal="center" vertical="center"/>
    </xf>
    <xf numFmtId="165" fontId="0" fillId="0" borderId="85" xfId="1" applyNumberFormat="1" applyFont="1" applyFill="1" applyBorder="1" applyAlignment="1">
      <alignment horizontal="center" vertical="center"/>
    </xf>
    <xf numFmtId="0" fontId="29" fillId="38" borderId="21" xfId="0" applyFont="1" applyFill="1" applyBorder="1" applyAlignment="1">
      <alignment horizontal="center" wrapText="1"/>
    </xf>
    <xf numFmtId="0" fontId="29" fillId="38" borderId="1" xfId="0" applyFont="1" applyFill="1" applyBorder="1" applyAlignment="1">
      <alignment horizontal="center" wrapText="1"/>
    </xf>
    <xf numFmtId="0" fontId="29" fillId="38" borderId="2" xfId="0" applyFont="1" applyFill="1" applyBorder="1" applyAlignment="1">
      <alignment horizontal="center" wrapText="1"/>
    </xf>
    <xf numFmtId="0" fontId="1" fillId="33" borderId="24" xfId="0" applyFont="1" applyFill="1" applyBorder="1" applyAlignment="1">
      <alignment horizontal="center" vertical="center"/>
    </xf>
    <xf numFmtId="0" fontId="1" fillId="33" borderId="24" xfId="0" applyNumberFormat="1" applyFont="1" applyFill="1" applyBorder="1" applyAlignment="1">
      <alignment horizontal="center" vertical="center"/>
    </xf>
    <xf numFmtId="10" fontId="1" fillId="33" borderId="24" xfId="1" applyNumberFormat="1" applyFont="1" applyFill="1" applyBorder="1" applyAlignment="1">
      <alignment horizontal="center" vertical="center"/>
    </xf>
    <xf numFmtId="10" fontId="1" fillId="33" borderId="25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3" xfId="0" applyFont="1" applyBorder="1" applyAlignment="1">
      <alignment horizontal="center" vertical="center" wrapText="1"/>
    </xf>
    <xf numFmtId="0" fontId="29" fillId="38" borderId="78" xfId="0" applyFont="1" applyFill="1" applyBorder="1" applyAlignment="1">
      <alignment horizontal="center" wrapText="1"/>
    </xf>
    <xf numFmtId="0" fontId="29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37" borderId="16" xfId="0" applyFont="1" applyFill="1" applyBorder="1" applyAlignment="1">
      <alignment horizontal="center" vertical="center"/>
    </xf>
    <xf numFmtId="0" fontId="1" fillId="37" borderId="17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14" fontId="0" fillId="33" borderId="42" xfId="0" applyNumberFormat="1" applyFill="1" applyBorder="1" applyAlignment="1">
      <alignment vertical="center"/>
    </xf>
    <xf numFmtId="14" fontId="0" fillId="33" borderId="48" xfId="0" applyNumberFormat="1" applyFill="1" applyBorder="1" applyAlignment="1">
      <alignment vertical="center"/>
    </xf>
    <xf numFmtId="14" fontId="0" fillId="33" borderId="40" xfId="0" applyNumberFormat="1" applyFill="1" applyBorder="1" applyAlignment="1">
      <alignment vertical="center"/>
    </xf>
    <xf numFmtId="0" fontId="19" fillId="0" borderId="88" xfId="43" applyFont="1" applyBorder="1" applyAlignment="1">
      <alignment horizontal="center" vertical="center"/>
    </xf>
    <xf numFmtId="165" fontId="0" fillId="0" borderId="5" xfId="1" applyNumberFormat="1" applyFont="1" applyFill="1" applyBorder="1" applyAlignment="1">
      <alignment horizontal="center" vertical="center"/>
    </xf>
    <xf numFmtId="0" fontId="1" fillId="37" borderId="60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37" fillId="0" borderId="17" xfId="0" applyFont="1" applyBorder="1" applyAlignment="1">
      <alignment horizontal="center"/>
    </xf>
    <xf numFmtId="0" fontId="0" fillId="0" borderId="73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3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9" fontId="1" fillId="0" borderId="0" xfId="1" applyNumberFormat="1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1" fillId="0" borderId="5" xfId="0" applyFont="1" applyBorder="1" applyAlignment="1">
      <alignment horizontal="center" vertical="center"/>
    </xf>
    <xf numFmtId="10" fontId="1" fillId="0" borderId="5" xfId="1" applyNumberFormat="1" applyFont="1" applyFill="1" applyBorder="1" applyAlignment="1">
      <alignment horizontal="center" vertical="center"/>
    </xf>
    <xf numFmtId="0" fontId="38" fillId="0" borderId="0" xfId="0" applyNumberFormat="1" applyFont="1" applyFill="1" applyAlignment="1">
      <alignment vertical="center"/>
    </xf>
    <xf numFmtId="9" fontId="38" fillId="0" borderId="0" xfId="1" applyNumberFormat="1" applyFont="1" applyFill="1" applyAlignment="1">
      <alignment vertical="center"/>
    </xf>
    <xf numFmtId="166" fontId="38" fillId="0" borderId="0" xfId="0" applyNumberFormat="1" applyFont="1" applyFill="1" applyAlignment="1">
      <alignment vertical="center"/>
    </xf>
    <xf numFmtId="0" fontId="1" fillId="37" borderId="5" xfId="0" applyFont="1" applyFill="1" applyBorder="1" applyAlignment="1">
      <alignment horizontal="center" vertical="center"/>
    </xf>
    <xf numFmtId="0" fontId="1" fillId="37" borderId="5" xfId="0" applyFont="1" applyFill="1" applyBorder="1" applyAlignment="1">
      <alignment horizontal="center"/>
    </xf>
    <xf numFmtId="10" fontId="1" fillId="37" borderId="5" xfId="1" applyNumberFormat="1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 vertical="center"/>
    </xf>
    <xf numFmtId="0" fontId="1" fillId="37" borderId="5" xfId="0" applyNumberFormat="1" applyFont="1" applyFill="1" applyBorder="1" applyAlignment="1">
      <alignment horizontal="center"/>
    </xf>
    <xf numFmtId="0" fontId="1" fillId="37" borderId="5" xfId="0" applyNumberFormat="1" applyFont="1" applyFill="1" applyBorder="1" applyAlignment="1">
      <alignment horizontal="center" vertical="center"/>
    </xf>
    <xf numFmtId="10" fontId="1" fillId="37" borderId="5" xfId="1" applyNumberFormat="1" applyFont="1" applyFill="1" applyBorder="1" applyAlignment="1">
      <alignment horizontal="center" vertical="center"/>
    </xf>
    <xf numFmtId="0" fontId="1" fillId="38" borderId="85" xfId="0" applyFont="1" applyFill="1" applyBorder="1" applyAlignment="1">
      <alignment horizontal="center" wrapText="1"/>
    </xf>
    <xf numFmtId="0" fontId="27" fillId="0" borderId="23" xfId="0" applyFont="1" applyFill="1" applyBorder="1" applyAlignment="1">
      <alignment horizontal="left" vertical="center" wrapText="1"/>
    </xf>
    <xf numFmtId="0" fontId="28" fillId="37" borderId="53" xfId="0" applyFont="1" applyFill="1" applyBorder="1" applyAlignment="1">
      <alignment horizontal="center" vertical="center"/>
    </xf>
    <xf numFmtId="0" fontId="38" fillId="0" borderId="0" xfId="0" applyNumberFormat="1" applyFont="1" applyFill="1" applyAlignment="1">
      <alignment horizontal="center" vertical="center"/>
    </xf>
    <xf numFmtId="0" fontId="32" fillId="37" borderId="31" xfId="0" applyFont="1" applyFill="1" applyBorder="1" applyAlignment="1">
      <alignment horizontal="center" vertical="center" wrapText="1"/>
    </xf>
    <xf numFmtId="0" fontId="1" fillId="33" borderId="5" xfId="0" applyNumberFormat="1" applyFont="1" applyFill="1" applyBorder="1" applyAlignment="1">
      <alignment horizontal="center" vertical="center"/>
    </xf>
    <xf numFmtId="10" fontId="1" fillId="33" borderId="5" xfId="1" applyNumberFormat="1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center" vertical="center"/>
    </xf>
    <xf numFmtId="0" fontId="16" fillId="35" borderId="43" xfId="0" applyFont="1" applyFill="1" applyBorder="1" applyAlignment="1">
      <alignment horizontal="left" vertical="center"/>
    </xf>
    <xf numFmtId="0" fontId="16" fillId="35" borderId="51" xfId="0" applyFont="1" applyFill="1" applyBorder="1" applyAlignment="1">
      <alignment horizontal="left" vertical="center"/>
    </xf>
    <xf numFmtId="0" fontId="16" fillId="35" borderId="41" xfId="0" applyFont="1" applyFill="1" applyBorder="1" applyAlignment="1">
      <alignment horizontal="left" vertical="center"/>
    </xf>
    <xf numFmtId="0" fontId="1" fillId="34" borderId="0" xfId="0" applyFont="1" applyFill="1" applyBorder="1" applyAlignment="1">
      <alignment horizontal="right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40" xfId="0" applyFont="1" applyFill="1" applyBorder="1" applyAlignment="1">
      <alignment horizontal="center" vertical="center"/>
    </xf>
    <xf numFmtId="0" fontId="1" fillId="34" borderId="53" xfId="0" applyFont="1" applyFill="1" applyBorder="1" applyAlignment="1">
      <alignment horizontal="right" vertical="center"/>
    </xf>
    <xf numFmtId="0" fontId="1" fillId="34" borderId="54" xfId="0" applyFont="1" applyFill="1" applyBorder="1" applyAlignment="1">
      <alignment horizontal="right" vertical="center"/>
    </xf>
    <xf numFmtId="0" fontId="1" fillId="34" borderId="55" xfId="0" applyFont="1" applyFill="1" applyBorder="1" applyAlignment="1">
      <alignment horizontal="right" vertical="center"/>
    </xf>
    <xf numFmtId="0" fontId="16" fillId="35" borderId="49" xfId="0" applyFont="1" applyFill="1" applyBorder="1" applyAlignment="1">
      <alignment vertical="center"/>
    </xf>
    <xf numFmtId="0" fontId="33" fillId="36" borderId="1" xfId="0" applyFont="1" applyFill="1" applyBorder="1" applyAlignment="1">
      <alignment horizontal="center" vertical="center" wrapText="1"/>
    </xf>
    <xf numFmtId="0" fontId="33" fillId="36" borderId="1" xfId="0" applyFont="1" applyFill="1" applyBorder="1" applyAlignment="1">
      <alignment horizontal="center" vertical="center"/>
    </xf>
    <xf numFmtId="0" fontId="33" fillId="36" borderId="78" xfId="0" applyFont="1" applyFill="1" applyBorder="1" applyAlignment="1">
      <alignment horizontal="center" vertical="center"/>
    </xf>
    <xf numFmtId="0" fontId="33" fillId="36" borderId="2" xfId="0" applyFont="1" applyFill="1" applyBorder="1" applyAlignment="1">
      <alignment horizontal="center" vertical="center" wrapText="1"/>
    </xf>
    <xf numFmtId="0" fontId="33" fillId="36" borderId="19" xfId="0" applyFont="1" applyFill="1" applyBorder="1" applyAlignment="1">
      <alignment horizontal="center" vertical="center" wrapText="1"/>
    </xf>
    <xf numFmtId="0" fontId="33" fillId="36" borderId="0" xfId="0" applyFont="1" applyFill="1" applyBorder="1" applyAlignment="1">
      <alignment horizontal="center" vertical="center"/>
    </xf>
    <xf numFmtId="0" fontId="33" fillId="36" borderId="57" xfId="0" applyFont="1" applyFill="1" applyBorder="1" applyAlignment="1">
      <alignment horizontal="center" vertical="center"/>
    </xf>
    <xf numFmtId="0" fontId="16" fillId="36" borderId="0" xfId="0" applyFont="1" applyFill="1" applyAlignment="1">
      <alignment horizontal="center"/>
    </xf>
    <xf numFmtId="0" fontId="1" fillId="37" borderId="94" xfId="0" applyFont="1" applyFill="1" applyBorder="1" applyAlignment="1">
      <alignment horizontal="center" vertical="center"/>
    </xf>
    <xf numFmtId="0" fontId="1" fillId="37" borderId="93" xfId="0" applyFont="1" applyFill="1" applyBorder="1" applyAlignment="1">
      <alignment horizontal="center" vertical="center"/>
    </xf>
    <xf numFmtId="0" fontId="1" fillId="37" borderId="75" xfId="0" applyFont="1" applyFill="1" applyBorder="1" applyAlignment="1">
      <alignment horizontal="center" vertical="center"/>
    </xf>
    <xf numFmtId="0" fontId="1" fillId="37" borderId="79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68" xfId="0" applyFont="1" applyFill="1" applyBorder="1" applyAlignment="1">
      <alignment horizontal="center" vertical="center"/>
    </xf>
    <xf numFmtId="0" fontId="1" fillId="37" borderId="74" xfId="0" applyFont="1" applyFill="1" applyBorder="1" applyAlignment="1">
      <alignment horizontal="center" vertical="center"/>
    </xf>
    <xf numFmtId="0" fontId="1" fillId="37" borderId="77" xfId="0" applyFont="1" applyFill="1" applyBorder="1" applyAlignment="1">
      <alignment horizontal="center" vertical="center"/>
    </xf>
    <xf numFmtId="0" fontId="1" fillId="37" borderId="73" xfId="0" applyFont="1" applyFill="1" applyBorder="1" applyAlignment="1">
      <alignment horizontal="center" vertic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mmmyy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808080"/>
        <name val="Calibri"/>
        <scheme val="minor"/>
      </font>
      <fill>
        <patternFill patternType="none">
          <fgColor rgb="FF000000"/>
          <bgColor auto="1"/>
        </patternFill>
      </fill>
      <alignment vertical="center" textRotation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dmmm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border>
        <bottom style="thin">
          <color rgb="FFFFFFFF"/>
        </bottom>
      </border>
    </dxf>
    <dxf>
      <fill>
        <patternFill patternType="solid">
          <fgColor indexed="64"/>
          <bgColor rgb="FF006478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DBD3E5"/>
      <color rgb="FF006478"/>
      <color rgb="FF006464"/>
      <color rgb="FFD8CFE3"/>
      <color rgb="FFD6ECF2"/>
      <color rgb="FFCB716F"/>
      <color rgb="FFBF504D"/>
      <color rgb="FFDCDCDC"/>
      <color rgb="FF007D7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33952044048591E-2"/>
          <c:y val="0.15686810380357119"/>
          <c:w val="0.94363635706743765"/>
          <c:h val="0.749737567325429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'EB010-EB210 Graph'!$D$22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'EB010-EB210 Graph'!$A$23:$A$28</c:f>
              <c:numCache>
                <c:formatCode>General</c:formatCode>
                <c:ptCount val="6"/>
                <c:pt idx="0">
                  <c:v>1478232</c:v>
                </c:pt>
                <c:pt idx="1">
                  <c:v>1483020</c:v>
                </c:pt>
                <c:pt idx="2">
                  <c:v>1483021</c:v>
                </c:pt>
                <c:pt idx="3">
                  <c:v>1483022</c:v>
                </c:pt>
                <c:pt idx="4">
                  <c:v>1483023</c:v>
                </c:pt>
                <c:pt idx="5">
                  <c:v>1480478</c:v>
                </c:pt>
              </c:numCache>
            </c:numRef>
          </c:cat>
          <c:val>
            <c:numRef>
              <c:f>'EB010-EB210 Graph'!$D$23:$D$28</c:f>
              <c:numCache>
                <c:formatCode>0%</c:formatCode>
                <c:ptCount val="6"/>
                <c:pt idx="0">
                  <c:v>0.80852017937219733</c:v>
                </c:pt>
                <c:pt idx="1">
                  <c:v>0.79807271134472191</c:v>
                </c:pt>
                <c:pt idx="2">
                  <c:v>0.82835144927536231</c:v>
                </c:pt>
                <c:pt idx="3">
                  <c:v>0.83869463869463867</c:v>
                </c:pt>
                <c:pt idx="4">
                  <c:v>0.81724292770543328</c:v>
                </c:pt>
                <c:pt idx="5">
                  <c:v>0.86170698311273386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7-4B14-97B3-9AAA2F83F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2224"/>
        <c:axId val="237462784"/>
      </c:barChart>
      <c:catAx>
        <c:axId val="23746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2784"/>
        <c:crosses val="autoZero"/>
        <c:auto val="1"/>
        <c:lblAlgn val="ctr"/>
        <c:lblOffset val="100"/>
        <c:noMultiLvlLbl val="0"/>
      </c:catAx>
      <c:valAx>
        <c:axId val="23746278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2441626098458455E-2"/>
          <c:y val="0.15415417101410475"/>
          <c:w val="0.93735964832063834"/>
          <c:h val="0.74808025703147341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A82-A1F4-1D0BBD4CBDBA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A82-A1F4-1D0BBD4CBDBA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A82-A1F4-1D0BBD4CBDBA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E4-4A82-A1F4-1D0BBD4CBDBA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E4-4A82-A1F4-1D0BBD4CBDBA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E4-4A82-A1F4-1D0BBD4CBDBA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E4-4A82-A1F4-1D0BBD4CBDBA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4-4A82-A1F4-1D0BBD4CBDBA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4-4A82-A1F4-1D0BBD4CBDBA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4-4A82-A1F4-1D0BBD4CBDBA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'EB040-EB240 Graphs'!$A$23:$A$28</c:f>
              <c:numCache>
                <c:formatCode>General</c:formatCode>
                <c:ptCount val="6"/>
                <c:pt idx="0">
                  <c:v>1481858</c:v>
                </c:pt>
                <c:pt idx="1">
                  <c:v>1482300</c:v>
                </c:pt>
                <c:pt idx="2">
                  <c:v>1482301</c:v>
                </c:pt>
                <c:pt idx="3">
                  <c:v>1484069</c:v>
                </c:pt>
                <c:pt idx="4">
                  <c:v>1484075</c:v>
                </c:pt>
                <c:pt idx="5">
                  <c:v>1484681</c:v>
                </c:pt>
              </c:numCache>
            </c:numRef>
          </c:cat>
          <c:val>
            <c:numRef>
              <c:f>'EB040-EB240 Graphs'!$D$23:$D$28</c:f>
              <c:numCache>
                <c:formatCode>0%</c:formatCode>
                <c:ptCount val="6"/>
                <c:pt idx="0">
                  <c:v>0.8940609951845907</c:v>
                </c:pt>
                <c:pt idx="1">
                  <c:v>0.92079207920792083</c:v>
                </c:pt>
                <c:pt idx="2">
                  <c:v>0.91465378421900156</c:v>
                </c:pt>
                <c:pt idx="3">
                  <c:v>0.92105263157894735</c:v>
                </c:pt>
                <c:pt idx="4">
                  <c:v>0.88291139240506333</c:v>
                </c:pt>
                <c:pt idx="5">
                  <c:v>0.87636932707355242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E4-4A82-A1F4-1D0BBD4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8288"/>
        <c:axId val="248718848"/>
      </c:barChart>
      <c:catAx>
        <c:axId val="248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8848"/>
        <c:crosses val="autoZero"/>
        <c:auto val="1"/>
        <c:lblAlgn val="ctr"/>
        <c:lblOffset val="100"/>
        <c:noMultiLvlLbl val="0"/>
      </c:catAx>
      <c:valAx>
        <c:axId val="2487188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'EB015-EB215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'EB015-EB215 Graphs'!$A$23:$A$28</c:f>
              <c:numCache>
                <c:formatCode>General</c:formatCode>
                <c:ptCount val="6"/>
                <c:pt idx="0">
                  <c:v>1484585</c:v>
                </c:pt>
                <c:pt idx="1">
                  <c:v>1484586</c:v>
                </c:pt>
                <c:pt idx="2">
                  <c:v>1481239</c:v>
                </c:pt>
                <c:pt idx="3">
                  <c:v>1484587</c:v>
                </c:pt>
                <c:pt idx="4">
                  <c:v>1484588</c:v>
                </c:pt>
                <c:pt idx="5">
                  <c:v>1473943</c:v>
                </c:pt>
              </c:numCache>
            </c:numRef>
          </c:cat>
          <c:val>
            <c:numRef>
              <c:f>'EB015-EB215 Graphs'!$D$23:$D$28</c:f>
              <c:numCache>
                <c:formatCode>0%</c:formatCode>
                <c:ptCount val="6"/>
                <c:pt idx="0">
                  <c:v>0.9441624365482234</c:v>
                </c:pt>
                <c:pt idx="1">
                  <c:v>0.94519859225741576</c:v>
                </c:pt>
                <c:pt idx="2">
                  <c:v>0.92902907836372595</c:v>
                </c:pt>
                <c:pt idx="3">
                  <c:v>0.92326610919822927</c:v>
                </c:pt>
                <c:pt idx="4">
                  <c:v>0.91390400791687287</c:v>
                </c:pt>
                <c:pt idx="5">
                  <c:v>0.909688013136289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7-4528-AD28-7FF01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0D7B-4182-A250-65DCF45FEA8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7B-4182-A250-65DCF45FEA8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0D7B-4182-A250-65DCF45FEA8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0D7B-4182-A250-65DCF45FEA8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D7B-4182-A250-65DCF45FEA83}"/>
              </c:ext>
            </c:extLst>
          </c:dPt>
          <c:dLbls>
            <c:dLbl>
              <c:idx val="0"/>
              <c:layout>
                <c:manualLayout>
                  <c:x val="3.2740429926689976E-2"/>
                  <c:y val="6.68287409766070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B-4182-A250-65DCF45FEA83}"/>
                </c:ext>
              </c:extLst>
            </c:dLbl>
            <c:dLbl>
              <c:idx val="1"/>
              <c:layout>
                <c:manualLayout>
                  <c:x val="-6.353594667960924E-2"/>
                  <c:y val="-2.93805293723880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7B-4182-A250-65DCF45FEA83}"/>
                </c:ext>
              </c:extLst>
            </c:dLbl>
            <c:dLbl>
              <c:idx val="2"/>
              <c:layout>
                <c:manualLayout>
                  <c:x val="-5.0527673215081857E-2"/>
                  <c:y val="0.207007942395021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B-4182-A250-65DCF45FEA83}"/>
                </c:ext>
              </c:extLst>
            </c:dLbl>
            <c:dLbl>
              <c:idx val="3"/>
              <c:layout>
                <c:manualLayout>
                  <c:x val="-5.3429170452557379E-2"/>
                  <c:y val="0.193281982161272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B-4182-A250-65DCF45FEA83}"/>
                </c:ext>
              </c:extLst>
            </c:dLbl>
            <c:dLbl>
              <c:idx val="4"/>
              <c:layout>
                <c:manualLayout>
                  <c:x val="-0.13281972199804737"/>
                  <c:y val="6.85239628751831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B-4182-A250-65DCF45FEA8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'EB015-EB215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Insulation Damage</c:v>
                </c:pt>
                <c:pt idx="3">
                  <c:v>Rough Actuation of Jaw</c:v>
                </c:pt>
                <c:pt idx="4">
                  <c:v>Front Stops Not Touching</c:v>
                </c:pt>
              </c:strCache>
            </c:strRef>
          </c:cat>
          <c:val>
            <c:numRef>
              <c:f>'EB015-EB215 Graphs'!$R$5:$R$9</c:f>
              <c:numCache>
                <c:formatCode>General</c:formatCode>
                <c:ptCount val="5"/>
                <c:pt idx="0">
                  <c:v>267</c:v>
                </c:pt>
                <c:pt idx="1">
                  <c:v>145</c:v>
                </c:pt>
                <c:pt idx="2">
                  <c:v>34</c:v>
                </c:pt>
                <c:pt idx="3">
                  <c:v>31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B-4182-A250-65DCF45FEA8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'EB016-EB216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'EB016-EB216 Graphs'!$A$23:$A$28</c:f>
              <c:numCache>
                <c:formatCode>General</c:formatCode>
                <c:ptCount val="6"/>
                <c:pt idx="0">
                  <c:v>1481439</c:v>
                </c:pt>
                <c:pt idx="1">
                  <c:v>1478463</c:v>
                </c:pt>
                <c:pt idx="2">
                  <c:v>1480305</c:v>
                </c:pt>
                <c:pt idx="3">
                  <c:v>1484039</c:v>
                </c:pt>
                <c:pt idx="4">
                  <c:v>1480479</c:v>
                </c:pt>
                <c:pt idx="5">
                  <c:v>1486336</c:v>
                </c:pt>
              </c:numCache>
            </c:numRef>
          </c:cat>
          <c:val>
            <c:numRef>
              <c:f>'EB016-EB216 Graphs'!$D$23:$D$28</c:f>
              <c:numCache>
                <c:formatCode>0%</c:formatCode>
                <c:ptCount val="6"/>
                <c:pt idx="0">
                  <c:v>0.84194528875379937</c:v>
                </c:pt>
                <c:pt idx="1">
                  <c:v>0.89397590361445778</c:v>
                </c:pt>
                <c:pt idx="2">
                  <c:v>0.90277777777777779</c:v>
                </c:pt>
                <c:pt idx="3">
                  <c:v>0.93092105263157898</c:v>
                </c:pt>
                <c:pt idx="4">
                  <c:v>0.90731707317073174</c:v>
                </c:pt>
                <c:pt idx="5">
                  <c:v>0.92803970223325061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986-AF52-543D31C4A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6064"/>
        <c:axId val="261306624"/>
      </c:barChart>
      <c:catAx>
        <c:axId val="26130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6624"/>
        <c:crosses val="autoZero"/>
        <c:auto val="1"/>
        <c:lblAlgn val="ctr"/>
        <c:lblOffset val="100"/>
        <c:noMultiLvlLbl val="0"/>
      </c:catAx>
      <c:valAx>
        <c:axId val="26130662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0D7-4E6C-8D98-3CD80FE4F3FB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D7-4E6C-8D98-3CD80FE4F3FB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0D7-4E6C-8D98-3CD80FE4F3FB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0D7-4E6C-8D98-3CD80FE4F3FB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0D7-4E6C-8D98-3CD80FE4F3FB}"/>
              </c:ext>
            </c:extLst>
          </c:dPt>
          <c:dLbls>
            <c:dLbl>
              <c:idx val="0"/>
              <c:layout>
                <c:manualLayout>
                  <c:x val="5.9617902513078962E-2"/>
                  <c:y val="1.50048726023500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D7-4E6C-8D98-3CD80FE4F3FB}"/>
                </c:ext>
              </c:extLst>
            </c:dLbl>
            <c:dLbl>
              <c:idx val="1"/>
              <c:layout>
                <c:manualLayout>
                  <c:x val="8.7292105218603311E-2"/>
                  <c:y val="-0.123595560291763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D7-4E6C-8D98-3CD80FE4F3FB}"/>
                </c:ext>
              </c:extLst>
            </c:dLbl>
            <c:dLbl>
              <c:idx val="2"/>
              <c:layout>
                <c:manualLayout>
                  <c:x val="-9.9039888708921914E-2"/>
                  <c:y val="0.114572730501959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D7-4E6C-8D98-3CD80FE4F3FB}"/>
                </c:ext>
              </c:extLst>
            </c:dLbl>
            <c:dLbl>
              <c:idx val="3"/>
              <c:layout>
                <c:manualLayout>
                  <c:x val="-5.7735209630177295E-2"/>
                  <c:y val="0.225079282084084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D7-4E6C-8D98-3CD80FE4F3FB}"/>
                </c:ext>
              </c:extLst>
            </c:dLbl>
            <c:dLbl>
              <c:idx val="4"/>
              <c:layout>
                <c:manualLayout>
                  <c:x val="-9.6393198376911057E-2"/>
                  <c:y val="0.155712269181752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D7-4E6C-8D98-3CD80FE4F3FB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'EB016-EB216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Jaw Short</c:v>
                </c:pt>
                <c:pt idx="3">
                  <c:v>Front Stops Not Touching</c:v>
                </c:pt>
                <c:pt idx="4">
                  <c:v>Rough Actuation of Jaw</c:v>
                </c:pt>
              </c:strCache>
            </c:strRef>
          </c:cat>
          <c:val>
            <c:numRef>
              <c:f>'EB016-EB216 Graphs'!$R$5:$R$9</c:f>
              <c:numCache>
                <c:formatCode>General</c:formatCode>
                <c:ptCount val="5"/>
                <c:pt idx="0">
                  <c:v>32</c:v>
                </c:pt>
                <c:pt idx="1">
                  <c:v>29</c:v>
                </c:pt>
                <c:pt idx="2">
                  <c:v>18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D7-4E6C-8D98-3CD80FE4F3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'EB017-EB217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'EB017-EB217 Graphs'!$A$23:$A$28</c:f>
              <c:numCache>
                <c:formatCode>General</c:formatCode>
                <c:ptCount val="6"/>
                <c:pt idx="0">
                  <c:v>1476583</c:v>
                </c:pt>
                <c:pt idx="1">
                  <c:v>1471238</c:v>
                </c:pt>
                <c:pt idx="2">
                  <c:v>1480303</c:v>
                </c:pt>
                <c:pt idx="3">
                  <c:v>1480480</c:v>
                </c:pt>
                <c:pt idx="4">
                  <c:v>1481241</c:v>
                </c:pt>
                <c:pt idx="5">
                  <c:v>1480301</c:v>
                </c:pt>
              </c:numCache>
            </c:numRef>
          </c:cat>
          <c:val>
            <c:numRef>
              <c:f>'EB017-EB217 Graphs'!$D$23:$D$28</c:f>
              <c:numCache>
                <c:formatCode>0%</c:formatCode>
                <c:ptCount val="6"/>
                <c:pt idx="0">
                  <c:v>0.87645687645687642</c:v>
                </c:pt>
                <c:pt idx="1">
                  <c:v>0.898876404494382</c:v>
                </c:pt>
                <c:pt idx="2">
                  <c:v>0.92666666666666664</c:v>
                </c:pt>
                <c:pt idx="3">
                  <c:v>0.85648854961832066</c:v>
                </c:pt>
                <c:pt idx="4">
                  <c:v>0.92460646230323118</c:v>
                </c:pt>
                <c:pt idx="5">
                  <c:v>0.89047619047619042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2FD-B52D-B5F9388C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503312"/>
        <c:axId val="278503872"/>
      </c:barChart>
      <c:catAx>
        <c:axId val="27850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503872"/>
        <c:crosses val="autoZero"/>
        <c:auto val="1"/>
        <c:lblAlgn val="ctr"/>
        <c:lblOffset val="100"/>
        <c:noMultiLvlLbl val="0"/>
      </c:catAx>
      <c:valAx>
        <c:axId val="27850387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7850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DAE0-4A4E-A63D-92144827A623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E0-4A4E-A63D-92144827A623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DAE0-4A4E-A63D-92144827A623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DAE0-4A4E-A63D-92144827A623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DAE0-4A4E-A63D-92144827A623}"/>
              </c:ext>
            </c:extLst>
          </c:dPt>
          <c:dLbls>
            <c:dLbl>
              <c:idx val="0"/>
              <c:layout>
                <c:manualLayout>
                  <c:x val="5.824731662429284E-2"/>
                  <c:y val="-2.42123240787911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E0-4A4E-A63D-92144827A623}"/>
                </c:ext>
              </c:extLst>
            </c:dLbl>
            <c:dLbl>
              <c:idx val="1"/>
              <c:layout>
                <c:manualLayout>
                  <c:x val="-7.8100856128628132E-2"/>
                  <c:y val="-2.801813810427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E0-4A4E-A63D-92144827A623}"/>
                </c:ext>
              </c:extLst>
            </c:dLbl>
            <c:dLbl>
              <c:idx val="2"/>
              <c:layout>
                <c:manualLayout>
                  <c:x val="-9.5541020243463379E-2"/>
                  <c:y val="0.222549615269047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E0-4A4E-A63D-92144827A623}"/>
                </c:ext>
              </c:extLst>
            </c:dLbl>
            <c:dLbl>
              <c:idx val="3"/>
              <c:layout>
                <c:manualLayout>
                  <c:x val="-0.13793152099687911"/>
                  <c:y val="0.296554563228113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E0-4A4E-A63D-92144827A623}"/>
                </c:ext>
              </c:extLst>
            </c:dLbl>
            <c:dLbl>
              <c:idx val="4"/>
              <c:layout>
                <c:manualLayout>
                  <c:x val="-0.15990614753404483"/>
                  <c:y val="0.139071006786566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E0-4A4E-A63D-92144827A623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'EB017-EB217 Graphs'!$O$5:$O$9</c:f>
              <c:strCache>
                <c:ptCount val="5"/>
                <c:pt idx="0">
                  <c:v>Stuck Blade</c:v>
                </c:pt>
                <c:pt idx="1">
                  <c:v>0.003 Jaw Gap Fail</c:v>
                </c:pt>
                <c:pt idx="2">
                  <c:v>Insulation Damage</c:v>
                </c:pt>
                <c:pt idx="3">
                  <c:v>Rough Actuation of Jaw</c:v>
                </c:pt>
                <c:pt idx="4">
                  <c:v>Low Jaw Force</c:v>
                </c:pt>
              </c:strCache>
            </c:strRef>
          </c:cat>
          <c:val>
            <c:numRef>
              <c:f>'EB017-EB217 Graphs'!$R$5:$R$9</c:f>
              <c:numCache>
                <c:formatCode>General</c:formatCode>
                <c:ptCount val="5"/>
                <c:pt idx="0">
                  <c:v>113</c:v>
                </c:pt>
                <c:pt idx="1">
                  <c:v>67</c:v>
                </c:pt>
                <c:pt idx="2">
                  <c:v>41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0-4A4E-A63D-92144827A6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EEBA-4B9A-AA7A-DEA8AF1A8D90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EBA-4B9A-AA7A-DEA8AF1A8D90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3-EEBA-4B9A-AA7A-DEA8AF1A8D90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4-EEBA-4B9A-AA7A-DEA8AF1A8D90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EEBA-4B9A-AA7A-DEA8AF1A8D90}"/>
              </c:ext>
            </c:extLst>
          </c:dPt>
          <c:dLbls>
            <c:dLbl>
              <c:idx val="0"/>
              <c:layout>
                <c:manualLayout>
                  <c:x val="7.841458065610489E-2"/>
                  <c:y val="-4.87363433292923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BA-4B9A-AA7A-DEA8AF1A8D90}"/>
                </c:ext>
              </c:extLst>
            </c:dLbl>
            <c:dLbl>
              <c:idx val="1"/>
              <c:layout>
                <c:manualLayout>
                  <c:x val="0.14529729012391837"/>
                  <c:y val="-3.4899658576077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BA-4B9A-AA7A-DEA8AF1A8D90}"/>
                </c:ext>
              </c:extLst>
            </c:dLbl>
            <c:dLbl>
              <c:idx val="2"/>
              <c:layout>
                <c:manualLayout>
                  <c:x val="-6.707820058898796E-2"/>
                  <c:y val="5.0507371103384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BA-4B9A-AA7A-DEA8AF1A8D90}"/>
                </c:ext>
              </c:extLst>
            </c:dLbl>
            <c:dLbl>
              <c:idx val="3"/>
              <c:layout>
                <c:manualLayout>
                  <c:x val="-8.1715846495896929E-2"/>
                  <c:y val="0.178777111138172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BA-4B9A-AA7A-DEA8AF1A8D90}"/>
                </c:ext>
              </c:extLst>
            </c:dLbl>
            <c:dLbl>
              <c:idx val="4"/>
              <c:layout>
                <c:manualLayout>
                  <c:x val="-4.1170536458857612E-2"/>
                  <c:y val="0.111938245729293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04865529618236"/>
                      <c:h val="0.19338162299182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EBA-4B9A-AA7A-DEA8AF1A8D90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'EB010-EB210 Graph'!$O$5:$O$9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0.003 Jaw Gap Fail</c:v>
                </c:pt>
                <c:pt idx="3">
                  <c:v>Incorrect Insulation Orientation</c:v>
                </c:pt>
                <c:pt idx="4">
                  <c:v>0.006 Jaw Gap Fail</c:v>
                </c:pt>
              </c:strCache>
            </c:strRef>
          </c:cat>
          <c:val>
            <c:numRef>
              <c:f>'EB010-EB210 Graph'!$R$5:$R$9</c:f>
              <c:numCache>
                <c:formatCode>General</c:formatCode>
                <c:ptCount val="5"/>
                <c:pt idx="0">
                  <c:v>283</c:v>
                </c:pt>
                <c:pt idx="1">
                  <c:v>160</c:v>
                </c:pt>
                <c:pt idx="2">
                  <c:v>114</c:v>
                </c:pt>
                <c:pt idx="3">
                  <c:v>90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A-4B9A-AA7A-DEA8AF1A8D9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'EB011-EB211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'EB011-EB211 Graphs'!$A$23:$A$26</c:f>
              <c:numCache>
                <c:formatCode>General</c:formatCode>
                <c:ptCount val="4"/>
                <c:pt idx="0">
                  <c:v>1476538</c:v>
                </c:pt>
                <c:pt idx="1">
                  <c:v>1478010</c:v>
                </c:pt>
                <c:pt idx="2">
                  <c:v>1478012</c:v>
                </c:pt>
                <c:pt idx="3">
                  <c:v>1480304</c:v>
                </c:pt>
              </c:numCache>
            </c:numRef>
          </c:cat>
          <c:val>
            <c:numRef>
              <c:f>'EB011-EB211 Graphs'!$D$23:$D$26</c:f>
              <c:numCache>
                <c:formatCode>0%</c:formatCode>
                <c:ptCount val="4"/>
                <c:pt idx="0">
                  <c:v>0.79190751445086704</c:v>
                </c:pt>
                <c:pt idx="1">
                  <c:v>0.76576576576576572</c:v>
                </c:pt>
                <c:pt idx="2">
                  <c:v>0.69075144508670516</c:v>
                </c:pt>
                <c:pt idx="3">
                  <c:v>0.86581469648562304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0-4F95-AF2A-53556D17F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466704"/>
        <c:axId val="237467264"/>
      </c:barChart>
      <c:catAx>
        <c:axId val="2374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467264"/>
        <c:crosses val="autoZero"/>
        <c:auto val="1"/>
        <c:lblAlgn val="ctr"/>
        <c:lblOffset val="100"/>
        <c:noMultiLvlLbl val="0"/>
      </c:catAx>
      <c:valAx>
        <c:axId val="2374672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746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</a:t>
            </a:r>
            <a:r>
              <a:rPr lang="en-US" baseline="0"/>
              <a:t> 3 S/O)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Lbls>
            <c:dLbl>
              <c:idx val="0"/>
              <c:layout>
                <c:manualLayout>
                  <c:x val="9.0668328010278312E-2"/>
                  <c:y val="2.48275310163666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B1-4774-84EE-AFCA7406AC3F}"/>
                </c:ext>
              </c:extLst>
            </c:dLbl>
            <c:dLbl>
              <c:idx val="1"/>
              <c:layout>
                <c:manualLayout>
                  <c:x val="0.10076182019992204"/>
                  <c:y val="-2.3061138397445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B1-4774-84EE-AFCA7406AC3F}"/>
                </c:ext>
              </c:extLst>
            </c:dLbl>
            <c:dLbl>
              <c:idx val="2"/>
              <c:layout>
                <c:manualLayout>
                  <c:x val="-0.12959637495107545"/>
                  <c:y val="-0.103525231830024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B1-4774-84EE-AFCA7406AC3F}"/>
                </c:ext>
              </c:extLst>
            </c:dLbl>
            <c:dLbl>
              <c:idx val="3"/>
              <c:layout>
                <c:manualLayout>
                  <c:x val="-7.506719676865091E-2"/>
                  <c:y val="2.98720089125786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B1-4774-84EE-AFCA7406AC3F}"/>
                </c:ext>
              </c:extLst>
            </c:dLbl>
            <c:dLbl>
              <c:idx val="4"/>
              <c:layout>
                <c:manualLayout>
                  <c:x val="-8.6076096376654213E-2"/>
                  <c:y val="0.1346512679232649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B6-40C7-B380-F5758EE630A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'EB011-EB211 Graphs'!$O$5:$O$9</c:f>
              <c:strCache>
                <c:ptCount val="5"/>
                <c:pt idx="0">
                  <c:v>Stuck Blade</c:v>
                </c:pt>
                <c:pt idx="1">
                  <c:v>Rough Actuation of Jaw</c:v>
                </c:pt>
                <c:pt idx="2">
                  <c:v>0.006 Jaw Gap Fail</c:v>
                </c:pt>
                <c:pt idx="3">
                  <c:v>Jaw Short</c:v>
                </c:pt>
                <c:pt idx="4">
                  <c:v>0.003 Jaw Gap Fail</c:v>
                </c:pt>
              </c:strCache>
            </c:strRef>
          </c:cat>
          <c:val>
            <c:numRef>
              <c:f>'EB011-EB211 Graphs'!$R$5:$R$9</c:f>
              <c:numCache>
                <c:formatCode>General</c:formatCode>
                <c:ptCount val="5"/>
                <c:pt idx="0">
                  <c:v>38</c:v>
                </c:pt>
                <c:pt idx="1">
                  <c:v>32</c:v>
                </c:pt>
                <c:pt idx="2">
                  <c:v>25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B1-4774-84EE-AFCA7406AC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'EB012-EB212 Graphs'!$D$22</c:f>
              <c:strCache>
                <c:ptCount val="1"/>
                <c:pt idx="0">
                  <c:v>Yield %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'EB012-EB212 Graphs'!$A$23:$A$25</c:f>
              <c:numCache>
                <c:formatCode>General</c:formatCode>
                <c:ptCount val="3"/>
                <c:pt idx="0">
                  <c:v>1477425</c:v>
                </c:pt>
                <c:pt idx="1">
                  <c:v>1478462</c:v>
                </c:pt>
                <c:pt idx="2">
                  <c:v>1478914</c:v>
                </c:pt>
              </c:numCache>
            </c:numRef>
          </c:cat>
          <c:val>
            <c:numRef>
              <c:f>'EB012-EB212 Graphs'!$D$23:$D$25</c:f>
              <c:numCache>
                <c:formatCode>0%</c:formatCode>
                <c:ptCount val="3"/>
                <c:pt idx="0">
                  <c:v>0.91454396055875098</c:v>
                </c:pt>
                <c:pt idx="1">
                  <c:v>0.92577147623019185</c:v>
                </c:pt>
                <c:pt idx="2">
                  <c:v>0.93055555555555558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5AE-BA9A-991B4728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301584"/>
        <c:axId val="261302144"/>
      </c:barChart>
      <c:catAx>
        <c:axId val="26130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302144"/>
        <c:crosses val="autoZero"/>
        <c:auto val="1"/>
        <c:lblAlgn val="ctr"/>
        <c:lblOffset val="100"/>
        <c:noMultiLvlLbl val="0"/>
      </c:catAx>
      <c:valAx>
        <c:axId val="2613021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130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50800" dist="20000" dir="5400000" rotWithShape="0">
                <a:srgbClr val="000000">
                  <a:alpha val="38000"/>
                </a:srgbClr>
              </a:outerShdw>
            </a:effectLst>
          </c:spPr>
          <c:explosion val="6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1-2D11-4941-BB02-A478553FA95A}"/>
              </c:ext>
            </c:extLst>
          </c:dPt>
          <c:dPt>
            <c:idx val="1"/>
            <c:bubble3D val="0"/>
            <c:explosion val="2"/>
            <c:spPr>
              <a:solidFill>
                <a:srgbClr val="CB716F"/>
              </a:solidFill>
              <a:effectLst>
                <a:outerShdw blurRad="508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11-4941-BB02-A478553FA95A}"/>
              </c:ext>
            </c:extLst>
          </c:dPt>
          <c:dPt>
            <c:idx val="2"/>
            <c:bubble3D val="0"/>
            <c:explosion val="3"/>
            <c:extLst>
              <c:ext xmlns:c16="http://schemas.microsoft.com/office/drawing/2014/chart" uri="{C3380CC4-5D6E-409C-BE32-E72D297353CC}">
                <c16:uniqueId val="{00000005-2D11-4941-BB02-A478553FA95A}"/>
              </c:ext>
            </c:extLst>
          </c:dPt>
          <c:dPt>
            <c:idx val="3"/>
            <c:bubble3D val="0"/>
            <c:explosion val="3"/>
            <c:extLst>
              <c:ext xmlns:c16="http://schemas.microsoft.com/office/drawing/2014/chart" uri="{C3380CC4-5D6E-409C-BE32-E72D297353CC}">
                <c16:uniqueId val="{00000007-2D11-4941-BB02-A478553FA95A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2D11-4941-BB02-A478553FA95A}"/>
              </c:ext>
            </c:extLst>
          </c:dPt>
          <c:dLbls>
            <c:dLbl>
              <c:idx val="0"/>
              <c:layout>
                <c:manualLayout>
                  <c:x val="5.78260710073197E-2"/>
                  <c:y val="3.23634505092902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11-4941-BB02-A478553FA95A}"/>
                </c:ext>
              </c:extLst>
            </c:dLbl>
            <c:dLbl>
              <c:idx val="1"/>
              <c:layout>
                <c:manualLayout>
                  <c:x val="0.13714918196542752"/>
                  <c:y val="-4.0868959528160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11-4941-BB02-A478553FA95A}"/>
                </c:ext>
              </c:extLst>
            </c:dLbl>
            <c:dLbl>
              <c:idx val="2"/>
              <c:layout>
                <c:manualLayout>
                  <c:x val="-7.9196977307229965E-2"/>
                  <c:y val="-9.7435456732943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11-4941-BB02-A478553FA95A}"/>
                </c:ext>
              </c:extLst>
            </c:dLbl>
            <c:dLbl>
              <c:idx val="3"/>
              <c:layout>
                <c:manualLayout>
                  <c:x val="-6.418015948711292E-2"/>
                  <c:y val="4.39323901362328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11-4941-BB02-A478553FA95A}"/>
                </c:ext>
              </c:extLst>
            </c:dLbl>
            <c:dLbl>
              <c:idx val="4"/>
              <c:layout>
                <c:manualLayout>
                  <c:x val="-7.5481113813751111E-2"/>
                  <c:y val="5.1291317641524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11-4941-BB02-A478553FA95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'EB012-EB212 Graphs'!$O$5:$O$9</c:f>
              <c:strCache>
                <c:ptCount val="5"/>
                <c:pt idx="0">
                  <c:v>0.003 Jaw Gap Fail</c:v>
                </c:pt>
                <c:pt idx="1">
                  <c:v>Front Stops Not Touching</c:v>
                </c:pt>
                <c:pt idx="2">
                  <c:v>Stuck Blade</c:v>
                </c:pt>
                <c:pt idx="3">
                  <c:v>Damaged Harness</c:v>
                </c:pt>
                <c:pt idx="4">
                  <c:v>Fuse Switch</c:v>
                </c:pt>
              </c:strCache>
            </c:strRef>
          </c:cat>
          <c:val>
            <c:numRef>
              <c:f>'EB012-EB212 Graphs'!$R$5:$R$9</c:f>
              <c:numCache>
                <c:formatCode>General</c:formatCode>
                <c:ptCount val="5"/>
                <c:pt idx="0">
                  <c:v>71</c:v>
                </c:pt>
                <c:pt idx="1">
                  <c:v>45</c:v>
                </c:pt>
                <c:pt idx="2">
                  <c:v>32</c:v>
                </c:pt>
                <c:pt idx="3">
                  <c:v>30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11-4941-BB02-A478553FA9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1019733890691598"/>
          <c:y val="2.8198211966921499E-2"/>
        </c:manualLayout>
      </c:layout>
      <c:overlay val="0"/>
    </c:title>
    <c:autoTitleDeleted val="0"/>
    <c:plotArea>
      <c:layout/>
      <c:pieChart>
        <c:varyColors val="1"/>
        <c:ser>
          <c:idx val="1"/>
          <c:order val="0"/>
          <c:tx>
            <c:v>Names</c:v>
          </c:tx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1-7CD8-40E0-9810-D1B491C63AB7}"/>
              </c:ext>
            </c:extLst>
          </c:dPt>
          <c:dLbls>
            <c:dLbl>
              <c:idx val="0"/>
              <c:layout>
                <c:manualLayout>
                  <c:x val="0.10639319838056679"/>
                  <c:y val="-2.0602328326494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D8-40E0-9810-D1B491C63AB7}"/>
                </c:ext>
              </c:extLst>
            </c:dLbl>
            <c:dLbl>
              <c:idx val="1"/>
              <c:layout>
                <c:manualLayout>
                  <c:x val="-5.0892469635627532E-2"/>
                  <c:y val="0.146418337854771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D8-40E0-9810-D1B491C63AB7}"/>
                </c:ext>
              </c:extLst>
            </c:dLbl>
            <c:dLbl>
              <c:idx val="2"/>
              <c:layout>
                <c:manualLayout>
                  <c:x val="-7.8276437246963565E-2"/>
                  <c:y val="0.277367414248606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D8-40E0-9810-D1B491C63AB7}"/>
                </c:ext>
              </c:extLst>
            </c:dLbl>
            <c:dLbl>
              <c:idx val="3"/>
              <c:layout>
                <c:manualLayout>
                  <c:x val="-0.1050288259109312"/>
                  <c:y val="0.168139866316776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D8-40E0-9810-D1B491C63AB7}"/>
                </c:ext>
              </c:extLst>
            </c:dLbl>
            <c:dLbl>
              <c:idx val="4"/>
              <c:layout>
                <c:manualLayout>
                  <c:x val="-0.10196518218623486"/>
                  <c:y val="5.70526015195225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0.007 Jaw Gap Fail</c:v>
                </c:pt>
                <c:pt idx="2">
                  <c:v>Front Stop not Touching</c:v>
                </c:pt>
                <c:pt idx="3">
                  <c:v>Continuity Fail</c:v>
                </c:pt>
                <c:pt idx="4">
                  <c:v>Discolored Weld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218</c:v>
                </c:pt>
                <c:pt idx="1">
                  <c:v>44</c:v>
                </c:pt>
                <c:pt idx="2">
                  <c:v>37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D8-40E0-9810-D1B491C63AB7}"/>
            </c:ext>
          </c:extLst>
        </c:ser>
        <c:ser>
          <c:idx val="0"/>
          <c:order val="1"/>
          <c:tx>
            <c:v>Names</c:v>
          </c:tx>
          <c:explosion val="4"/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8-7CD8-40E0-9810-D1B491C63AB7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9-7CD8-40E0-9810-D1B491C63AB7}"/>
              </c:ext>
            </c:extLst>
          </c:dPt>
          <c:dLbls>
            <c:dLbl>
              <c:idx val="0"/>
              <c:layout>
                <c:manualLayout>
                  <c:x val="8.1977107085985709E-3"/>
                  <c:y val="0.146600419733606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D8-40E0-9810-D1B491C63AB7}"/>
                </c:ext>
              </c:extLst>
            </c:dLbl>
            <c:dLbl>
              <c:idx val="1"/>
              <c:layout>
                <c:manualLayout>
                  <c:x val="-4.098855354299244E-2"/>
                  <c:y val="-5.63892165668241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D8-40E0-9810-D1B491C63A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D8-40E0-9810-D1B491C63A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D8-40E0-9810-D1B491C63A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D8-40E0-9810-D1B491C63AB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'EB030-EB230 Graphs'!$O$5:$O$9</c:f>
              <c:strCache>
                <c:ptCount val="5"/>
                <c:pt idx="0">
                  <c:v>Stuck Blade</c:v>
                </c:pt>
                <c:pt idx="1">
                  <c:v>0.007 Jaw Gap Fail</c:v>
                </c:pt>
                <c:pt idx="2">
                  <c:v>Front Stop not Touching</c:v>
                </c:pt>
                <c:pt idx="3">
                  <c:v>Continuity Fail</c:v>
                </c:pt>
                <c:pt idx="4">
                  <c:v>Discolored Weld</c:v>
                </c:pt>
              </c:strCache>
            </c:strRef>
          </c:cat>
          <c:val>
            <c:numRef>
              <c:f>'EB030-EB230 Graphs'!$R$5:$R$9</c:f>
              <c:numCache>
                <c:formatCode>General</c:formatCode>
                <c:ptCount val="5"/>
                <c:pt idx="0">
                  <c:v>218</c:v>
                </c:pt>
                <c:pt idx="1">
                  <c:v>44</c:v>
                </c:pt>
                <c:pt idx="2">
                  <c:v>37</c:v>
                </c:pt>
                <c:pt idx="3">
                  <c:v>23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CD8-40E0-9810-D1B491C63A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Yield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835885748205071E-2"/>
          <c:y val="0.16432414819511593"/>
          <c:w val="0.93743003147925419"/>
          <c:h val="0.74973771425384328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invertIfNegative val="0"/>
          <c:dLbls>
            <c:dLbl>
              <c:idx val="0"/>
              <c:layout>
                <c:manualLayout>
                  <c:x val="2.9239766081872154E-3"/>
                  <c:y val="-2.5166513512244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2-4A63-A8C6-3905D3333078}"/>
                </c:ext>
              </c:extLst>
            </c:dLbl>
            <c:dLbl>
              <c:idx val="1"/>
              <c:layout>
                <c:manualLayout>
                  <c:x val="2.9239766081872154E-3"/>
                  <c:y val="-3.6277621383020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2-4A63-A8C6-3905D3333078}"/>
                </c:ext>
              </c:extLst>
            </c:dLbl>
            <c:dLbl>
              <c:idx val="2"/>
              <c:layout>
                <c:manualLayout>
                  <c:x val="-5.8479532163742704E-3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2-4A63-A8C6-3905D3333078}"/>
                </c:ext>
              </c:extLst>
            </c:dLbl>
            <c:dLbl>
              <c:idx val="3"/>
              <c:layout>
                <c:manualLayout>
                  <c:x val="0"/>
                  <c:y val="-1.03517030178761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2-4A63-A8C6-3905D3333078}"/>
                </c:ext>
              </c:extLst>
            </c:dLbl>
            <c:dLbl>
              <c:idx val="4"/>
              <c:layout>
                <c:manualLayout>
                  <c:x val="-1.4619883040935741E-3"/>
                  <c:y val="-3.99813240066132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2-4A63-A8C6-3905D3333078}"/>
                </c:ext>
              </c:extLst>
            </c:dLbl>
            <c:dLbl>
              <c:idx val="5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2-4A63-A8C6-3905D3333078}"/>
                </c:ext>
              </c:extLst>
            </c:dLbl>
            <c:dLbl>
              <c:idx val="6"/>
              <c:layout>
                <c:manualLayout>
                  <c:x val="0"/>
                  <c:y val="7.5940485290030993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2-4A63-A8C6-3905D3333078}"/>
                </c:ext>
              </c:extLst>
            </c:dLbl>
            <c:dLbl>
              <c:idx val="7"/>
              <c:layout>
                <c:manualLayout>
                  <c:x val="0"/>
                  <c:y val="-2.94429777069189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2-4A63-A8C6-3905D3333078}"/>
                </c:ext>
              </c:extLst>
            </c:dLbl>
            <c:dLbl>
              <c:idx val="8"/>
              <c:layout>
                <c:manualLayout>
                  <c:x val="0"/>
                  <c:y val="-4.36850266302051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2-4A63-A8C6-3905D3333078}"/>
                </c:ext>
              </c:extLst>
            </c:dLbl>
            <c:dLbl>
              <c:idx val="9"/>
              <c:layout>
                <c:manualLayout>
                  <c:x val="0"/>
                  <c:y val="-3.2573918759430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2-4A63-A8C6-3905D3333078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'EB030-EB230 Graphs'!$A$23:$A$28</c:f>
              <c:numCache>
                <c:formatCode>General</c:formatCode>
                <c:ptCount val="6"/>
                <c:pt idx="0">
                  <c:v>1480472</c:v>
                </c:pt>
                <c:pt idx="1">
                  <c:v>1482487</c:v>
                </c:pt>
                <c:pt idx="2">
                  <c:v>1481242</c:v>
                </c:pt>
                <c:pt idx="3">
                  <c:v>1482488</c:v>
                </c:pt>
                <c:pt idx="4">
                  <c:v>1482489</c:v>
                </c:pt>
                <c:pt idx="5">
                  <c:v>1484678</c:v>
                </c:pt>
              </c:numCache>
            </c:numRef>
          </c:cat>
          <c:val>
            <c:numRef>
              <c:f>'EB030-EB230 Graphs'!$D$23:$D$28</c:f>
              <c:numCache>
                <c:formatCode>0%</c:formatCode>
                <c:ptCount val="6"/>
                <c:pt idx="0">
                  <c:v>0.80998168498168499</c:v>
                </c:pt>
                <c:pt idx="1">
                  <c:v>0.9386189258312021</c:v>
                </c:pt>
                <c:pt idx="2">
                  <c:v>0.84422604422604419</c:v>
                </c:pt>
                <c:pt idx="3">
                  <c:v>0.90497512437810945</c:v>
                </c:pt>
                <c:pt idx="4">
                  <c:v>0.90698869475847899</c:v>
                </c:pt>
                <c:pt idx="5">
                  <c:v>0.92776639344262291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F2-4A63-A8C6-3905D333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8713808"/>
        <c:axId val="248714368"/>
      </c:barChart>
      <c:catAx>
        <c:axId val="2487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8714368"/>
        <c:crosses val="autoZero"/>
        <c:auto val="1"/>
        <c:lblAlgn val="ctr"/>
        <c:lblOffset val="100"/>
        <c:noMultiLvlLbl val="0"/>
      </c:catAx>
      <c:valAx>
        <c:axId val="24871436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4871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Scrap (Last 3 S/O)</a:t>
            </a:r>
          </a:p>
        </c:rich>
      </c:tx>
      <c:layout>
        <c:manualLayout>
          <c:xMode val="edge"/>
          <c:yMode val="edge"/>
          <c:x val="0.32345168181533657"/>
          <c:y val="2.222223194323357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1"/>
            <c:extLst>
              <c:ext xmlns:c16="http://schemas.microsoft.com/office/drawing/2014/chart" uri="{C3380CC4-5D6E-409C-BE32-E72D297353CC}">
                <c16:uniqueId val="{00000000-07C9-4C0B-A114-B07B9D4CA811}"/>
              </c:ext>
            </c:extLst>
          </c:dPt>
          <c:dPt>
            <c:idx val="1"/>
            <c:bubble3D val="0"/>
            <c:spPr>
              <a:solidFill>
                <a:srgbClr val="CB716F"/>
              </a:solidFill>
            </c:spPr>
            <c:extLst>
              <c:ext xmlns:c16="http://schemas.microsoft.com/office/drawing/2014/chart" uri="{C3380CC4-5D6E-409C-BE32-E72D297353CC}">
                <c16:uniqueId val="{00000002-07C9-4C0B-A114-B07B9D4CA811}"/>
              </c:ext>
            </c:extLst>
          </c:dPt>
          <c:dPt>
            <c:idx val="2"/>
            <c:bubble3D val="0"/>
            <c:explosion val="2"/>
            <c:extLst>
              <c:ext xmlns:c16="http://schemas.microsoft.com/office/drawing/2014/chart" uri="{C3380CC4-5D6E-409C-BE32-E72D297353CC}">
                <c16:uniqueId val="{00000003-07C9-4C0B-A114-B07B9D4CA811}"/>
              </c:ext>
            </c:extLst>
          </c:dPt>
          <c:dPt>
            <c:idx val="3"/>
            <c:bubble3D val="0"/>
            <c:explosion val="1"/>
            <c:extLst>
              <c:ext xmlns:c16="http://schemas.microsoft.com/office/drawing/2014/chart" uri="{C3380CC4-5D6E-409C-BE32-E72D297353CC}">
                <c16:uniqueId val="{00000004-07C9-4C0B-A114-B07B9D4CA811}"/>
              </c:ext>
            </c:extLst>
          </c:dPt>
          <c:dPt>
            <c:idx val="4"/>
            <c:bubble3D val="0"/>
            <c:explosion val="2"/>
            <c:extLst>
              <c:ext xmlns:c16="http://schemas.microsoft.com/office/drawing/2014/chart" uri="{C3380CC4-5D6E-409C-BE32-E72D297353CC}">
                <c16:uniqueId val="{00000005-07C9-4C0B-A114-B07B9D4CA811}"/>
              </c:ext>
            </c:extLst>
          </c:dPt>
          <c:dLbls>
            <c:dLbl>
              <c:idx val="0"/>
              <c:layout>
                <c:manualLayout>
                  <c:x val="0.1089464676357927"/>
                  <c:y val="-0.315661481999300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C9-4C0B-A114-B07B9D4CA811}"/>
                </c:ext>
              </c:extLst>
            </c:dLbl>
            <c:dLbl>
              <c:idx val="1"/>
              <c:layout>
                <c:manualLayout>
                  <c:x val="-7.2165496411600777E-2"/>
                  <c:y val="0.1579439007340090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C9-4C0B-A114-B07B9D4CA811}"/>
                </c:ext>
              </c:extLst>
            </c:dLbl>
            <c:dLbl>
              <c:idx val="2"/>
              <c:layout>
                <c:manualLayout>
                  <c:x val="-0.11453192965004451"/>
                  <c:y val="0.200860713037399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C9-4C0B-A114-B07B9D4CA811}"/>
                </c:ext>
              </c:extLst>
            </c:dLbl>
            <c:dLbl>
              <c:idx val="3"/>
              <c:layout>
                <c:manualLayout>
                  <c:x val="-0.12108878336531576"/>
                  <c:y val="0.169429395316322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9-4C0B-A114-B07B9D4CA811}"/>
                </c:ext>
              </c:extLst>
            </c:dLbl>
            <c:dLbl>
              <c:idx val="4"/>
              <c:layout>
                <c:manualLayout>
                  <c:x val="-0.18222187288700964"/>
                  <c:y val="3.57728940929744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9-4C0B-A114-B07B9D4CA811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'EB040-EB240 Graphs'!$O$5:$O$9</c:f>
              <c:strCache>
                <c:ptCount val="5"/>
                <c:pt idx="0">
                  <c:v>Stuck Blade</c:v>
                </c:pt>
                <c:pt idx="1">
                  <c:v>Rough Jaw Actuation</c:v>
                </c:pt>
                <c:pt idx="2">
                  <c:v>0.006 Jaw Gap Fail</c:v>
                </c:pt>
                <c:pt idx="3">
                  <c:v>Damaged Harness</c:v>
                </c:pt>
                <c:pt idx="4">
                  <c:v>0.003 Jaw Gap Fail</c:v>
                </c:pt>
              </c:strCache>
            </c:strRef>
          </c:cat>
          <c:val>
            <c:numRef>
              <c:f>'EB040-EB240 Graphs'!$R$5:$R$9</c:f>
              <c:numCache>
                <c:formatCode>General</c:formatCode>
                <c:ptCount val="5"/>
                <c:pt idx="0">
                  <c:v>98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9-4C0B-A114-B07B9D4CA811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149679</xdr:rowOff>
    </xdr:from>
    <xdr:to>
      <xdr:col>13</xdr:col>
      <xdr:colOff>571499</xdr:colOff>
      <xdr:row>19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180040</xdr:colOff>
      <xdr:row>19</xdr:row>
      <xdr:rowOff>177614</xdr:rowOff>
    </xdr:from>
    <xdr:to>
      <xdr:col>13</xdr:col>
      <xdr:colOff>530678</xdr:colOff>
      <xdr:row>31</xdr:row>
      <xdr:rowOff>272143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177613</xdr:rowOff>
    </xdr:from>
    <xdr:to>
      <xdr:col>13</xdr:col>
      <xdr:colOff>504265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134472</xdr:colOff>
      <xdr:row>20</xdr:row>
      <xdr:rowOff>22412</xdr:rowOff>
    </xdr:from>
    <xdr:to>
      <xdr:col>13</xdr:col>
      <xdr:colOff>425825</xdr:colOff>
      <xdr:row>31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78442</xdr:colOff>
      <xdr:row>20</xdr:row>
      <xdr:rowOff>9525</xdr:rowOff>
    </xdr:from>
    <xdr:to>
      <xdr:col>13</xdr:col>
      <xdr:colOff>403412</xdr:colOff>
      <xdr:row>30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20</xdr:row>
      <xdr:rowOff>47625</xdr:rowOff>
    </xdr:from>
    <xdr:to>
      <xdr:col>13</xdr:col>
      <xdr:colOff>481852</xdr:colOff>
      <xdr:row>30</xdr:row>
      <xdr:rowOff>159682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190499</xdr:rowOff>
    </xdr:from>
    <xdr:to>
      <xdr:col>13</xdr:col>
      <xdr:colOff>526676</xdr:colOff>
      <xdr:row>19</xdr:row>
      <xdr:rowOff>22413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212914</xdr:colOff>
      <xdr:row>19</xdr:row>
      <xdr:rowOff>134470</xdr:rowOff>
    </xdr:from>
    <xdr:to>
      <xdr:col>13</xdr:col>
      <xdr:colOff>582707</xdr:colOff>
      <xdr:row>30</xdr:row>
      <xdr:rowOff>89645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</xdr:row>
      <xdr:rowOff>190498</xdr:rowOff>
    </xdr:from>
    <xdr:to>
      <xdr:col>13</xdr:col>
      <xdr:colOff>537882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211792</xdr:colOff>
      <xdr:row>19</xdr:row>
      <xdr:rowOff>152400</xdr:rowOff>
    </xdr:from>
    <xdr:to>
      <xdr:col>13</xdr:col>
      <xdr:colOff>536762</xdr:colOff>
      <xdr:row>30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89646</xdr:colOff>
      <xdr:row>20</xdr:row>
      <xdr:rowOff>2055</xdr:rowOff>
    </xdr:from>
    <xdr:to>
      <xdr:col>13</xdr:col>
      <xdr:colOff>414616</xdr:colOff>
      <xdr:row>30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179294</xdr:rowOff>
    </xdr:from>
    <xdr:to>
      <xdr:col>13</xdr:col>
      <xdr:colOff>537882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100853</xdr:colOff>
      <xdr:row>19</xdr:row>
      <xdr:rowOff>31937</xdr:rowOff>
    </xdr:from>
    <xdr:to>
      <xdr:col>13</xdr:col>
      <xdr:colOff>425823</xdr:colOff>
      <xdr:row>29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48" displayName="Table148" ref="A22:E28" totalsRowShown="0" headerRowDxfId="364" dataDxfId="362" headerRowBorderDxfId="363" headerRowCellStyle="Normal" dataCellStyle="Normal">
  <tableColumns count="5">
    <tableColumn id="1" name="Shop Order" dataDxfId="361" dataCellStyle="Normal"/>
    <tableColumn id="2" name="Build QTY" dataDxfId="360" dataCellStyle="Normal">
      <calculatedColumnFormula>VLOOKUP(Table148[[#This Row],[Shop Order]],'EB010-EB210'!A:AC,4,FALSE)</calculatedColumnFormula>
    </tableColumn>
    <tableColumn id="3" name="Yield" dataDxfId="359" dataCellStyle="Normal">
      <calculatedColumnFormula>VLOOKUP(Table148[[#This Row],[Shop Order]],'EB010-EB210'!A:AC,5,FALSE)</calculatedColumnFormula>
    </tableColumn>
    <tableColumn id="4" name="Yield %" dataDxfId="358" dataCellStyle="Percent">
      <calculatedColumnFormula>VLOOKUP(Table148[[#This Row],[Shop Order]],'EB010-EB210'!A:AC,6,FALSE)</calculatedColumnFormula>
    </tableColumn>
    <tableColumn id="5" name="Date" dataDxfId="357" dataCellStyle="Normal">
      <calculatedColumnFormula>VLOOKUP(Table148[[#This Row],[Shop Order]],'EB010-EB210'!A:AC,7,FALSE)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Table1479" displayName="Table1479" ref="A22:E28" totalsRowShown="0" headerRowDxfId="327" dataDxfId="325" headerRowBorderDxfId="326" headerRowCellStyle="Normal" dataCellStyle="Normal">
  <tableColumns count="5">
    <tableColumn id="1" name="Shop Order" dataDxfId="324" dataCellStyle="Normal">
      <calculatedColumnFormula array="1">INDEX('EB011-EB211'!A:A,LARGE(IF('EB011-EB211'!A:A&lt;&gt;"",ROW('EB011-EB211'!A:A),),11))</calculatedColumnFormula>
    </tableColumn>
    <tableColumn id="2" name="Build QTY" dataDxfId="323" dataCellStyle="Normal">
      <calculatedColumnFormula>VLOOKUP(Table1479[[#This Row],[Shop Order]],'EB011-EB211'!A:AE,4,FALSE)</calculatedColumnFormula>
    </tableColumn>
    <tableColumn id="3" name="Yield" dataDxfId="322" dataCellStyle="Normal">
      <calculatedColumnFormula>VLOOKUP(Table1479[[#This Row],[Shop Order]],'EB011-EB211'!A:AE,5,FALSE)</calculatedColumnFormula>
    </tableColumn>
    <tableColumn id="4" name="Yield %" dataDxfId="321" dataCellStyle="Percent">
      <calculatedColumnFormula>VLOOKUP(Table1479[[#This Row],[Shop Order]],'EB011-EB211'!A:AE,6,FALSE)</calculatedColumnFormula>
    </tableColumn>
    <tableColumn id="5" name="Date" dataDxfId="320" dataCellStyle="Normal">
      <calculatedColumnFormula>VLOOKUP(Table1479[[#This Row],[Shop Order]],'EB011-EB211'!A:AE,7,FALSE)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14112" displayName="Table14112" ref="A22:E28" totalsRowShown="0" headerRowDxfId="298" dataDxfId="296" headerRowBorderDxfId="297" headerRowCellStyle="Normal" dataCellStyle="Normal">
  <tableColumns count="5">
    <tableColumn id="1" name="Shop Order" dataDxfId="295" dataCellStyle="Normal"/>
    <tableColumn id="2" name="Build QTY" dataDxfId="294" dataCellStyle="Normal">
      <calculatedColumnFormula>VLOOKUP(Table14112[[#This Row],[Shop Order]],'EB012-EB212'!A:AA,4,FALSE)</calculatedColumnFormula>
    </tableColumn>
    <tableColumn id="3" name="Yield" dataDxfId="293" dataCellStyle="Normal">
      <calculatedColumnFormula>VLOOKUP(Table14112[[#This Row],[Shop Order]],'EB012-EB212'!A:AA,5,FALSE)</calculatedColumnFormula>
    </tableColumn>
    <tableColumn id="4" name="Yield %" dataDxfId="292" dataCellStyle="Percent">
      <calculatedColumnFormula>VLOOKUP(Table14112[[#This Row],[Shop Order]],'EB012-EB212'!A:AA,6,FALSE)</calculatedColumnFormula>
    </tableColumn>
    <tableColumn id="5" name="Date" dataDxfId="291" dataCellStyle="Normal">
      <calculatedColumnFormula>VLOOKUP(Table14112[[#This Row],[Shop Order]],'EB012-EB212'!A:AA,7,FALSE)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8" name="Table14310" displayName="Table14310" ref="A22:E28" totalsRowShown="0" headerRowDxfId="245" dataDxfId="243" headerRowBorderDxfId="244" headerRowCellStyle="Normal" dataCellStyle="Normal">
  <tableColumns count="5">
    <tableColumn id="1" name="Shop Order" dataDxfId="242" dataCellStyle="Normal"/>
    <tableColumn id="2" name="Build QTY" dataDxfId="241" dataCellStyle="Normal">
      <calculatedColumnFormula>VLOOKUP(Table14310[[#This Row],[Shop Order]],'EB030-EB230'!A:AE,3,FALSE)</calculatedColumnFormula>
    </tableColumn>
    <tableColumn id="3" name="Yield" dataDxfId="240" dataCellStyle="Normal">
      <calculatedColumnFormula>VLOOKUP(Table14310[[#This Row],[Shop Order]],'EB030-EB230'!A:AE,4,FALSE)</calculatedColumnFormula>
    </tableColumn>
    <tableColumn id="4" name="Yield %" dataDxfId="239" dataCellStyle="Percent">
      <calculatedColumnFormula>VLOOKUP(Table14310[[#This Row],[Shop Order]],'EB030-EB230'!A:AE,5,FALSE)</calculatedColumnFormula>
    </tableColumn>
    <tableColumn id="6" name="Date" dataDxfId="238" dataCellStyle="Normal">
      <calculatedColumnFormula>VLOOKUP(Table14310[[#This Row],[Shop Order]],'EB030-EB230'!A:AE,7,FALSE)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9" name="Table143611" displayName="Table143611" ref="A22:E28" totalsRowShown="0" headerRowDxfId="237" dataDxfId="235" headerRowBorderDxfId="236" headerRowCellStyle="Normal" dataCellStyle="Normal">
  <tableColumns count="5">
    <tableColumn id="1" name="Shop Order" dataDxfId="234" dataCellStyle="Normal"/>
    <tableColumn id="2" name="Build QTY" dataDxfId="233" dataCellStyle="Normal">
      <calculatedColumnFormula>VLOOKUP(Table143611[[#This Row],[Shop Order]],'EB040-EB240'!A:AE,4,FALSE)</calculatedColumnFormula>
    </tableColumn>
    <tableColumn id="3" name="Yield" dataDxfId="232" dataCellStyle="Normal">
      <calculatedColumnFormula>VLOOKUP(Table143611[[#This Row],[Shop Order]],'EB040-EB240'!A:AE,5,FALSE)</calculatedColumnFormula>
    </tableColumn>
    <tableColumn id="4" name="Yield %" dataDxfId="231" dataCellStyle="Percent">
      <calculatedColumnFormula>VLOOKUP(Table143611[[#This Row],[Shop Order]],'EB040-EB240'!A:AE,6,FALSE)</calculatedColumnFormula>
    </tableColumn>
    <tableColumn id="6" name="Date" dataDxfId="230" dataCellStyle="Normal">
      <calculatedColumnFormula>VLOOKUP(Table143611[[#This Row],[Shop Order]],'EB040-EB240'!A:AE,7,FALSE)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0" name="Table1411" displayName="Table1411" ref="A22:E28" totalsRowShown="0" headerRowDxfId="185" dataDxfId="183" headerRowBorderDxfId="184" headerRowCellStyle="Normal" dataCellStyle="Normal">
  <tableColumns count="5">
    <tableColumn id="1" name="Shop Order" dataDxfId="182" dataCellStyle="Normal"/>
    <tableColumn id="2" name="Build QTY" dataDxfId="181" dataCellStyle="Normal">
      <calculatedColumnFormula>VLOOKUP(Table1411[[#This Row],[Shop Order]],'EB015-EB215'!A:AA,4,FALSE)</calculatedColumnFormula>
    </tableColumn>
    <tableColumn id="3" name="Yield" dataDxfId="180" dataCellStyle="Normal">
      <calculatedColumnFormula>VLOOKUP(Table1411[[#This Row],[Shop Order]],'EB015-EB215'!A:AA,5,FALSE)</calculatedColumnFormula>
    </tableColumn>
    <tableColumn id="4" name="Yield %" dataDxfId="179" dataCellStyle="Percent">
      <calculatedColumnFormula>VLOOKUP(Table1411[[#This Row],[Shop Order]],'EB015-EB215'!A:AA,6,FALSE)</calculatedColumnFormula>
    </tableColumn>
    <tableColumn id="5" name="Date" dataDxfId="178" dataCellStyle="Normal">
      <calculatedColumnFormula>VLOOKUP(Table1411[[#This Row],[Shop Order]],'EB015-EB215'!A:AA,7,FALSE)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1" name="Table14312" displayName="Table14312" ref="A22:E28" totalsRowShown="0" headerRowDxfId="92" dataDxfId="90" headerRowBorderDxfId="91" headerRowCellStyle="Normal" dataCellStyle="Normal">
  <tableColumns count="5">
    <tableColumn id="1" name="Shop Order" dataDxfId="89" dataCellStyle="Normal"/>
    <tableColumn id="2" name="Build QTY" dataDxfId="88" dataCellStyle="Normal">
      <calculatedColumnFormula>VLOOKUP(Table14312[[#This Row],[Shop Order]],'EB016-EB216'!A:AA,4,FALSE)</calculatedColumnFormula>
    </tableColumn>
    <tableColumn id="3" name="Yield" dataDxfId="87" dataCellStyle="Normal">
      <calculatedColumnFormula>VLOOKUP(Table14312[[#This Row],[Shop Order]],'EB016-EB216'!A:AA,5,FALSE)</calculatedColumnFormula>
    </tableColumn>
    <tableColumn id="4" name="Yield %" dataDxfId="86" dataCellStyle="Percent">
      <calculatedColumnFormula>VLOOKUP(Table14312[[#This Row],[Shop Order]],'EB016-EB216'!A:AA,6,FALSE)</calculatedColumnFormula>
    </tableColumn>
    <tableColumn id="5" name="Date" dataDxfId="85" dataCellStyle="Normal">
      <calculatedColumnFormula>VLOOKUP(Table14312[[#This Row],[Shop Order]],'EB016-EB216'!A:AA,7,FALSE)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2" name="Table1435" displayName="Table1435" ref="A22:E28" totalsRowShown="0" headerRowDxfId="56" dataDxfId="54" headerRowBorderDxfId="55" headerRowCellStyle="Normal" dataCellStyle="Normal">
  <tableColumns count="5">
    <tableColumn id="1" name="Shop Order" dataDxfId="53" dataCellStyle="Normal"/>
    <tableColumn id="2" name="Build QTY" dataDxfId="52" dataCellStyle="Normal">
      <calculatedColumnFormula>VLOOKUP(Table1435[[#This Row],[Shop Order]],'EB017-EB217'!A:AB,4,FALSE)</calculatedColumnFormula>
    </tableColumn>
    <tableColumn id="3" name="Yield" dataDxfId="51" dataCellStyle="Normal">
      <calculatedColumnFormula>VLOOKUP(Table1435[[#This Row],[Shop Order]],'EB017-EB217'!A:AB,5,FALSE)</calculatedColumnFormula>
    </tableColumn>
    <tableColumn id="4" name="Yield %" dataDxfId="50" dataCellStyle="Percent">
      <calculatedColumnFormula>VLOOKUP(Table1435[[#This Row],[Shop Order]],'EB017-EB217'!A:AB,6,FALSE)</calculatedColumnFormula>
    </tableColumn>
    <tableColumn id="5" name="Date" dataDxfId="49" dataCellStyle="Normal">
      <calculatedColumnFormula>VLOOKUP(Table1435[[#This Row],[Shop Order]],'EB017-EB217'!A:AB,7,FALSE)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33"/>
  <sheetViews>
    <sheetView showGridLines="0" zoomScaleNormal="100" workbookViewId="0">
      <selection activeCell="O32" sqref="O32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9.85546875" style="25" customWidth="1"/>
    <col min="19" max="16384" width="9.140625" style="25"/>
  </cols>
  <sheetData>
    <row r="1" spans="1:21" ht="54" customHeight="1" x14ac:dyDescent="0.25">
      <c r="A1" s="485" t="s">
        <v>118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21" ht="26.25" customHeight="1" x14ac:dyDescent="0.25">
      <c r="H3" s="25">
        <f ca="1">H3:H38</f>
        <v>0</v>
      </c>
      <c r="O3" s="486" t="s">
        <v>54</v>
      </c>
      <c r="P3" s="487"/>
      <c r="Q3" s="487"/>
      <c r="R3" s="487"/>
    </row>
    <row r="4" spans="1:21" x14ac:dyDescent="0.25">
      <c r="O4" s="488" t="s">
        <v>21</v>
      </c>
      <c r="P4" s="489"/>
      <c r="Q4" s="490"/>
      <c r="R4" s="344" t="s">
        <v>25</v>
      </c>
    </row>
    <row r="5" spans="1:21" x14ac:dyDescent="0.25">
      <c r="O5" s="22" t="s">
        <v>16</v>
      </c>
      <c r="P5" s="22"/>
      <c r="Q5" s="23"/>
      <c r="R5" s="20">
        <f ca="1">SUMIF('EB010-EB210'!$W$357:$X$600,O5,'EB010-EB210'!$X$357:$X$600)</f>
        <v>283</v>
      </c>
    </row>
    <row r="6" spans="1:21" x14ac:dyDescent="0.25">
      <c r="O6" s="22" t="s">
        <v>6</v>
      </c>
      <c r="P6" s="22"/>
      <c r="Q6" s="23"/>
      <c r="R6" s="20">
        <f ca="1">SUMIF('EB010-EB210'!$W$357:$X$600,O6,'EB010-EB210'!$X$357:$X$600)</f>
        <v>160</v>
      </c>
    </row>
    <row r="7" spans="1:21" x14ac:dyDescent="0.25">
      <c r="O7" s="22" t="s">
        <v>14</v>
      </c>
      <c r="P7" s="22"/>
      <c r="Q7" s="23"/>
      <c r="R7" s="20">
        <f ca="1">SUMIF('EB010-EB210'!$W$357:$X$600,O7,'EB010-EB210'!$X$357:$X$600)</f>
        <v>114</v>
      </c>
    </row>
    <row r="8" spans="1:21" x14ac:dyDescent="0.25">
      <c r="O8" s="22" t="s">
        <v>35</v>
      </c>
      <c r="P8" s="22"/>
      <c r="Q8" s="23"/>
      <c r="R8" s="20">
        <f ca="1">SUMIF('EB010-EB210'!$W$357:$X$600,O8,'EB010-EB210'!$X$357:$X$600)</f>
        <v>90</v>
      </c>
    </row>
    <row r="9" spans="1:21" x14ac:dyDescent="0.25">
      <c r="O9" s="22" t="s">
        <v>15</v>
      </c>
      <c r="P9" s="22"/>
      <c r="Q9" s="23"/>
      <c r="R9" s="20">
        <f ca="1">SUMIF('EB010-EB210'!$W$357:$X$600,O9,'EB010-EB210'!$X$357:$X$600)</f>
        <v>77</v>
      </c>
    </row>
    <row r="10" spans="1:21" ht="15.75" x14ac:dyDescent="0.25">
      <c r="O10" s="22" t="s">
        <v>12</v>
      </c>
      <c r="P10" s="22"/>
      <c r="Q10" s="23"/>
      <c r="R10" s="20">
        <f ca="1">SUMIF('EB010-EB210'!$W$357:$X$600,O10,'EB010-EB210'!$X$357:$X$600)</f>
        <v>47</v>
      </c>
      <c r="U10" s="135"/>
    </row>
    <row r="11" spans="1:21" x14ac:dyDescent="0.25">
      <c r="O11" s="22" t="s">
        <v>3</v>
      </c>
      <c r="P11" s="22"/>
      <c r="Q11" s="23"/>
      <c r="R11" s="20">
        <f ca="1">SUMIF('EB010-EB210'!$W$357:$X$600,O11,'EB010-EB210'!$X$357:$X$600)</f>
        <v>44</v>
      </c>
    </row>
    <row r="12" spans="1:21" x14ac:dyDescent="0.25">
      <c r="O12" s="22" t="s">
        <v>8</v>
      </c>
      <c r="P12" s="22"/>
      <c r="Q12" s="23"/>
      <c r="R12" s="20">
        <f ca="1">SUMIF('EB010-EB210'!$W$357:$X$600,O12,'EB010-EB210'!$X$357:$X$600)</f>
        <v>24</v>
      </c>
    </row>
    <row r="13" spans="1:21" x14ac:dyDescent="0.25">
      <c r="O13" s="22" t="s">
        <v>32</v>
      </c>
      <c r="P13" s="22"/>
      <c r="Q13" s="23"/>
      <c r="R13" s="20">
        <f ca="1">SUMIF('EB010-EB210'!$W$357:$X$600,O13,'EB010-EB210'!$X$357:$X$600)</f>
        <v>21</v>
      </c>
    </row>
    <row r="14" spans="1:21" x14ac:dyDescent="0.25">
      <c r="O14" s="22" t="s">
        <v>0</v>
      </c>
      <c r="P14" s="22"/>
      <c r="Q14" s="23"/>
      <c r="R14" s="20">
        <f ca="1">SUMIF('EB010-EB210'!$W$357:$X$600,O14,'EB010-EB210'!$X$357:$X$600)</f>
        <v>20</v>
      </c>
    </row>
    <row r="15" spans="1:21" x14ac:dyDescent="0.25">
      <c r="O15" s="22" t="s">
        <v>31</v>
      </c>
      <c r="P15" s="22"/>
      <c r="Q15" s="23"/>
      <c r="R15" s="20">
        <f ca="1">SUMIF('EB010-EB210'!$W$357:$X$600,O15,'EB010-EB210'!$X$357:$X$600)</f>
        <v>7</v>
      </c>
    </row>
    <row r="16" spans="1:21" x14ac:dyDescent="0.25">
      <c r="O16" s="22" t="s">
        <v>29</v>
      </c>
      <c r="P16" s="22"/>
      <c r="Q16" s="23"/>
      <c r="R16" s="20">
        <f ca="1">SUMIF('EB010-EB210'!$W$357:$X$600,O16,'EB010-EB210'!$X$357:$X$600)</f>
        <v>7</v>
      </c>
    </row>
    <row r="17" spans="1:18" x14ac:dyDescent="0.25">
      <c r="O17" s="22" t="s">
        <v>33</v>
      </c>
      <c r="P17" s="22"/>
      <c r="Q17" s="23"/>
      <c r="R17" s="20">
        <f ca="1">SUMIF('EB010-EB210'!$W$357:$X$600,O17,'EB010-EB210'!$X$357:$X$600)</f>
        <v>2</v>
      </c>
    </row>
    <row r="18" spans="1:18" x14ac:dyDescent="0.25">
      <c r="O18" s="22" t="s">
        <v>11</v>
      </c>
      <c r="P18" s="22"/>
      <c r="Q18" s="23"/>
      <c r="R18" s="20">
        <f ca="1">SUMIF('EB010-EB210'!$W$357:$X$600,O18,'EB010-EB210'!$X$357:$X$600)</f>
        <v>2</v>
      </c>
    </row>
    <row r="19" spans="1:18" x14ac:dyDescent="0.25">
      <c r="O19" s="22" t="s">
        <v>9</v>
      </c>
      <c r="P19" s="22"/>
      <c r="Q19" s="23"/>
      <c r="R19" s="20">
        <f ca="1">SUMIF('EB010-EB210'!$W$357:$X$600,O19,'EB010-EB210'!$X$357:$X$600)</f>
        <v>0</v>
      </c>
    </row>
    <row r="20" spans="1:18" ht="15.75" customHeight="1" x14ac:dyDescent="0.25">
      <c r="O20" s="22" t="s">
        <v>13</v>
      </c>
      <c r="P20" s="22"/>
      <c r="Q20" s="23"/>
      <c r="R20" s="20">
        <f ca="1">SUMIF('EB010-EB210'!$W$357:$X$600,O20,'EB010-EB210'!$X$357:$X$600)</f>
        <v>0</v>
      </c>
    </row>
    <row r="21" spans="1:18" ht="23.25" x14ac:dyDescent="0.25">
      <c r="A21" s="137"/>
      <c r="B21" s="138" t="s">
        <v>67</v>
      </c>
      <c r="C21" s="138"/>
      <c r="D21" s="138"/>
      <c r="E21" s="139"/>
      <c r="O21" s="22" t="s">
        <v>20</v>
      </c>
      <c r="P21" s="22"/>
      <c r="Q21" s="23"/>
      <c r="R21" s="20">
        <f ca="1">SUMIF('EB010-EB210'!$W$357:$X$600,O21,'EB010-EB210'!$X$357:$X$600)</f>
        <v>0</v>
      </c>
    </row>
    <row r="22" spans="1:18" ht="19.5" customHeight="1" x14ac:dyDescent="0.25">
      <c r="A22" s="143" t="s">
        <v>23</v>
      </c>
      <c r="B22" s="144" t="s">
        <v>18</v>
      </c>
      <c r="C22" s="144" t="s">
        <v>17</v>
      </c>
      <c r="D22" s="144" t="s">
        <v>1</v>
      </c>
      <c r="E22" s="145" t="s">
        <v>24</v>
      </c>
      <c r="O22" s="22" t="s">
        <v>83</v>
      </c>
      <c r="P22" s="22"/>
      <c r="Q22" s="23"/>
      <c r="R22" s="20">
        <f ca="1">SUMIF('EB010-EB210'!$W$357:$X$600,O22,'EB010-EB210'!$X$357:$X$600)</f>
        <v>0</v>
      </c>
    </row>
    <row r="23" spans="1:18" x14ac:dyDescent="0.25">
      <c r="A23" s="462">
        <v>1478232</v>
      </c>
      <c r="B23" s="463">
        <f>VLOOKUP(Table148[[#This Row],[Shop Order]],'EB010-EB210'!A:AC,4,FALSE)</f>
        <v>2230</v>
      </c>
      <c r="C23" s="463">
        <f>VLOOKUP(Table148[[#This Row],[Shop Order]],'EB010-EB210'!A:AC,5,FALSE)</f>
        <v>1803</v>
      </c>
      <c r="D23" s="464">
        <f>VLOOKUP(Table148[[#This Row],[Shop Order]],'EB010-EB210'!A:AC,6,FALSE)</f>
        <v>0.80852017937219733</v>
      </c>
      <c r="E23" s="465">
        <f>VLOOKUP(Table148[[#This Row],[Shop Order]],'EB010-EB210'!A:AC,7,FALSE)</f>
        <v>44979</v>
      </c>
      <c r="O23" s="22" t="s">
        <v>82</v>
      </c>
      <c r="P23" s="22"/>
      <c r="Q23" s="23"/>
      <c r="R23" s="20">
        <f ca="1">SUMIF('EB010-EB210'!$W$357:$X$600,O23,'EB010-EB210'!$X$357:$X$600)</f>
        <v>0</v>
      </c>
    </row>
    <row r="24" spans="1:18" x14ac:dyDescent="0.25">
      <c r="A24" s="462">
        <v>1483020</v>
      </c>
      <c r="B24" s="463">
        <f>VLOOKUP(Table148[[#This Row],[Shop Order]],'EB010-EB210'!A:AC,4,FALSE)</f>
        <v>2283</v>
      </c>
      <c r="C24" s="463">
        <f>VLOOKUP(Table148[[#This Row],[Shop Order]],'EB010-EB210'!A:AC,5,FALSE)</f>
        <v>1822</v>
      </c>
      <c r="D24" s="464">
        <f>VLOOKUP(Table148[[#This Row],[Shop Order]],'EB010-EB210'!A:AC,6,FALSE)</f>
        <v>0.79807271134472191</v>
      </c>
      <c r="E24" s="465">
        <f>VLOOKUP(Table148[[#This Row],[Shop Order]],'EB010-EB210'!A:AC,7,FALSE)</f>
        <v>44979</v>
      </c>
      <c r="G24" s="26"/>
      <c r="O24" s="22" t="s">
        <v>46</v>
      </c>
      <c r="P24" s="22"/>
      <c r="Q24" s="23"/>
      <c r="R24" s="20">
        <f ca="1">SUMIF('EB010-EB210'!$W$357:$X$600,O24,'EB010-EB210'!$X$357:$X$600)</f>
        <v>0</v>
      </c>
    </row>
    <row r="25" spans="1:18" x14ac:dyDescent="0.25">
      <c r="A25" s="462">
        <v>1483021</v>
      </c>
      <c r="B25" s="463">
        <f>VLOOKUP(Table148[[#This Row],[Shop Order]],'EB010-EB210'!A:AC,4,FALSE)</f>
        <v>2208</v>
      </c>
      <c r="C25" s="463">
        <f>VLOOKUP(Table148[[#This Row],[Shop Order]],'EB010-EB210'!A:AC,5,FALSE)</f>
        <v>1829</v>
      </c>
      <c r="D25" s="464">
        <f>VLOOKUP(Table148[[#This Row],[Shop Order]],'EB010-EB210'!A:AC,6,FALSE)</f>
        <v>0.82835144927536231</v>
      </c>
      <c r="E25" s="465">
        <f>VLOOKUP(Table148[[#This Row],[Shop Order]],'EB010-EB210'!A:AC,7,FALSE)</f>
        <v>44993</v>
      </c>
      <c r="O25" s="22" t="s">
        <v>130</v>
      </c>
      <c r="P25" s="22"/>
      <c r="Q25" s="23"/>
      <c r="R25" s="20">
        <f ca="1">SUMIF('EB010-EB210'!$W$357:$X$600,O25,'EB010-EB210'!$X$357:$X$600)</f>
        <v>0</v>
      </c>
    </row>
    <row r="26" spans="1:18" x14ac:dyDescent="0.25">
      <c r="A26" s="462">
        <v>1483022</v>
      </c>
      <c r="B26" s="463">
        <f>VLOOKUP(Table148[[#This Row],[Shop Order]],'EB010-EB210'!A:AC,4,FALSE)</f>
        <v>2145</v>
      </c>
      <c r="C26" s="463">
        <f>VLOOKUP(Table148[[#This Row],[Shop Order]],'EB010-EB210'!A:AC,5,FALSE)</f>
        <v>1799</v>
      </c>
      <c r="D26" s="464">
        <f>VLOOKUP(Table148[[#This Row],[Shop Order]],'EB010-EB210'!A:AC,6,FALSE)</f>
        <v>0.83869463869463867</v>
      </c>
      <c r="E26" s="465">
        <f>VLOOKUP(Table148[[#This Row],[Shop Order]],'EB010-EB210'!A:AC,7,FALSE)</f>
        <v>44999</v>
      </c>
      <c r="O26" s="22" t="s">
        <v>84</v>
      </c>
      <c r="P26" s="22"/>
      <c r="Q26" s="23"/>
      <c r="R26" s="20">
        <f ca="1">SUMIF('EB010-EB210'!$W$357:$X$600,O26,'EB010-EB210'!$X$357:$X$600)</f>
        <v>0</v>
      </c>
    </row>
    <row r="27" spans="1:18" x14ac:dyDescent="0.25">
      <c r="A27" s="462">
        <v>1483023</v>
      </c>
      <c r="B27" s="463">
        <f>VLOOKUP(Table148[[#This Row],[Shop Order]],'EB010-EB210'!A:AC,4,FALSE)</f>
        <v>2227</v>
      </c>
      <c r="C27" s="463">
        <f>VLOOKUP(Table148[[#This Row],[Shop Order]],'EB010-EB210'!A:AC,5,FALSE)</f>
        <v>1820</v>
      </c>
      <c r="D27" s="464">
        <f>VLOOKUP(Table148[[#This Row],[Shop Order]],'EB010-EB210'!A:AC,6,FALSE)</f>
        <v>0.81724292770543328</v>
      </c>
      <c r="E27" s="465">
        <f>VLOOKUP(Table148[[#This Row],[Shop Order]],'EB010-EB210'!A:AC,7,FALSE)</f>
        <v>45007</v>
      </c>
      <c r="O27" s="22" t="s">
        <v>105</v>
      </c>
      <c r="P27" s="22"/>
      <c r="Q27" s="23"/>
      <c r="R27" s="20">
        <f ca="1">SUMIF('EB010-EB210'!$W$357:$X$600,O27,'EB010-EB210'!$X$357:$X$600)</f>
        <v>0</v>
      </c>
    </row>
    <row r="28" spans="1:18" x14ac:dyDescent="0.25">
      <c r="A28" s="462">
        <v>1480478</v>
      </c>
      <c r="B28" s="463">
        <f>VLOOKUP(Table148[[#This Row],[Shop Order]],'EB010-EB210'!A:AC,4,FALSE)</f>
        <v>2191</v>
      </c>
      <c r="C28" s="463">
        <f>VLOOKUP(Table148[[#This Row],[Shop Order]],'EB010-EB210'!A:AC,5,FALSE)</f>
        <v>1888</v>
      </c>
      <c r="D28" s="464">
        <f>VLOOKUP(Table148[[#This Row],[Shop Order]],'EB010-EB210'!A:AC,6,FALSE)</f>
        <v>0.86170698311273386</v>
      </c>
      <c r="E28" s="465">
        <f>VLOOKUP(Table148[[#This Row],[Shop Order]],'EB010-EB210'!A:AC,7,FALSE)</f>
        <v>45014</v>
      </c>
      <c r="O28" s="22" t="s">
        <v>47</v>
      </c>
      <c r="P28" s="22"/>
      <c r="Q28" s="23"/>
      <c r="R28" s="20">
        <f ca="1">SUMIF('EB010-EB210'!$W$357:$X$600,O28,'EB010-EB210'!$X$357:$X$600)</f>
        <v>0</v>
      </c>
    </row>
    <row r="29" spans="1:18" ht="15" customHeight="1" x14ac:dyDescent="0.25">
      <c r="A29" s="491" t="s">
        <v>53</v>
      </c>
      <c r="B29" s="491"/>
      <c r="C29" s="491"/>
      <c r="D29" s="324">
        <f>AVERAGE(D23:D28)</f>
        <v>0.82543148158418134</v>
      </c>
      <c r="E29" s="146"/>
      <c r="O29" s="22" t="s">
        <v>30</v>
      </c>
      <c r="P29" s="33"/>
      <c r="Q29" s="33"/>
      <c r="R29" s="20">
        <f ca="1">SUMIF('EB010-EB210'!$W$357:$X$600,O29,'EB010-EB210'!$X$357:$X$600)</f>
        <v>0</v>
      </c>
    </row>
    <row r="31" spans="1:18" ht="30.75" customHeight="1" x14ac:dyDescent="0.25">
      <c r="E31" s="25"/>
    </row>
    <row r="32" spans="1:18" ht="38.25" customHeight="1" x14ac:dyDescent="0.25">
      <c r="E32" s="25"/>
    </row>
    <row r="33" spans="5:5" ht="33.75" customHeight="1" x14ac:dyDescent="0.25">
      <c r="E33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4">
    <mergeCell ref="A1:R1"/>
    <mergeCell ref="O3:R3"/>
    <mergeCell ref="O4:Q4"/>
    <mergeCell ref="A29:C29"/>
  </mergeCells>
  <phoneticPr fontId="34" type="noConversion"/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751"/>
  <sheetViews>
    <sheetView topLeftCell="A701" zoomScale="70" zoomScaleNormal="70" workbookViewId="0">
      <selection activeCell="T743" sqref="T743"/>
    </sheetView>
  </sheetViews>
  <sheetFormatPr defaultColWidth="9.140625" defaultRowHeight="15" x14ac:dyDescent="0.25"/>
  <cols>
    <col min="1" max="3" width="14.5703125" style="6" customWidth="1"/>
    <col min="4" max="4" width="13" style="6" bestFit="1" customWidth="1"/>
    <col min="5" max="5" width="7.42578125" style="6" customWidth="1"/>
    <col min="6" max="6" width="10.140625" style="6" bestFit="1" customWidth="1"/>
    <col min="7" max="7" width="12.5703125" style="6" bestFit="1" customWidth="1"/>
    <col min="8" max="8" width="12.7109375" style="16" bestFit="1" customWidth="1"/>
    <col min="9" max="9" width="14.140625" style="4" customWidth="1"/>
    <col min="10" max="10" width="14" style="4" customWidth="1"/>
    <col min="11" max="11" width="11.140625" style="4" customWidth="1"/>
    <col min="12" max="12" width="8.28515625" style="1" customWidth="1"/>
    <col min="13" max="13" width="11.85546875" style="6" customWidth="1"/>
    <col min="14" max="14" width="11.28515625" style="6" hidden="1" customWidth="1"/>
    <col min="15" max="15" width="49.28515625" style="2" customWidth="1"/>
    <col min="16" max="16" width="12.85546875" style="6" hidden="1" customWidth="1"/>
    <col min="17" max="17" width="60.28515625" style="6" customWidth="1"/>
    <col min="18" max="19" width="9.140625" style="6"/>
    <col min="20" max="20" width="9.7109375" style="6" bestFit="1" customWidth="1"/>
    <col min="21" max="16384" width="9.140625" style="6"/>
  </cols>
  <sheetData>
    <row r="1" spans="1:17" ht="15.75" thickBot="1" x14ac:dyDescent="0.3"/>
    <row r="2" spans="1:17" ht="30.75" thickBot="1" x14ac:dyDescent="0.3">
      <c r="A2" s="149" t="s">
        <v>186</v>
      </c>
      <c r="B2" s="252" t="s">
        <v>51</v>
      </c>
      <c r="C2" s="252" t="s">
        <v>121</v>
      </c>
      <c r="D2" s="150" t="s">
        <v>18</v>
      </c>
      <c r="E2" s="150" t="s">
        <v>17</v>
      </c>
      <c r="F2" s="151" t="s">
        <v>1</v>
      </c>
      <c r="G2" s="151" t="s">
        <v>91</v>
      </c>
      <c r="H2" s="152" t="s">
        <v>24</v>
      </c>
      <c r="I2" s="153" t="s">
        <v>92</v>
      </c>
      <c r="J2" s="153" t="s">
        <v>93</v>
      </c>
      <c r="K2" s="154" t="s">
        <v>94</v>
      </c>
      <c r="L2" s="154" t="s">
        <v>5</v>
      </c>
      <c r="M2" s="154" t="s">
        <v>2</v>
      </c>
      <c r="N2" s="155" t="s">
        <v>171</v>
      </c>
      <c r="O2" s="156" t="s">
        <v>21</v>
      </c>
      <c r="P2" s="6" t="s">
        <v>5</v>
      </c>
      <c r="Q2" s="36" t="s">
        <v>7</v>
      </c>
    </row>
    <row r="3" spans="1:17" ht="15.75" thickBot="1" x14ac:dyDescent="0.3">
      <c r="A3" s="256">
        <v>1474183</v>
      </c>
      <c r="B3" s="256" t="s">
        <v>122</v>
      </c>
      <c r="C3" s="256">
        <v>1152</v>
      </c>
      <c r="D3" s="434">
        <v>1178</v>
      </c>
      <c r="E3" s="435">
        <v>1104</v>
      </c>
      <c r="F3" s="436">
        <f>E3/D3</f>
        <v>0.93718166383701185</v>
      </c>
      <c r="G3" s="437">
        <f>J49/D3</f>
        <v>2.801358234295416E-2</v>
      </c>
      <c r="H3" s="257">
        <v>44929</v>
      </c>
      <c r="I3" s="157"/>
      <c r="J3" s="158"/>
      <c r="K3" s="159"/>
      <c r="L3" s="160"/>
      <c r="M3" s="330"/>
      <c r="N3" s="158"/>
      <c r="O3" s="161" t="s">
        <v>80</v>
      </c>
      <c r="Q3" s="86" t="s">
        <v>174</v>
      </c>
    </row>
    <row r="4" spans="1:17" x14ac:dyDescent="0.25">
      <c r="A4" s="162"/>
      <c r="B4" s="163"/>
      <c r="C4" s="163"/>
      <c r="D4" s="163"/>
      <c r="E4" s="163"/>
      <c r="F4" s="164"/>
      <c r="G4" s="164"/>
      <c r="H4" s="258"/>
      <c r="I4" s="233"/>
      <c r="J4" s="229"/>
      <c r="K4" s="230"/>
      <c r="L4" s="231">
        <f>SUM(I4,K4)</f>
        <v>0</v>
      </c>
      <c r="M4" s="318">
        <f>L4/$D$3</f>
        <v>0</v>
      </c>
      <c r="N4" s="264">
        <f>D3</f>
        <v>1178</v>
      </c>
      <c r="O4" s="232" t="s">
        <v>14</v>
      </c>
      <c r="P4" s="6">
        <f>L4</f>
        <v>0</v>
      </c>
      <c r="Q4" s="86"/>
    </row>
    <row r="5" spans="1:17" x14ac:dyDescent="0.25">
      <c r="A5" s="168"/>
      <c r="B5" s="169"/>
      <c r="C5" s="169"/>
      <c r="D5" s="169"/>
      <c r="E5" s="169"/>
      <c r="F5" s="170"/>
      <c r="G5" s="170"/>
      <c r="H5" s="259"/>
      <c r="I5" s="233">
        <v>4</v>
      </c>
      <c r="J5" s="38"/>
      <c r="K5" s="67"/>
      <c r="L5" s="272">
        <f>SUM(I5,K5)</f>
        <v>4</v>
      </c>
      <c r="M5" s="320">
        <f t="shared" ref="M5:M22" si="0">L5/$D$3</f>
        <v>3.3955857385398981E-3</v>
      </c>
      <c r="N5" s="264">
        <f>D3</f>
        <v>1178</v>
      </c>
      <c r="O5" s="173" t="s">
        <v>95</v>
      </c>
      <c r="P5" s="6">
        <f t="shared" ref="P5:P32" si="1">L5</f>
        <v>4</v>
      </c>
      <c r="Q5" s="136"/>
    </row>
    <row r="6" spans="1:17" x14ac:dyDescent="0.25">
      <c r="A6" s="168"/>
      <c r="B6" s="169"/>
      <c r="C6" s="169"/>
      <c r="D6" s="169"/>
      <c r="E6" s="169"/>
      <c r="F6" s="170"/>
      <c r="G6" s="170"/>
      <c r="H6" s="259"/>
      <c r="I6" s="233"/>
      <c r="J6" s="174"/>
      <c r="K6" s="172"/>
      <c r="L6" s="166">
        <f t="shared" ref="L6:L22" si="2">SUM(I6,K6)</f>
        <v>0</v>
      </c>
      <c r="M6" s="320">
        <f t="shared" si="0"/>
        <v>0</v>
      </c>
      <c r="N6" s="264">
        <f>D3</f>
        <v>1178</v>
      </c>
      <c r="O6" s="175" t="s">
        <v>8</v>
      </c>
      <c r="P6" s="6">
        <f t="shared" si="1"/>
        <v>0</v>
      </c>
      <c r="Q6" s="136"/>
    </row>
    <row r="7" spans="1:17" x14ac:dyDescent="0.25">
      <c r="A7" s="168"/>
      <c r="B7" s="169"/>
      <c r="C7" s="169"/>
      <c r="D7" s="169"/>
      <c r="E7" s="169"/>
      <c r="F7" s="170"/>
      <c r="G7" s="170"/>
      <c r="H7" s="259"/>
      <c r="I7" s="233"/>
      <c r="J7" s="38"/>
      <c r="K7" s="172"/>
      <c r="L7" s="166">
        <f t="shared" si="2"/>
        <v>0</v>
      </c>
      <c r="M7" s="320">
        <f t="shared" si="0"/>
        <v>0</v>
      </c>
      <c r="N7" s="264">
        <f>D3</f>
        <v>1178</v>
      </c>
      <c r="O7" s="175" t="s">
        <v>9</v>
      </c>
      <c r="P7" s="6">
        <f t="shared" si="1"/>
        <v>0</v>
      </c>
      <c r="Q7" s="136"/>
    </row>
    <row r="8" spans="1:17" x14ac:dyDescent="0.25">
      <c r="A8" s="168"/>
      <c r="B8" s="169"/>
      <c r="C8" s="169"/>
      <c r="D8" s="169"/>
      <c r="E8" s="169"/>
      <c r="F8" s="170"/>
      <c r="G8" s="170"/>
      <c r="H8" s="259"/>
      <c r="I8" s="233">
        <v>18</v>
      </c>
      <c r="J8" s="174"/>
      <c r="K8" s="172">
        <v>4</v>
      </c>
      <c r="L8" s="166">
        <f t="shared" si="2"/>
        <v>22</v>
      </c>
      <c r="M8" s="320">
        <f t="shared" si="0"/>
        <v>1.8675721561969439E-2</v>
      </c>
      <c r="N8" s="264">
        <f>D3</f>
        <v>1178</v>
      </c>
      <c r="O8" s="173" t="s">
        <v>16</v>
      </c>
      <c r="P8" s="6">
        <f t="shared" si="1"/>
        <v>22</v>
      </c>
      <c r="Q8" s="136"/>
    </row>
    <row r="9" spans="1:17" x14ac:dyDescent="0.25">
      <c r="A9" s="168"/>
      <c r="B9" s="169"/>
      <c r="C9" s="169"/>
      <c r="D9" s="169"/>
      <c r="E9" s="169"/>
      <c r="F9" s="170"/>
      <c r="G9" s="170"/>
      <c r="H9" s="259"/>
      <c r="I9" s="233"/>
      <c r="J9" s="174"/>
      <c r="K9" s="172"/>
      <c r="L9" s="166">
        <f t="shared" si="2"/>
        <v>0</v>
      </c>
      <c r="M9" s="320">
        <f t="shared" si="0"/>
        <v>0</v>
      </c>
      <c r="N9" s="264">
        <f>D3</f>
        <v>1178</v>
      </c>
      <c r="O9" s="173" t="s">
        <v>46</v>
      </c>
      <c r="P9" s="6">
        <f t="shared" si="1"/>
        <v>0</v>
      </c>
      <c r="Q9" s="136"/>
    </row>
    <row r="10" spans="1:17" x14ac:dyDescent="0.25">
      <c r="A10" s="168"/>
      <c r="B10" s="169"/>
      <c r="C10" s="169"/>
      <c r="D10" s="169"/>
      <c r="E10" s="169"/>
      <c r="F10" s="170"/>
      <c r="G10" s="170"/>
      <c r="H10" s="259"/>
      <c r="I10" s="233">
        <v>1</v>
      </c>
      <c r="J10" s="38"/>
      <c r="K10" s="172"/>
      <c r="L10" s="166">
        <f t="shared" si="2"/>
        <v>1</v>
      </c>
      <c r="M10" s="320">
        <f t="shared" si="0"/>
        <v>8.4889643463497452E-4</v>
      </c>
      <c r="N10" s="264">
        <f>D3</f>
        <v>1178</v>
      </c>
      <c r="O10" s="173" t="s">
        <v>96</v>
      </c>
      <c r="P10" s="6">
        <f t="shared" si="1"/>
        <v>1</v>
      </c>
      <c r="Q10" s="176"/>
    </row>
    <row r="11" spans="1:17" x14ac:dyDescent="0.25">
      <c r="A11" s="168"/>
      <c r="B11" s="169"/>
      <c r="C11" s="169"/>
      <c r="D11" s="169"/>
      <c r="E11" s="169"/>
      <c r="F11" s="170"/>
      <c r="G11" s="170"/>
      <c r="H11" s="259"/>
      <c r="I11" s="233">
        <v>4</v>
      </c>
      <c r="J11" s="174"/>
      <c r="K11" s="172">
        <v>4</v>
      </c>
      <c r="L11" s="166">
        <f t="shared" si="2"/>
        <v>8</v>
      </c>
      <c r="M11" s="320">
        <f t="shared" si="0"/>
        <v>6.7911714770797962E-3</v>
      </c>
      <c r="N11" s="264">
        <f>D3</f>
        <v>1178</v>
      </c>
      <c r="O11" s="173" t="s">
        <v>36</v>
      </c>
      <c r="P11" s="6">
        <f t="shared" si="1"/>
        <v>8</v>
      </c>
      <c r="Q11" s="177"/>
    </row>
    <row r="12" spans="1:17" x14ac:dyDescent="0.25">
      <c r="A12" s="168"/>
      <c r="B12" s="169"/>
      <c r="C12" s="169"/>
      <c r="D12" s="169"/>
      <c r="E12" s="169"/>
      <c r="F12" s="170"/>
      <c r="G12" s="170"/>
      <c r="H12" s="259"/>
      <c r="I12" s="233">
        <v>3</v>
      </c>
      <c r="J12" s="174"/>
      <c r="K12" s="172"/>
      <c r="L12" s="166">
        <f t="shared" si="2"/>
        <v>3</v>
      </c>
      <c r="M12" s="320">
        <f t="shared" si="0"/>
        <v>2.5466893039049238E-3</v>
      </c>
      <c r="N12" s="264">
        <f>D3</f>
        <v>1178</v>
      </c>
      <c r="O12" s="173" t="s">
        <v>3</v>
      </c>
      <c r="P12" s="6">
        <f t="shared" si="1"/>
        <v>3</v>
      </c>
      <c r="Q12" s="177"/>
    </row>
    <row r="13" spans="1:17" x14ac:dyDescent="0.25">
      <c r="A13" s="168"/>
      <c r="B13" s="169"/>
      <c r="C13" s="169"/>
      <c r="D13" s="169"/>
      <c r="E13" s="169"/>
      <c r="F13" s="170"/>
      <c r="G13" s="170"/>
      <c r="H13" s="259"/>
      <c r="I13" s="233"/>
      <c r="J13" s="178"/>
      <c r="K13" s="179"/>
      <c r="L13" s="223">
        <f t="shared" si="2"/>
        <v>0</v>
      </c>
      <c r="M13" s="320">
        <f t="shared" si="0"/>
        <v>0</v>
      </c>
      <c r="N13" s="264">
        <f>D3</f>
        <v>1178</v>
      </c>
      <c r="O13" s="180" t="s">
        <v>20</v>
      </c>
      <c r="P13" s="6">
        <f t="shared" si="1"/>
        <v>0</v>
      </c>
      <c r="Q13" s="177"/>
    </row>
    <row r="14" spans="1:17" x14ac:dyDescent="0.25">
      <c r="A14" s="168"/>
      <c r="B14" s="169"/>
      <c r="C14" s="169"/>
      <c r="D14" s="169"/>
      <c r="E14" s="169"/>
      <c r="F14" s="170"/>
      <c r="G14" s="170"/>
      <c r="H14" s="259"/>
      <c r="I14" s="233"/>
      <c r="J14" s="38"/>
      <c r="K14" s="172"/>
      <c r="L14" s="181">
        <f t="shared" si="2"/>
        <v>0</v>
      </c>
      <c r="M14" s="320">
        <f t="shared" si="0"/>
        <v>0</v>
      </c>
      <c r="N14" s="264">
        <f>D3</f>
        <v>1178</v>
      </c>
      <c r="O14" s="173" t="s">
        <v>191</v>
      </c>
      <c r="P14" s="6">
        <f t="shared" si="1"/>
        <v>0</v>
      </c>
      <c r="Q14" s="177"/>
    </row>
    <row r="15" spans="1:17" x14ac:dyDescent="0.25">
      <c r="A15" s="168"/>
      <c r="B15" s="169"/>
      <c r="C15" s="169"/>
      <c r="D15" s="169"/>
      <c r="E15" s="169"/>
      <c r="F15" s="170"/>
      <c r="G15" s="170"/>
      <c r="H15" s="259"/>
      <c r="I15" s="233"/>
      <c r="J15" s="38"/>
      <c r="K15" s="172"/>
      <c r="L15" s="181">
        <f t="shared" si="2"/>
        <v>0</v>
      </c>
      <c r="M15" s="320">
        <f t="shared" si="0"/>
        <v>0</v>
      </c>
      <c r="N15" s="264">
        <f>D3</f>
        <v>1178</v>
      </c>
      <c r="O15" s="173" t="s">
        <v>29</v>
      </c>
      <c r="P15" s="6">
        <f t="shared" si="1"/>
        <v>0</v>
      </c>
      <c r="Q15" s="357"/>
    </row>
    <row r="16" spans="1:17" x14ac:dyDescent="0.25">
      <c r="A16" s="168"/>
      <c r="B16" s="169"/>
      <c r="C16" s="169"/>
      <c r="D16" s="169"/>
      <c r="E16" s="169"/>
      <c r="F16" s="170"/>
      <c r="G16" s="170"/>
      <c r="H16" s="259"/>
      <c r="I16" s="233"/>
      <c r="J16" s="38"/>
      <c r="K16" s="240"/>
      <c r="L16" s="181">
        <f t="shared" si="2"/>
        <v>0</v>
      </c>
      <c r="M16" s="320">
        <f t="shared" si="0"/>
        <v>0</v>
      </c>
      <c r="N16" s="264">
        <f>D3</f>
        <v>1178</v>
      </c>
      <c r="O16" s="254" t="s">
        <v>187</v>
      </c>
      <c r="P16" s="6">
        <f t="shared" si="1"/>
        <v>0</v>
      </c>
      <c r="Q16" s="176"/>
    </row>
    <row r="17" spans="1:17" x14ac:dyDescent="0.25">
      <c r="A17" s="168"/>
      <c r="B17" s="169"/>
      <c r="C17" s="169"/>
      <c r="D17" s="169"/>
      <c r="E17" s="169"/>
      <c r="F17" s="170"/>
      <c r="G17" s="170"/>
      <c r="H17" s="259"/>
      <c r="I17" s="233"/>
      <c r="J17" s="38"/>
      <c r="K17" s="172"/>
      <c r="L17" s="181">
        <f t="shared" si="2"/>
        <v>0</v>
      </c>
      <c r="M17" s="320">
        <f t="shared" si="0"/>
        <v>0</v>
      </c>
      <c r="N17" s="264">
        <f>D3</f>
        <v>1178</v>
      </c>
      <c r="O17" s="180" t="s">
        <v>201</v>
      </c>
      <c r="P17" s="6">
        <f t="shared" si="1"/>
        <v>0</v>
      </c>
      <c r="Q17" s="87"/>
    </row>
    <row r="18" spans="1:17" x14ac:dyDescent="0.25">
      <c r="A18" s="168"/>
      <c r="B18" s="169"/>
      <c r="C18" s="169"/>
      <c r="D18" s="169"/>
      <c r="E18" s="169"/>
      <c r="F18" s="170"/>
      <c r="G18" s="170"/>
      <c r="H18" s="259"/>
      <c r="I18" s="233">
        <v>4</v>
      </c>
      <c r="J18" s="38"/>
      <c r="K18" s="172"/>
      <c r="L18" s="181">
        <f t="shared" si="2"/>
        <v>4</v>
      </c>
      <c r="M18" s="320">
        <f t="shared" si="0"/>
        <v>3.3955857385398981E-3</v>
      </c>
      <c r="N18" s="264">
        <f>D3</f>
        <v>1178</v>
      </c>
      <c r="O18" s="173" t="s">
        <v>119</v>
      </c>
      <c r="P18" s="6">
        <f t="shared" si="1"/>
        <v>4</v>
      </c>
      <c r="Q18" s="176"/>
    </row>
    <row r="19" spans="1:17" x14ac:dyDescent="0.25">
      <c r="A19" s="168"/>
      <c r="B19" s="169"/>
      <c r="C19" s="169"/>
      <c r="D19" s="169"/>
      <c r="E19" s="169"/>
      <c r="F19" s="170"/>
      <c r="G19" s="170"/>
      <c r="H19" s="259"/>
      <c r="I19" s="233">
        <v>3</v>
      </c>
      <c r="J19" s="38"/>
      <c r="K19" s="172">
        <v>3</v>
      </c>
      <c r="L19" s="181">
        <f t="shared" si="2"/>
        <v>6</v>
      </c>
      <c r="M19" s="320">
        <f t="shared" si="0"/>
        <v>5.0933786078098476E-3</v>
      </c>
      <c r="N19" s="264">
        <f>D3</f>
        <v>1178</v>
      </c>
      <c r="O19" s="180" t="s">
        <v>85</v>
      </c>
      <c r="P19" s="6">
        <f t="shared" si="1"/>
        <v>6</v>
      </c>
      <c r="Q19" s="177"/>
    </row>
    <row r="20" spans="1:17" x14ac:dyDescent="0.25">
      <c r="A20" s="168"/>
      <c r="B20" s="169"/>
      <c r="C20" s="169"/>
      <c r="D20" s="169"/>
      <c r="E20" s="169"/>
      <c r="F20" s="170"/>
      <c r="G20" s="170"/>
      <c r="H20" s="259"/>
      <c r="I20" s="66"/>
      <c r="J20" s="38"/>
      <c r="K20" s="172"/>
      <c r="L20" s="181">
        <f t="shared" si="2"/>
        <v>0</v>
      </c>
      <c r="M20" s="320">
        <f t="shared" si="0"/>
        <v>0</v>
      </c>
      <c r="N20" s="264">
        <f>D3</f>
        <v>1178</v>
      </c>
      <c r="O20" s="173" t="s">
        <v>150</v>
      </c>
      <c r="P20" s="6">
        <f t="shared" si="1"/>
        <v>0</v>
      </c>
      <c r="Q20" s="176"/>
    </row>
    <row r="21" spans="1:17" x14ac:dyDescent="0.25">
      <c r="A21" s="168"/>
      <c r="B21" s="169"/>
      <c r="C21" s="169"/>
      <c r="D21" s="169"/>
      <c r="E21" s="169"/>
      <c r="F21" s="170"/>
      <c r="G21" s="170"/>
      <c r="H21" s="259"/>
      <c r="I21" s="66"/>
      <c r="J21" s="174"/>
      <c r="K21" s="172"/>
      <c r="L21" s="181">
        <f t="shared" si="2"/>
        <v>0</v>
      </c>
      <c r="M21" s="320">
        <f t="shared" si="0"/>
        <v>0</v>
      </c>
      <c r="N21" s="348" t="str">
        <f>D2</f>
        <v>Build QTY</v>
      </c>
      <c r="O21" s="180" t="s">
        <v>201</v>
      </c>
      <c r="P21" s="6">
        <f t="shared" si="1"/>
        <v>0</v>
      </c>
      <c r="Q21" s="177"/>
    </row>
    <row r="22" spans="1:17" ht="15.75" thickBot="1" x14ac:dyDescent="0.3">
      <c r="A22" s="168"/>
      <c r="B22" s="169"/>
      <c r="C22" s="169"/>
      <c r="D22" s="169"/>
      <c r="E22" s="169"/>
      <c r="F22" s="170"/>
      <c r="G22" s="170"/>
      <c r="H22" s="259"/>
      <c r="I22" s="212"/>
      <c r="J22" s="347"/>
      <c r="K22" s="238"/>
      <c r="L22" s="241">
        <f t="shared" si="2"/>
        <v>0</v>
      </c>
      <c r="M22" s="317">
        <f t="shared" si="0"/>
        <v>0</v>
      </c>
      <c r="N22" s="264">
        <f>D3</f>
        <v>1178</v>
      </c>
      <c r="O22" s="180" t="s">
        <v>90</v>
      </c>
      <c r="P22" s="6">
        <f t="shared" si="1"/>
        <v>0</v>
      </c>
      <c r="Q22" s="177"/>
    </row>
    <row r="23" spans="1:17" ht="15.75" thickBot="1" x14ac:dyDescent="0.3">
      <c r="A23" s="168"/>
      <c r="B23" s="169"/>
      <c r="C23" s="169"/>
      <c r="D23" s="169"/>
      <c r="E23" s="169"/>
      <c r="F23" s="170"/>
      <c r="G23" s="170"/>
      <c r="H23" s="260"/>
      <c r="I23" s="251"/>
      <c r="J23" s="251"/>
      <c r="K23" s="159"/>
      <c r="L23" s="160"/>
      <c r="M23" s="319"/>
      <c r="N23" s="269"/>
      <c r="O23" s="161" t="s">
        <v>99</v>
      </c>
      <c r="P23" s="6">
        <f t="shared" si="1"/>
        <v>0</v>
      </c>
      <c r="Q23" s="176"/>
    </row>
    <row r="24" spans="1:17" x14ac:dyDescent="0.25">
      <c r="A24" s="168"/>
      <c r="B24" s="169"/>
      <c r="C24" s="169"/>
      <c r="D24" s="169"/>
      <c r="E24" s="169"/>
      <c r="F24" s="170"/>
      <c r="G24" s="170"/>
      <c r="H24" s="259"/>
      <c r="I24" s="280"/>
      <c r="J24" s="279">
        <v>6</v>
      </c>
      <c r="K24" s="165"/>
      <c r="L24" s="166">
        <f t="shared" ref="L24" si="3">SUM(I24,K24)</f>
        <v>0</v>
      </c>
      <c r="M24" s="167">
        <f>$L24/$D$3</f>
        <v>0</v>
      </c>
      <c r="N24" s="264">
        <f>D3</f>
        <v>1178</v>
      </c>
      <c r="O24" s="250" t="s">
        <v>100</v>
      </c>
      <c r="P24" s="6">
        <f t="shared" si="1"/>
        <v>0</v>
      </c>
      <c r="Q24" s="182"/>
    </row>
    <row r="25" spans="1:17" x14ac:dyDescent="0.25">
      <c r="A25" s="168"/>
      <c r="B25" s="169"/>
      <c r="C25" s="169"/>
      <c r="D25" s="169"/>
      <c r="E25" s="169"/>
      <c r="F25" s="170"/>
      <c r="G25" s="170"/>
      <c r="H25" s="259"/>
      <c r="I25" s="66"/>
      <c r="J25" s="38">
        <v>2</v>
      </c>
      <c r="K25" s="172"/>
      <c r="L25" s="243">
        <f>SUM(I25,K25)</f>
        <v>0</v>
      </c>
      <c r="M25" s="167">
        <f t="shared" ref="M25:M31" si="4">$L25/$D$3</f>
        <v>0</v>
      </c>
      <c r="N25" s="264">
        <f>D3</f>
        <v>1178</v>
      </c>
      <c r="O25" s="235" t="s">
        <v>10</v>
      </c>
      <c r="P25" s="6">
        <f t="shared" si="1"/>
        <v>0</v>
      </c>
      <c r="Q25" s="182"/>
    </row>
    <row r="26" spans="1:17" x14ac:dyDescent="0.25">
      <c r="A26" s="168"/>
      <c r="B26" s="169"/>
      <c r="C26" s="169"/>
      <c r="D26" s="169"/>
      <c r="E26" s="169"/>
      <c r="F26" s="170"/>
      <c r="G26" s="170"/>
      <c r="H26" s="259"/>
      <c r="I26" s="234"/>
      <c r="J26" s="174"/>
      <c r="K26" s="172"/>
      <c r="L26" s="243">
        <f t="shared" ref="L26:L31" si="5">SUM(I26,K26)</f>
        <v>0</v>
      </c>
      <c r="M26" s="167">
        <f t="shared" si="4"/>
        <v>0</v>
      </c>
      <c r="N26" s="264">
        <f>D3</f>
        <v>1178</v>
      </c>
      <c r="O26" s="235" t="s">
        <v>103</v>
      </c>
      <c r="P26" s="6">
        <f t="shared" si="1"/>
        <v>0</v>
      </c>
      <c r="Q26" s="182"/>
    </row>
    <row r="27" spans="1:17" x14ac:dyDescent="0.25">
      <c r="A27" s="168"/>
      <c r="B27" s="169"/>
      <c r="C27" s="169"/>
      <c r="D27" s="169"/>
      <c r="E27" s="169"/>
      <c r="F27" s="170"/>
      <c r="G27" s="170"/>
      <c r="H27" s="259"/>
      <c r="I27" s="66"/>
      <c r="J27" s="38">
        <v>7</v>
      </c>
      <c r="K27" s="172"/>
      <c r="L27" s="243">
        <f t="shared" si="5"/>
        <v>0</v>
      </c>
      <c r="M27" s="167">
        <f t="shared" si="4"/>
        <v>0</v>
      </c>
      <c r="N27" s="264">
        <f>D3</f>
        <v>1178</v>
      </c>
      <c r="O27" s="235" t="s">
        <v>101</v>
      </c>
      <c r="P27" s="6">
        <f t="shared" si="1"/>
        <v>0</v>
      </c>
      <c r="Q27" s="177" t="s">
        <v>222</v>
      </c>
    </row>
    <row r="28" spans="1:17" x14ac:dyDescent="0.25">
      <c r="A28" s="168"/>
      <c r="B28" s="169"/>
      <c r="C28" s="169"/>
      <c r="D28" s="169"/>
      <c r="E28" s="169"/>
      <c r="F28" s="170"/>
      <c r="G28" s="170"/>
      <c r="H28" s="259"/>
      <c r="I28" s="66"/>
      <c r="J28" s="38"/>
      <c r="K28" s="172"/>
      <c r="L28" s="243">
        <f t="shared" si="5"/>
        <v>0</v>
      </c>
      <c r="M28" s="167">
        <f t="shared" si="4"/>
        <v>0</v>
      </c>
      <c r="N28" s="264">
        <f>D3</f>
        <v>1178</v>
      </c>
      <c r="O28" s="180" t="s">
        <v>37</v>
      </c>
      <c r="P28" s="6">
        <f t="shared" si="1"/>
        <v>0</v>
      </c>
      <c r="Q28" s="183"/>
    </row>
    <row r="29" spans="1:17" x14ac:dyDescent="0.25">
      <c r="A29" s="168"/>
      <c r="B29" s="169"/>
      <c r="C29" s="169"/>
      <c r="D29" s="169"/>
      <c r="E29" s="169"/>
      <c r="F29" s="170"/>
      <c r="G29" s="170"/>
      <c r="H29" s="259"/>
      <c r="I29" s="234"/>
      <c r="J29" s="174">
        <v>4</v>
      </c>
      <c r="K29" s="172"/>
      <c r="L29" s="243">
        <f t="shared" si="5"/>
        <v>0</v>
      </c>
      <c r="M29" s="167">
        <f t="shared" si="4"/>
        <v>0</v>
      </c>
      <c r="N29" s="264">
        <f>D3</f>
        <v>1178</v>
      </c>
      <c r="O29" s="235" t="s">
        <v>102</v>
      </c>
      <c r="P29" s="6">
        <f t="shared" si="1"/>
        <v>0</v>
      </c>
      <c r="Q29" s="177"/>
    </row>
    <row r="30" spans="1:17" x14ac:dyDescent="0.25">
      <c r="A30" s="168"/>
      <c r="B30" s="169"/>
      <c r="C30" s="169"/>
      <c r="D30" s="169"/>
      <c r="E30" s="169"/>
      <c r="F30" s="170"/>
      <c r="G30" s="170"/>
      <c r="H30" s="259"/>
      <c r="I30" s="66"/>
      <c r="J30" s="38">
        <v>14</v>
      </c>
      <c r="K30" s="172"/>
      <c r="L30" s="243">
        <f t="shared" si="5"/>
        <v>0</v>
      </c>
      <c r="M30" s="167">
        <f t="shared" si="4"/>
        <v>0</v>
      </c>
      <c r="N30" s="264">
        <f>D3</f>
        <v>1178</v>
      </c>
      <c r="O30" s="235" t="s">
        <v>98</v>
      </c>
      <c r="P30" s="6">
        <f t="shared" si="1"/>
        <v>0</v>
      </c>
      <c r="Q30" s="177"/>
    </row>
    <row r="31" spans="1:17" ht="15.75" thickBot="1" x14ac:dyDescent="0.3">
      <c r="A31" s="168"/>
      <c r="B31" s="169"/>
      <c r="C31" s="169"/>
      <c r="D31" s="169"/>
      <c r="E31" s="169"/>
      <c r="F31" s="170"/>
      <c r="G31" s="170"/>
      <c r="H31" s="259"/>
      <c r="I31" s="212"/>
      <c r="J31" s="237"/>
      <c r="K31" s="238"/>
      <c r="L31" s="236">
        <f t="shared" si="5"/>
        <v>0</v>
      </c>
      <c r="M31" s="167">
        <f t="shared" si="4"/>
        <v>0</v>
      </c>
      <c r="N31" s="265">
        <f>D3</f>
        <v>1178</v>
      </c>
      <c r="O31" s="239" t="s">
        <v>20</v>
      </c>
      <c r="P31" s="6">
        <f t="shared" si="1"/>
        <v>0</v>
      </c>
      <c r="Q31" s="177"/>
    </row>
    <row r="32" spans="1:17" ht="15.75" thickBot="1" x14ac:dyDescent="0.3">
      <c r="A32" s="168"/>
      <c r="B32" s="169"/>
      <c r="C32" s="169"/>
      <c r="D32" s="169"/>
      <c r="E32" s="169"/>
      <c r="F32" s="170"/>
      <c r="G32" s="170"/>
      <c r="H32" s="260"/>
      <c r="I32" s="244"/>
      <c r="J32" s="244"/>
      <c r="K32" s="245"/>
      <c r="L32" s="246"/>
      <c r="M32" s="246"/>
      <c r="N32" s="266"/>
      <c r="O32" s="247" t="s">
        <v>104</v>
      </c>
      <c r="P32" s="6">
        <f t="shared" si="1"/>
        <v>0</v>
      </c>
      <c r="Q32" s="177"/>
    </row>
    <row r="33" spans="1:17" x14ac:dyDescent="0.25">
      <c r="A33" s="168"/>
      <c r="B33" s="169"/>
      <c r="C33" s="169"/>
      <c r="D33" s="169"/>
      <c r="E33" s="169"/>
      <c r="F33" s="170"/>
      <c r="G33" s="170"/>
      <c r="H33" s="260"/>
      <c r="I33" s="64"/>
      <c r="J33" s="352"/>
      <c r="K33" s="353"/>
      <c r="L33" s="431">
        <v>0</v>
      </c>
      <c r="M33" s="318">
        <f>L33/$D$3</f>
        <v>0</v>
      </c>
      <c r="N33" s="354" t="str">
        <f>D2</f>
        <v>Build QTY</v>
      </c>
      <c r="O33" s="232" t="s">
        <v>183</v>
      </c>
      <c r="P33" s="6">
        <f>L35</f>
        <v>0</v>
      </c>
      <c r="Q33" s="292"/>
    </row>
    <row r="34" spans="1:17" x14ac:dyDescent="0.25">
      <c r="A34" s="168"/>
      <c r="B34" s="169"/>
      <c r="C34" s="169"/>
      <c r="D34" s="169" t="s">
        <v>107</v>
      </c>
      <c r="E34" s="169"/>
      <c r="F34" s="170"/>
      <c r="G34" s="170"/>
      <c r="H34" s="260"/>
      <c r="I34" s="66"/>
      <c r="J34" s="38"/>
      <c r="K34" s="355"/>
      <c r="L34" s="432">
        <v>0</v>
      </c>
      <c r="M34" s="320">
        <f t="shared" ref="M34:M49" si="6">L34/$D$3</f>
        <v>0</v>
      </c>
      <c r="N34" s="348" t="str">
        <f>D2</f>
        <v>Build QTY</v>
      </c>
      <c r="O34" s="173" t="s">
        <v>188</v>
      </c>
      <c r="P34" s="6">
        <f>L37</f>
        <v>0</v>
      </c>
      <c r="Q34" s="292"/>
    </row>
    <row r="35" spans="1:17" x14ac:dyDescent="0.25">
      <c r="A35" s="168"/>
      <c r="B35" s="169"/>
      <c r="C35" s="169"/>
      <c r="D35" s="169"/>
      <c r="E35" s="169"/>
      <c r="F35" s="170"/>
      <c r="G35" s="170"/>
      <c r="H35" s="260"/>
      <c r="I35" s="349"/>
      <c r="J35" s="350"/>
      <c r="K35" s="351"/>
      <c r="L35" s="433">
        <f t="shared" ref="L35" si="7">SUM(I35,K35)</f>
        <v>0</v>
      </c>
      <c r="M35" s="320">
        <f t="shared" si="6"/>
        <v>0</v>
      </c>
      <c r="N35" s="264">
        <f>D3</f>
        <v>1178</v>
      </c>
      <c r="O35" s="180" t="s">
        <v>85</v>
      </c>
      <c r="P35" s="6">
        <f>L38</f>
        <v>3</v>
      </c>
      <c r="Q35" s="12" t="s">
        <v>185</v>
      </c>
    </row>
    <row r="36" spans="1:17" x14ac:dyDescent="0.25">
      <c r="A36" s="168"/>
      <c r="B36" s="169"/>
      <c r="C36" s="169"/>
      <c r="D36" s="169"/>
      <c r="E36" s="169"/>
      <c r="F36" s="170"/>
      <c r="G36" s="170"/>
      <c r="H36" s="260"/>
      <c r="I36" s="66"/>
      <c r="J36" s="38"/>
      <c r="K36" s="273"/>
      <c r="L36" s="432">
        <v>0</v>
      </c>
      <c r="M36" s="320">
        <f t="shared" si="6"/>
        <v>0</v>
      </c>
      <c r="N36" s="264" t="str">
        <f>D2</f>
        <v>Build QTY</v>
      </c>
      <c r="O36" s="180" t="s">
        <v>135</v>
      </c>
      <c r="P36" s="6">
        <f>L39</f>
        <v>8</v>
      </c>
      <c r="Q36" s="13" t="s">
        <v>245</v>
      </c>
    </row>
    <row r="37" spans="1:17" x14ac:dyDescent="0.25">
      <c r="A37" s="168"/>
      <c r="B37" s="169"/>
      <c r="C37" s="169"/>
      <c r="D37" s="169"/>
      <c r="E37" s="169"/>
      <c r="F37" s="170"/>
      <c r="G37" s="170"/>
      <c r="H37" s="260"/>
      <c r="I37" s="66"/>
      <c r="J37" s="38"/>
      <c r="K37" s="273"/>
      <c r="L37" s="432">
        <v>0</v>
      </c>
      <c r="M37" s="320">
        <f t="shared" si="6"/>
        <v>0</v>
      </c>
      <c r="N37" s="264">
        <f>D3</f>
        <v>1178</v>
      </c>
      <c r="O37" s="180" t="s">
        <v>134</v>
      </c>
      <c r="P37" s="6">
        <f>L40</f>
        <v>6</v>
      </c>
      <c r="Q37" s="13" t="s">
        <v>244</v>
      </c>
    </row>
    <row r="38" spans="1:17" x14ac:dyDescent="0.25">
      <c r="A38" s="168"/>
      <c r="B38" s="169"/>
      <c r="C38" s="169"/>
      <c r="D38" s="169"/>
      <c r="E38" s="169"/>
      <c r="F38" s="170"/>
      <c r="G38" s="170"/>
      <c r="H38" s="260"/>
      <c r="I38" s="66">
        <v>3</v>
      </c>
      <c r="J38" s="38"/>
      <c r="K38" s="273"/>
      <c r="L38" s="433">
        <f>SUM(I38,K38)</f>
        <v>3</v>
      </c>
      <c r="M38" s="320">
        <f t="shared" si="6"/>
        <v>2.5466893039049238E-3</v>
      </c>
      <c r="N38" s="264">
        <f>D3</f>
        <v>1178</v>
      </c>
      <c r="O38" s="180" t="s">
        <v>170</v>
      </c>
      <c r="P38" s="6">
        <f>L41</f>
        <v>8</v>
      </c>
      <c r="Q38" s="292"/>
    </row>
    <row r="39" spans="1:17" x14ac:dyDescent="0.25">
      <c r="A39" s="168"/>
      <c r="B39" s="169"/>
      <c r="C39" s="169"/>
      <c r="D39" s="169"/>
      <c r="E39" s="169"/>
      <c r="F39" s="170"/>
      <c r="G39" s="170"/>
      <c r="H39" s="171"/>
      <c r="I39" s="66">
        <v>8</v>
      </c>
      <c r="J39" s="38"/>
      <c r="K39" s="273"/>
      <c r="L39" s="433">
        <f>SUM(I39,K39)</f>
        <v>8</v>
      </c>
      <c r="M39" s="320">
        <f t="shared" si="6"/>
        <v>6.7911714770797962E-3</v>
      </c>
      <c r="N39" s="264">
        <f>D3</f>
        <v>1178</v>
      </c>
      <c r="O39" s="180" t="s">
        <v>201</v>
      </c>
      <c r="P39" s="6">
        <f>L43</f>
        <v>0</v>
      </c>
      <c r="Q39" s="12"/>
    </row>
    <row r="40" spans="1:17" x14ac:dyDescent="0.25">
      <c r="A40" s="168"/>
      <c r="B40" s="169"/>
      <c r="C40" s="169"/>
      <c r="D40" s="169"/>
      <c r="E40" s="169"/>
      <c r="F40" s="170"/>
      <c r="G40" s="170"/>
      <c r="H40" s="171"/>
      <c r="I40" s="70">
        <v>6</v>
      </c>
      <c r="J40" s="178"/>
      <c r="K40" s="274"/>
      <c r="L40" s="432">
        <f t="shared" ref="L40:L42" si="8">SUM(I40,K40)</f>
        <v>6</v>
      </c>
      <c r="M40" s="320">
        <f t="shared" si="6"/>
        <v>5.0933786078098476E-3</v>
      </c>
      <c r="N40" s="264">
        <f>D3</f>
        <v>1178</v>
      </c>
      <c r="O40" s="173" t="s">
        <v>119</v>
      </c>
      <c r="P40" s="6">
        <f>L44</f>
        <v>0</v>
      </c>
      <c r="Q40" s="13"/>
    </row>
    <row r="41" spans="1:17" x14ac:dyDescent="0.25">
      <c r="A41" s="168"/>
      <c r="B41" s="169"/>
      <c r="C41" s="169"/>
      <c r="D41" s="169"/>
      <c r="E41" s="169"/>
      <c r="F41" s="170"/>
      <c r="G41" s="170"/>
      <c r="H41" s="171"/>
      <c r="I41" s="70">
        <v>8</v>
      </c>
      <c r="J41" s="178"/>
      <c r="K41" s="274"/>
      <c r="L41" s="432">
        <f t="shared" si="8"/>
        <v>8</v>
      </c>
      <c r="M41" s="320">
        <f t="shared" si="6"/>
        <v>6.7911714770797962E-3</v>
      </c>
      <c r="N41" s="264">
        <f>D3</f>
        <v>1178</v>
      </c>
      <c r="O41" s="180" t="s">
        <v>136</v>
      </c>
      <c r="P41" s="6">
        <f>L45</f>
        <v>0</v>
      </c>
      <c r="Q41" s="13"/>
    </row>
    <row r="42" spans="1:17" x14ac:dyDescent="0.25">
      <c r="A42" s="168"/>
      <c r="B42" s="169"/>
      <c r="C42" s="169"/>
      <c r="D42" s="169"/>
      <c r="E42" s="169"/>
      <c r="F42" s="170"/>
      <c r="G42" s="170"/>
      <c r="H42" s="171"/>
      <c r="I42" s="70"/>
      <c r="J42" s="178"/>
      <c r="K42" s="273"/>
      <c r="L42" s="432">
        <f t="shared" si="8"/>
        <v>0</v>
      </c>
      <c r="M42" s="320">
        <f t="shared" si="6"/>
        <v>0</v>
      </c>
      <c r="N42" s="264" t="str">
        <f>D2</f>
        <v>Build QTY</v>
      </c>
      <c r="O42" s="180" t="s">
        <v>224</v>
      </c>
      <c r="P42" s="6">
        <f>L45</f>
        <v>0</v>
      </c>
      <c r="Q42" s="136"/>
    </row>
    <row r="43" spans="1:17" x14ac:dyDescent="0.25">
      <c r="A43" s="168"/>
      <c r="B43" s="169"/>
      <c r="C43" s="169"/>
      <c r="D43" s="169"/>
      <c r="E43" s="169"/>
      <c r="F43" s="170"/>
      <c r="G43" s="170"/>
      <c r="H43" s="171"/>
      <c r="I43" s="70"/>
      <c r="J43" s="178"/>
      <c r="K43" s="273"/>
      <c r="L43" s="432">
        <v>0</v>
      </c>
      <c r="M43" s="320">
        <f t="shared" si="6"/>
        <v>0</v>
      </c>
      <c r="N43" s="264">
        <f>D3</f>
        <v>1178</v>
      </c>
      <c r="O43" s="180" t="s">
        <v>192</v>
      </c>
      <c r="P43" s="6">
        <f>L46</f>
        <v>1</v>
      </c>
      <c r="Q43" s="136"/>
    </row>
    <row r="44" spans="1:17" x14ac:dyDescent="0.25">
      <c r="A44" s="168"/>
      <c r="B44" s="169"/>
      <c r="C44" s="169"/>
      <c r="D44" s="169"/>
      <c r="E44" s="169"/>
      <c r="F44" s="170"/>
      <c r="G44" s="170"/>
      <c r="H44" s="171"/>
      <c r="I44" s="70"/>
      <c r="J44" s="178"/>
      <c r="K44" s="273"/>
      <c r="L44" s="432">
        <f t="shared" ref="L44" si="9">SUM(I44,K44)</f>
        <v>0</v>
      </c>
      <c r="M44" s="320">
        <f t="shared" si="6"/>
        <v>0</v>
      </c>
      <c r="N44" s="264">
        <f>D3</f>
        <v>1178</v>
      </c>
      <c r="O44" s="180" t="s">
        <v>175</v>
      </c>
      <c r="P44" s="6">
        <f>L47</f>
        <v>0</v>
      </c>
      <c r="Q44" s="136"/>
    </row>
    <row r="45" spans="1:17" x14ac:dyDescent="0.25">
      <c r="A45" s="168"/>
      <c r="B45" s="169"/>
      <c r="C45" s="169"/>
      <c r="D45" s="169"/>
      <c r="E45" s="169"/>
      <c r="F45" s="170"/>
      <c r="G45" s="170"/>
      <c r="H45" s="171"/>
      <c r="I45" s="70"/>
      <c r="J45" s="178"/>
      <c r="K45" s="273"/>
      <c r="L45" s="433">
        <v>0</v>
      </c>
      <c r="M45" s="320">
        <f t="shared" si="6"/>
        <v>0</v>
      </c>
      <c r="N45" s="264">
        <f>D3</f>
        <v>1178</v>
      </c>
      <c r="O45" s="180" t="s">
        <v>196</v>
      </c>
      <c r="P45" s="6">
        <f>L48</f>
        <v>0</v>
      </c>
      <c r="Q45" s="291"/>
    </row>
    <row r="46" spans="1:17" x14ac:dyDescent="0.25">
      <c r="A46" s="168"/>
      <c r="B46" s="169"/>
      <c r="C46" s="169"/>
      <c r="D46" s="169"/>
      <c r="E46" s="169"/>
      <c r="F46" s="170"/>
      <c r="G46" s="170"/>
      <c r="H46" s="171"/>
      <c r="I46" s="66">
        <v>1</v>
      </c>
      <c r="J46" s="38"/>
      <c r="K46" s="273"/>
      <c r="L46" s="432">
        <f t="shared" ref="L46" si="10">SUM(I46,K46)</f>
        <v>1</v>
      </c>
      <c r="M46" s="320">
        <f t="shared" si="6"/>
        <v>8.4889643463497452E-4</v>
      </c>
      <c r="N46" s="264">
        <f>D3</f>
        <v>1178</v>
      </c>
      <c r="O46" s="180" t="s">
        <v>202</v>
      </c>
      <c r="Q46" s="291"/>
    </row>
    <row r="47" spans="1:17" x14ac:dyDescent="0.25">
      <c r="A47" s="168"/>
      <c r="B47" s="169"/>
      <c r="C47" s="169"/>
      <c r="D47" s="169"/>
      <c r="E47" s="169"/>
      <c r="F47" s="170"/>
      <c r="G47" s="170"/>
      <c r="H47" s="171"/>
      <c r="I47" s="66">
        <v>1</v>
      </c>
      <c r="J47" s="38"/>
      <c r="K47" s="273"/>
      <c r="L47" s="432">
        <v>0</v>
      </c>
      <c r="M47" s="320">
        <f t="shared" si="6"/>
        <v>0</v>
      </c>
      <c r="N47" s="264">
        <v>588</v>
      </c>
      <c r="O47" s="180" t="s">
        <v>138</v>
      </c>
      <c r="Q47" s="291"/>
    </row>
    <row r="48" spans="1:17" ht="15.75" thickBot="1" x14ac:dyDescent="0.3">
      <c r="A48" s="185"/>
      <c r="B48" s="186"/>
      <c r="C48" s="186"/>
      <c r="D48" s="186"/>
      <c r="E48" s="186"/>
      <c r="F48" s="187"/>
      <c r="G48" s="187"/>
      <c r="H48" s="188"/>
      <c r="I48" s="242">
        <v>1</v>
      </c>
      <c r="J48" s="248"/>
      <c r="K48" s="275"/>
      <c r="L48" s="440">
        <v>0</v>
      </c>
      <c r="M48" s="317">
        <f t="shared" si="6"/>
        <v>0</v>
      </c>
      <c r="N48" s="264">
        <f>D3</f>
        <v>1178</v>
      </c>
      <c r="O48" s="249" t="s">
        <v>137</v>
      </c>
      <c r="Q48" s="295"/>
    </row>
    <row r="49" spans="1:17" ht="15.75" thickBot="1" x14ac:dyDescent="0.3">
      <c r="H49" s="189" t="s">
        <v>5</v>
      </c>
      <c r="I49" s="190">
        <f>SUM(I4:I48)</f>
        <v>65</v>
      </c>
      <c r="J49" s="190">
        <f>SUM(J24:J31)+J44+J13</f>
        <v>33</v>
      </c>
      <c r="K49" s="190">
        <f>SUM(K4:K22,K35:K48)+K25</f>
        <v>11</v>
      </c>
      <c r="L49" s="190">
        <f>SUM(L4:L48)</f>
        <v>74</v>
      </c>
      <c r="M49" s="456">
        <f t="shared" si="6"/>
        <v>6.2818336162988112E-2</v>
      </c>
      <c r="N49" s="455">
        <f>D3</f>
        <v>1178</v>
      </c>
      <c r="O49" s="6"/>
    </row>
    <row r="51" spans="1:17" ht="15.75" thickBot="1" x14ac:dyDescent="0.3"/>
    <row r="52" spans="1:17" ht="30.75" thickBot="1" x14ac:dyDescent="0.3">
      <c r="A52" s="149" t="s">
        <v>186</v>
      </c>
      <c r="B52" s="252" t="s">
        <v>51</v>
      </c>
      <c r="C52" s="252" t="s">
        <v>121</v>
      </c>
      <c r="D52" s="150" t="s">
        <v>18</v>
      </c>
      <c r="E52" s="150" t="s">
        <v>17</v>
      </c>
      <c r="F52" s="151" t="s">
        <v>1</v>
      </c>
      <c r="G52" s="151" t="s">
        <v>91</v>
      </c>
      <c r="H52" s="152" t="s">
        <v>24</v>
      </c>
      <c r="I52" s="153" t="s">
        <v>92</v>
      </c>
      <c r="J52" s="153" t="s">
        <v>93</v>
      </c>
      <c r="K52" s="154" t="s">
        <v>94</v>
      </c>
      <c r="L52" s="154" t="s">
        <v>5</v>
      </c>
      <c r="M52" s="154" t="s">
        <v>2</v>
      </c>
      <c r="N52" s="155" t="s">
        <v>171</v>
      </c>
      <c r="O52" s="156" t="s">
        <v>21</v>
      </c>
      <c r="P52" s="6" t="s">
        <v>5</v>
      </c>
      <c r="Q52" s="36" t="s">
        <v>7</v>
      </c>
    </row>
    <row r="53" spans="1:17" ht="15.75" thickBot="1" x14ac:dyDescent="0.3">
      <c r="A53" s="256">
        <v>1475186</v>
      </c>
      <c r="B53" s="256" t="s">
        <v>122</v>
      </c>
      <c r="C53" s="256">
        <v>1152</v>
      </c>
      <c r="D53" s="434">
        <v>1196</v>
      </c>
      <c r="E53" s="435">
        <v>1071</v>
      </c>
      <c r="F53" s="436">
        <f>E53/D53</f>
        <v>0.89548494983277593</v>
      </c>
      <c r="G53" s="437">
        <f>J99/D53</f>
        <v>5.5183946488294312E-2</v>
      </c>
      <c r="H53" s="257">
        <v>44933</v>
      </c>
      <c r="I53" s="157"/>
      <c r="J53" s="158"/>
      <c r="K53" s="159"/>
      <c r="L53" s="160"/>
      <c r="M53" s="330"/>
      <c r="N53" s="158"/>
      <c r="O53" s="161" t="s">
        <v>80</v>
      </c>
      <c r="Q53" s="86" t="s">
        <v>174</v>
      </c>
    </row>
    <row r="54" spans="1:17" x14ac:dyDescent="0.25">
      <c r="A54" s="162"/>
      <c r="B54" s="163"/>
      <c r="C54" s="163"/>
      <c r="D54" s="163"/>
      <c r="E54" s="163"/>
      <c r="F54" s="164"/>
      <c r="G54" s="164"/>
      <c r="H54" s="258"/>
      <c r="I54" s="233">
        <v>2</v>
      </c>
      <c r="J54" s="229"/>
      <c r="K54" s="230">
        <v>1</v>
      </c>
      <c r="L54" s="231">
        <f>SUM(I54,K54)</f>
        <v>3</v>
      </c>
      <c r="M54" s="318">
        <f>L54/$D$53</f>
        <v>2.508361204013378E-3</v>
      </c>
      <c r="N54" s="264">
        <f>D53</f>
        <v>1196</v>
      </c>
      <c r="O54" s="232" t="s">
        <v>14</v>
      </c>
      <c r="P54" s="6">
        <f>L54</f>
        <v>3</v>
      </c>
      <c r="Q54" s="86"/>
    </row>
    <row r="55" spans="1:17" x14ac:dyDescent="0.25">
      <c r="A55" s="168"/>
      <c r="B55" s="169"/>
      <c r="C55" s="169"/>
      <c r="D55" s="169"/>
      <c r="E55" s="169"/>
      <c r="F55" s="170"/>
      <c r="G55" s="170"/>
      <c r="H55" s="259"/>
      <c r="I55" s="233">
        <v>7</v>
      </c>
      <c r="J55" s="38"/>
      <c r="K55" s="67">
        <v>1</v>
      </c>
      <c r="L55" s="272">
        <f>SUM(I55,K55)</f>
        <v>8</v>
      </c>
      <c r="M55" s="320">
        <f t="shared" ref="M55:M72" si="11">L55/$D$53</f>
        <v>6.688963210702341E-3</v>
      </c>
      <c r="N55" s="264">
        <f>D53</f>
        <v>1196</v>
      </c>
      <c r="O55" s="173" t="s">
        <v>95</v>
      </c>
      <c r="P55" s="6">
        <f t="shared" ref="P55:P82" si="12">L55</f>
        <v>8</v>
      </c>
      <c r="Q55" s="136"/>
    </row>
    <row r="56" spans="1:17" x14ac:dyDescent="0.25">
      <c r="A56" s="168"/>
      <c r="B56" s="169"/>
      <c r="C56" s="169"/>
      <c r="D56" s="169"/>
      <c r="E56" s="169"/>
      <c r="F56" s="170"/>
      <c r="G56" s="170"/>
      <c r="H56" s="259"/>
      <c r="I56" s="233">
        <v>1</v>
      </c>
      <c r="J56" s="174"/>
      <c r="K56" s="172"/>
      <c r="L56" s="166">
        <f t="shared" ref="L56:L72" si="13">SUM(I56,K56)</f>
        <v>1</v>
      </c>
      <c r="M56" s="320">
        <f t="shared" si="11"/>
        <v>8.3612040133779263E-4</v>
      </c>
      <c r="N56" s="264">
        <f>D53</f>
        <v>1196</v>
      </c>
      <c r="O56" s="175" t="s">
        <v>8</v>
      </c>
      <c r="P56" s="6">
        <f t="shared" si="12"/>
        <v>1</v>
      </c>
      <c r="Q56" s="136"/>
    </row>
    <row r="57" spans="1:17" x14ac:dyDescent="0.25">
      <c r="A57" s="168"/>
      <c r="B57" s="169"/>
      <c r="C57" s="169"/>
      <c r="D57" s="169"/>
      <c r="E57" s="169"/>
      <c r="F57" s="170"/>
      <c r="G57" s="170"/>
      <c r="H57" s="259"/>
      <c r="I57" s="233"/>
      <c r="J57" s="38"/>
      <c r="K57" s="172"/>
      <c r="L57" s="166">
        <f t="shared" si="13"/>
        <v>0</v>
      </c>
      <c r="M57" s="320">
        <f t="shared" si="11"/>
        <v>0</v>
      </c>
      <c r="N57" s="264">
        <f>D53</f>
        <v>1196</v>
      </c>
      <c r="O57" s="175" t="s">
        <v>9</v>
      </c>
      <c r="P57" s="6">
        <f t="shared" si="12"/>
        <v>0</v>
      </c>
      <c r="Q57" s="136"/>
    </row>
    <row r="58" spans="1:17" x14ac:dyDescent="0.25">
      <c r="A58" s="168"/>
      <c r="B58" s="169"/>
      <c r="C58" s="169"/>
      <c r="D58" s="169"/>
      <c r="E58" s="169"/>
      <c r="F58" s="170"/>
      <c r="G58" s="170"/>
      <c r="H58" s="259"/>
      <c r="I58" s="233">
        <v>44</v>
      </c>
      <c r="J58" s="174"/>
      <c r="K58" s="172">
        <v>3</v>
      </c>
      <c r="L58" s="166">
        <f t="shared" si="13"/>
        <v>47</v>
      </c>
      <c r="M58" s="320">
        <f t="shared" si="11"/>
        <v>3.9297658862876256E-2</v>
      </c>
      <c r="N58" s="264">
        <f>D53</f>
        <v>1196</v>
      </c>
      <c r="O58" s="173" t="s">
        <v>16</v>
      </c>
      <c r="P58" s="6">
        <f t="shared" si="12"/>
        <v>47</v>
      </c>
      <c r="Q58" s="136"/>
    </row>
    <row r="59" spans="1:17" x14ac:dyDescent="0.25">
      <c r="A59" s="168"/>
      <c r="B59" s="169"/>
      <c r="C59" s="169"/>
      <c r="D59" s="169"/>
      <c r="E59" s="169"/>
      <c r="F59" s="170"/>
      <c r="G59" s="170"/>
      <c r="H59" s="259"/>
      <c r="I59" s="233"/>
      <c r="J59" s="174"/>
      <c r="K59" s="172"/>
      <c r="L59" s="166">
        <f t="shared" si="13"/>
        <v>0</v>
      </c>
      <c r="M59" s="320">
        <f t="shared" si="11"/>
        <v>0</v>
      </c>
      <c r="N59" s="264">
        <f>D53</f>
        <v>1196</v>
      </c>
      <c r="O59" s="173" t="s">
        <v>46</v>
      </c>
      <c r="P59" s="6">
        <f t="shared" si="12"/>
        <v>0</v>
      </c>
      <c r="Q59" s="136"/>
    </row>
    <row r="60" spans="1:17" x14ac:dyDescent="0.25">
      <c r="A60" s="168"/>
      <c r="B60" s="169"/>
      <c r="C60" s="169"/>
      <c r="D60" s="169"/>
      <c r="E60" s="169"/>
      <c r="F60" s="170"/>
      <c r="G60" s="170"/>
      <c r="H60" s="259"/>
      <c r="I60" s="233">
        <v>2</v>
      </c>
      <c r="J60" s="38"/>
      <c r="K60" s="172"/>
      <c r="L60" s="166">
        <f t="shared" si="13"/>
        <v>2</v>
      </c>
      <c r="M60" s="320">
        <f t="shared" si="11"/>
        <v>1.6722408026755853E-3</v>
      </c>
      <c r="N60" s="264">
        <f>D53</f>
        <v>1196</v>
      </c>
      <c r="O60" s="173" t="s">
        <v>96</v>
      </c>
      <c r="P60" s="6">
        <f t="shared" si="12"/>
        <v>2</v>
      </c>
      <c r="Q60" s="176"/>
    </row>
    <row r="61" spans="1:17" x14ac:dyDescent="0.25">
      <c r="A61" s="168"/>
      <c r="B61" s="169"/>
      <c r="C61" s="169"/>
      <c r="D61" s="169"/>
      <c r="E61" s="169"/>
      <c r="F61" s="170"/>
      <c r="G61" s="170"/>
      <c r="H61" s="259"/>
      <c r="I61" s="233">
        <v>4</v>
      </c>
      <c r="J61" s="174"/>
      <c r="K61" s="172">
        <v>1</v>
      </c>
      <c r="L61" s="166">
        <f t="shared" si="13"/>
        <v>5</v>
      </c>
      <c r="M61" s="320">
        <f t="shared" si="11"/>
        <v>4.180602006688963E-3</v>
      </c>
      <c r="N61" s="264">
        <f>D53</f>
        <v>1196</v>
      </c>
      <c r="O61" s="173" t="s">
        <v>36</v>
      </c>
      <c r="P61" s="6">
        <f t="shared" si="12"/>
        <v>5</v>
      </c>
      <c r="Q61" s="177"/>
    </row>
    <row r="62" spans="1:17" x14ac:dyDescent="0.25">
      <c r="A62" s="168"/>
      <c r="B62" s="169"/>
      <c r="C62" s="169"/>
      <c r="D62" s="169"/>
      <c r="E62" s="169"/>
      <c r="F62" s="170"/>
      <c r="G62" s="170"/>
      <c r="H62" s="259"/>
      <c r="I62" s="233">
        <v>5</v>
      </c>
      <c r="J62" s="174"/>
      <c r="K62" s="172"/>
      <c r="L62" s="166">
        <f t="shared" si="13"/>
        <v>5</v>
      </c>
      <c r="M62" s="320">
        <f t="shared" si="11"/>
        <v>4.180602006688963E-3</v>
      </c>
      <c r="N62" s="264">
        <f>D53</f>
        <v>1196</v>
      </c>
      <c r="O62" s="173" t="s">
        <v>3</v>
      </c>
      <c r="P62" s="6">
        <f t="shared" si="12"/>
        <v>5</v>
      </c>
      <c r="Q62" s="177"/>
    </row>
    <row r="63" spans="1:17" x14ac:dyDescent="0.25">
      <c r="A63" s="168"/>
      <c r="B63" s="169"/>
      <c r="C63" s="169"/>
      <c r="D63" s="169"/>
      <c r="E63" s="169"/>
      <c r="F63" s="170"/>
      <c r="G63" s="170"/>
      <c r="H63" s="259"/>
      <c r="I63" s="233"/>
      <c r="J63" s="178"/>
      <c r="K63" s="179"/>
      <c r="L63" s="223">
        <f t="shared" si="13"/>
        <v>0</v>
      </c>
      <c r="M63" s="320">
        <f t="shared" si="11"/>
        <v>0</v>
      </c>
      <c r="N63" s="264">
        <f>D53</f>
        <v>1196</v>
      </c>
      <c r="O63" s="180" t="s">
        <v>20</v>
      </c>
      <c r="P63" s="6">
        <f t="shared" si="12"/>
        <v>0</v>
      </c>
      <c r="Q63" s="177"/>
    </row>
    <row r="64" spans="1:17" x14ac:dyDescent="0.25">
      <c r="A64" s="168"/>
      <c r="B64" s="169"/>
      <c r="C64" s="169"/>
      <c r="D64" s="169"/>
      <c r="E64" s="169"/>
      <c r="F64" s="170"/>
      <c r="G64" s="170"/>
      <c r="H64" s="259"/>
      <c r="I64" s="233">
        <v>1</v>
      </c>
      <c r="J64" s="38"/>
      <c r="K64" s="172"/>
      <c r="L64" s="181">
        <f t="shared" si="13"/>
        <v>1</v>
      </c>
      <c r="M64" s="320">
        <f t="shared" si="11"/>
        <v>8.3612040133779263E-4</v>
      </c>
      <c r="N64" s="264">
        <f>D53</f>
        <v>1196</v>
      </c>
      <c r="O64" s="173" t="s">
        <v>191</v>
      </c>
      <c r="P64" s="6">
        <f t="shared" si="12"/>
        <v>1</v>
      </c>
      <c r="Q64" s="177"/>
    </row>
    <row r="65" spans="1:17" x14ac:dyDescent="0.25">
      <c r="A65" s="168"/>
      <c r="B65" s="169"/>
      <c r="C65" s="169"/>
      <c r="D65" s="169"/>
      <c r="E65" s="169"/>
      <c r="F65" s="170"/>
      <c r="G65" s="170"/>
      <c r="H65" s="259"/>
      <c r="I65" s="233"/>
      <c r="J65" s="38"/>
      <c r="K65" s="172"/>
      <c r="L65" s="181">
        <f t="shared" si="13"/>
        <v>0</v>
      </c>
      <c r="M65" s="320">
        <f t="shared" si="11"/>
        <v>0</v>
      </c>
      <c r="N65" s="264">
        <f>D53</f>
        <v>1196</v>
      </c>
      <c r="O65" s="173" t="s">
        <v>221</v>
      </c>
      <c r="P65" s="6">
        <f t="shared" si="12"/>
        <v>0</v>
      </c>
      <c r="Q65" s="357"/>
    </row>
    <row r="66" spans="1:17" x14ac:dyDescent="0.25">
      <c r="A66" s="168"/>
      <c r="B66" s="169"/>
      <c r="C66" s="169"/>
      <c r="D66" s="169"/>
      <c r="E66" s="169"/>
      <c r="F66" s="170"/>
      <c r="G66" s="170"/>
      <c r="H66" s="259"/>
      <c r="I66" s="233">
        <v>1</v>
      </c>
      <c r="J66" s="38"/>
      <c r="K66" s="240"/>
      <c r="L66" s="181">
        <f t="shared" si="13"/>
        <v>1</v>
      </c>
      <c r="M66" s="320">
        <f t="shared" si="11"/>
        <v>8.3612040133779263E-4</v>
      </c>
      <c r="N66" s="264">
        <f>D53</f>
        <v>1196</v>
      </c>
      <c r="O66" s="254" t="s">
        <v>187</v>
      </c>
      <c r="P66" s="6">
        <f t="shared" si="12"/>
        <v>1</v>
      </c>
      <c r="Q66" s="176"/>
    </row>
    <row r="67" spans="1:17" x14ac:dyDescent="0.25">
      <c r="A67" s="168"/>
      <c r="B67" s="169"/>
      <c r="C67" s="169"/>
      <c r="D67" s="169"/>
      <c r="E67" s="169"/>
      <c r="F67" s="170"/>
      <c r="G67" s="170"/>
      <c r="H67" s="259"/>
      <c r="I67" s="233">
        <v>7</v>
      </c>
      <c r="J67" s="38"/>
      <c r="K67" s="172"/>
      <c r="L67" s="181">
        <f t="shared" si="13"/>
        <v>7</v>
      </c>
      <c r="M67" s="320">
        <f t="shared" si="11"/>
        <v>5.8528428093645481E-3</v>
      </c>
      <c r="N67" s="264">
        <f>D53</f>
        <v>1196</v>
      </c>
      <c r="O67" s="180" t="s">
        <v>201</v>
      </c>
      <c r="P67" s="6">
        <f t="shared" si="12"/>
        <v>7</v>
      </c>
      <c r="Q67" s="87" t="s">
        <v>260</v>
      </c>
    </row>
    <row r="68" spans="1:17" x14ac:dyDescent="0.25">
      <c r="A68" s="168"/>
      <c r="B68" s="169"/>
      <c r="C68" s="169"/>
      <c r="D68" s="169"/>
      <c r="E68" s="169"/>
      <c r="F68" s="170"/>
      <c r="G68" s="170"/>
      <c r="H68" s="259"/>
      <c r="I68" s="233"/>
      <c r="J68" s="38"/>
      <c r="K68" s="172"/>
      <c r="L68" s="181">
        <f t="shared" si="13"/>
        <v>0</v>
      </c>
      <c r="M68" s="320">
        <f t="shared" si="11"/>
        <v>0</v>
      </c>
      <c r="N68" s="264">
        <f>D53</f>
        <v>1196</v>
      </c>
      <c r="O68" s="173" t="s">
        <v>119</v>
      </c>
      <c r="P68" s="6">
        <f t="shared" si="12"/>
        <v>0</v>
      </c>
      <c r="Q68" s="176"/>
    </row>
    <row r="69" spans="1:17" x14ac:dyDescent="0.25">
      <c r="A69" s="168"/>
      <c r="B69" s="169"/>
      <c r="C69" s="169"/>
      <c r="D69" s="169"/>
      <c r="E69" s="169"/>
      <c r="F69" s="170"/>
      <c r="G69" s="170"/>
      <c r="H69" s="259"/>
      <c r="I69" s="233"/>
      <c r="J69" s="38"/>
      <c r="K69" s="172">
        <v>1</v>
      </c>
      <c r="L69" s="181">
        <f t="shared" si="13"/>
        <v>1</v>
      </c>
      <c r="M69" s="320">
        <f t="shared" si="11"/>
        <v>8.3612040133779263E-4</v>
      </c>
      <c r="N69" s="264">
        <f>D53</f>
        <v>1196</v>
      </c>
      <c r="O69" s="180" t="s">
        <v>10</v>
      </c>
      <c r="P69" s="6">
        <f t="shared" si="12"/>
        <v>1</v>
      </c>
      <c r="Q69" s="177"/>
    </row>
    <row r="70" spans="1:17" x14ac:dyDescent="0.25">
      <c r="A70" s="168"/>
      <c r="B70" s="169"/>
      <c r="C70" s="169"/>
      <c r="D70" s="169"/>
      <c r="E70" s="169"/>
      <c r="F70" s="170"/>
      <c r="G70" s="170"/>
      <c r="H70" s="259"/>
      <c r="I70" s="66"/>
      <c r="J70" s="38"/>
      <c r="K70" s="172"/>
      <c r="L70" s="181">
        <f t="shared" si="13"/>
        <v>0</v>
      </c>
      <c r="M70" s="320">
        <f t="shared" si="11"/>
        <v>0</v>
      </c>
      <c r="N70" s="264">
        <f>D53</f>
        <v>1196</v>
      </c>
      <c r="O70" s="173" t="s">
        <v>150</v>
      </c>
      <c r="P70" s="6">
        <f t="shared" si="12"/>
        <v>0</v>
      </c>
      <c r="Q70" s="176"/>
    </row>
    <row r="71" spans="1:17" x14ac:dyDescent="0.25">
      <c r="A71" s="168"/>
      <c r="B71" s="169"/>
      <c r="C71" s="169"/>
      <c r="D71" s="169"/>
      <c r="E71" s="169"/>
      <c r="F71" s="170"/>
      <c r="G71" s="170"/>
      <c r="H71" s="259"/>
      <c r="I71" s="66"/>
      <c r="J71" s="174"/>
      <c r="K71" s="172"/>
      <c r="L71" s="181">
        <f t="shared" si="13"/>
        <v>0</v>
      </c>
      <c r="M71" s="320">
        <f t="shared" si="11"/>
        <v>0</v>
      </c>
      <c r="N71" s="348" t="str">
        <f>D52</f>
        <v>Build QTY</v>
      </c>
      <c r="O71" s="180" t="s">
        <v>201</v>
      </c>
      <c r="P71" s="6">
        <f t="shared" si="12"/>
        <v>0</v>
      </c>
      <c r="Q71" s="177"/>
    </row>
    <row r="72" spans="1:17" ht="15.75" thickBot="1" x14ac:dyDescent="0.3">
      <c r="A72" s="168"/>
      <c r="B72" s="169"/>
      <c r="C72" s="169"/>
      <c r="D72" s="169"/>
      <c r="E72" s="169"/>
      <c r="F72" s="170"/>
      <c r="G72" s="170"/>
      <c r="H72" s="259"/>
      <c r="I72" s="212">
        <v>1</v>
      </c>
      <c r="J72" s="347"/>
      <c r="K72" s="238"/>
      <c r="L72" s="241">
        <f t="shared" si="13"/>
        <v>1</v>
      </c>
      <c r="M72" s="317">
        <f t="shared" si="11"/>
        <v>8.3612040133779263E-4</v>
      </c>
      <c r="N72" s="264">
        <f>D53</f>
        <v>1196</v>
      </c>
      <c r="O72" s="180" t="s">
        <v>102</v>
      </c>
      <c r="P72" s="6">
        <f t="shared" si="12"/>
        <v>1</v>
      </c>
      <c r="Q72" s="177"/>
    </row>
    <row r="73" spans="1:17" ht="15.75" thickBot="1" x14ac:dyDescent="0.3">
      <c r="A73" s="168"/>
      <c r="B73" s="169"/>
      <c r="C73" s="169"/>
      <c r="D73" s="169"/>
      <c r="E73" s="169"/>
      <c r="F73" s="170"/>
      <c r="G73" s="170"/>
      <c r="H73" s="260"/>
      <c r="I73" s="251"/>
      <c r="J73" s="251"/>
      <c r="K73" s="159"/>
      <c r="L73" s="160"/>
      <c r="M73" s="319"/>
      <c r="N73" s="269"/>
      <c r="O73" s="161" t="s">
        <v>99</v>
      </c>
      <c r="P73" s="6">
        <f t="shared" si="12"/>
        <v>0</v>
      </c>
      <c r="Q73" s="176"/>
    </row>
    <row r="74" spans="1:17" x14ac:dyDescent="0.25">
      <c r="A74" s="168"/>
      <c r="B74" s="169"/>
      <c r="C74" s="169"/>
      <c r="D74" s="169"/>
      <c r="E74" s="169"/>
      <c r="F74" s="170"/>
      <c r="G74" s="170"/>
      <c r="H74" s="259"/>
      <c r="I74" s="280"/>
      <c r="J74" s="279">
        <v>1</v>
      </c>
      <c r="K74" s="165"/>
      <c r="L74" s="166">
        <f t="shared" ref="L74" si="14">SUM(I74,K74)</f>
        <v>0</v>
      </c>
      <c r="M74" s="167">
        <f>$L74/$D$53</f>
        <v>0</v>
      </c>
      <c r="N74" s="264">
        <f>D53</f>
        <v>1196</v>
      </c>
      <c r="O74" s="250" t="s">
        <v>100</v>
      </c>
      <c r="P74" s="6">
        <f t="shared" si="12"/>
        <v>0</v>
      </c>
      <c r="Q74" s="182"/>
    </row>
    <row r="75" spans="1:17" x14ac:dyDescent="0.25">
      <c r="A75" s="168"/>
      <c r="B75" s="169"/>
      <c r="C75" s="169"/>
      <c r="D75" s="169"/>
      <c r="E75" s="169"/>
      <c r="F75" s="170"/>
      <c r="G75" s="170"/>
      <c r="H75" s="259"/>
      <c r="I75" s="66"/>
      <c r="J75" s="38">
        <v>3</v>
      </c>
      <c r="K75" s="172"/>
      <c r="L75" s="243">
        <f>SUM(I75,K75)</f>
        <v>0</v>
      </c>
      <c r="M75" s="167">
        <f t="shared" ref="M75:M81" si="15">$L75/$D$53</f>
        <v>0</v>
      </c>
      <c r="N75" s="264">
        <f>D53</f>
        <v>1196</v>
      </c>
      <c r="O75" s="235" t="s">
        <v>10</v>
      </c>
      <c r="P75" s="6">
        <f t="shared" si="12"/>
        <v>0</v>
      </c>
      <c r="Q75" s="182"/>
    </row>
    <row r="76" spans="1:17" x14ac:dyDescent="0.25">
      <c r="A76" s="168"/>
      <c r="B76" s="169"/>
      <c r="C76" s="169"/>
      <c r="D76" s="169"/>
      <c r="E76" s="169"/>
      <c r="F76" s="170"/>
      <c r="G76" s="170"/>
      <c r="H76" s="259"/>
      <c r="I76" s="234"/>
      <c r="J76" s="174">
        <v>3</v>
      </c>
      <c r="K76" s="172"/>
      <c r="L76" s="243">
        <f t="shared" ref="L76:L81" si="16">SUM(I76,K76)</f>
        <v>0</v>
      </c>
      <c r="M76" s="167">
        <f t="shared" si="15"/>
        <v>0</v>
      </c>
      <c r="N76" s="264">
        <f>D53</f>
        <v>1196</v>
      </c>
      <c r="O76" s="235" t="s">
        <v>103</v>
      </c>
      <c r="P76" s="6">
        <f t="shared" si="12"/>
        <v>0</v>
      </c>
      <c r="Q76" s="182"/>
    </row>
    <row r="77" spans="1:17" x14ac:dyDescent="0.25">
      <c r="A77" s="168"/>
      <c r="B77" s="169"/>
      <c r="C77" s="169"/>
      <c r="D77" s="169"/>
      <c r="E77" s="169"/>
      <c r="F77" s="170"/>
      <c r="G77" s="170"/>
      <c r="H77" s="259"/>
      <c r="I77" s="66"/>
      <c r="J77" s="38">
        <v>2</v>
      </c>
      <c r="K77" s="172"/>
      <c r="L77" s="243">
        <f t="shared" si="16"/>
        <v>0</v>
      </c>
      <c r="M77" s="167">
        <f t="shared" si="15"/>
        <v>0</v>
      </c>
      <c r="N77" s="264">
        <f>D53</f>
        <v>1196</v>
      </c>
      <c r="O77" s="235" t="s">
        <v>101</v>
      </c>
      <c r="P77" s="6">
        <f t="shared" si="12"/>
        <v>0</v>
      </c>
      <c r="Q77" s="177" t="s">
        <v>257</v>
      </c>
    </row>
    <row r="78" spans="1:17" x14ac:dyDescent="0.25">
      <c r="A78" s="168"/>
      <c r="B78" s="169"/>
      <c r="C78" s="169"/>
      <c r="D78" s="169"/>
      <c r="E78" s="169"/>
      <c r="F78" s="170"/>
      <c r="G78" s="170"/>
      <c r="H78" s="259"/>
      <c r="I78" s="66"/>
      <c r="J78" s="38"/>
      <c r="K78" s="172"/>
      <c r="L78" s="243">
        <f t="shared" si="16"/>
        <v>0</v>
      </c>
      <c r="M78" s="167">
        <f t="shared" si="15"/>
        <v>0</v>
      </c>
      <c r="N78" s="264">
        <f>D53</f>
        <v>1196</v>
      </c>
      <c r="O78" s="180" t="s">
        <v>37</v>
      </c>
      <c r="P78" s="6">
        <f t="shared" si="12"/>
        <v>0</v>
      </c>
      <c r="Q78" s="183"/>
    </row>
    <row r="79" spans="1:17" x14ac:dyDescent="0.25">
      <c r="A79" s="168"/>
      <c r="B79" s="169"/>
      <c r="C79" s="169"/>
      <c r="D79" s="169"/>
      <c r="E79" s="169"/>
      <c r="F79" s="170"/>
      <c r="G79" s="170"/>
      <c r="H79" s="259"/>
      <c r="I79" s="234"/>
      <c r="J79" s="174">
        <v>29</v>
      </c>
      <c r="K79" s="172"/>
      <c r="L79" s="243">
        <f t="shared" si="16"/>
        <v>0</v>
      </c>
      <c r="M79" s="167">
        <f t="shared" si="15"/>
        <v>0</v>
      </c>
      <c r="N79" s="264">
        <f>D53</f>
        <v>1196</v>
      </c>
      <c r="O79" s="235" t="s">
        <v>102</v>
      </c>
      <c r="P79" s="6">
        <f t="shared" si="12"/>
        <v>0</v>
      </c>
      <c r="Q79" s="177"/>
    </row>
    <row r="80" spans="1:17" x14ac:dyDescent="0.25">
      <c r="A80" s="168"/>
      <c r="B80" s="169"/>
      <c r="C80" s="169"/>
      <c r="D80" s="169"/>
      <c r="E80" s="169"/>
      <c r="F80" s="170"/>
      <c r="G80" s="170"/>
      <c r="H80" s="259"/>
      <c r="I80" s="66"/>
      <c r="J80" s="38">
        <v>28</v>
      </c>
      <c r="K80" s="172"/>
      <c r="L80" s="243">
        <f t="shared" si="16"/>
        <v>0</v>
      </c>
      <c r="M80" s="167">
        <f t="shared" si="15"/>
        <v>0</v>
      </c>
      <c r="N80" s="264">
        <f>D53</f>
        <v>1196</v>
      </c>
      <c r="O80" s="235" t="s">
        <v>98</v>
      </c>
      <c r="P80" s="6">
        <f t="shared" si="12"/>
        <v>0</v>
      </c>
      <c r="Q80" s="177"/>
    </row>
    <row r="81" spans="1:17" ht="15.75" thickBot="1" x14ac:dyDescent="0.3">
      <c r="A81" s="168"/>
      <c r="B81" s="169"/>
      <c r="C81" s="169"/>
      <c r="D81" s="169"/>
      <c r="E81" s="169"/>
      <c r="F81" s="170"/>
      <c r="G81" s="170"/>
      <c r="H81" s="259"/>
      <c r="I81" s="212"/>
      <c r="J81" s="237"/>
      <c r="K81" s="238"/>
      <c r="L81" s="236">
        <f t="shared" si="16"/>
        <v>0</v>
      </c>
      <c r="M81" s="317">
        <f t="shared" si="15"/>
        <v>0</v>
      </c>
      <c r="N81" s="265">
        <f>D53</f>
        <v>1196</v>
      </c>
      <c r="O81" s="239" t="s">
        <v>20</v>
      </c>
      <c r="P81" s="6">
        <f t="shared" si="12"/>
        <v>0</v>
      </c>
      <c r="Q81" s="177"/>
    </row>
    <row r="82" spans="1:17" ht="15.75" thickBot="1" x14ac:dyDescent="0.3">
      <c r="A82" s="168"/>
      <c r="B82" s="169"/>
      <c r="C82" s="169"/>
      <c r="D82" s="169"/>
      <c r="E82" s="169"/>
      <c r="F82" s="170"/>
      <c r="G82" s="170"/>
      <c r="H82" s="260"/>
      <c r="I82" s="244"/>
      <c r="J82" s="244"/>
      <c r="K82" s="245"/>
      <c r="L82" s="246"/>
      <c r="M82" s="246"/>
      <c r="N82" s="266"/>
      <c r="O82" s="247" t="s">
        <v>104</v>
      </c>
      <c r="P82" s="6">
        <f t="shared" si="12"/>
        <v>0</v>
      </c>
      <c r="Q82" s="177"/>
    </row>
    <row r="83" spans="1:17" x14ac:dyDescent="0.25">
      <c r="A83" s="168"/>
      <c r="B83" s="169"/>
      <c r="C83" s="169"/>
      <c r="D83" s="169"/>
      <c r="E83" s="169"/>
      <c r="F83" s="170"/>
      <c r="G83" s="170"/>
      <c r="H83" s="260"/>
      <c r="I83" s="64"/>
      <c r="J83" s="352"/>
      <c r="K83" s="353"/>
      <c r="L83" s="431">
        <v>0</v>
      </c>
      <c r="M83" s="318">
        <f>L83/$D$53</f>
        <v>0</v>
      </c>
      <c r="N83" s="354" t="str">
        <f>D52</f>
        <v>Build QTY</v>
      </c>
      <c r="O83" s="232" t="s">
        <v>183</v>
      </c>
      <c r="P83" s="6">
        <f>L85</f>
        <v>5</v>
      </c>
      <c r="Q83" s="292"/>
    </row>
    <row r="84" spans="1:17" x14ac:dyDescent="0.25">
      <c r="A84" s="168"/>
      <c r="B84" s="169"/>
      <c r="C84" s="169"/>
      <c r="D84" s="169" t="s">
        <v>107</v>
      </c>
      <c r="E84" s="169"/>
      <c r="F84" s="170"/>
      <c r="G84" s="170"/>
      <c r="H84" s="260"/>
      <c r="I84" s="66"/>
      <c r="J84" s="38"/>
      <c r="K84" s="355"/>
      <c r="L84" s="432">
        <v>0</v>
      </c>
      <c r="M84" s="320">
        <f t="shared" ref="M84:M98" si="17">L84/$D$53</f>
        <v>0</v>
      </c>
      <c r="N84" s="348" t="str">
        <f>D52</f>
        <v>Build QTY</v>
      </c>
      <c r="O84" s="173" t="s">
        <v>188</v>
      </c>
      <c r="P84" s="6">
        <f>L87</f>
        <v>0</v>
      </c>
      <c r="Q84" s="292"/>
    </row>
    <row r="85" spans="1:17" x14ac:dyDescent="0.25">
      <c r="A85" s="168"/>
      <c r="B85" s="169"/>
      <c r="C85" s="169"/>
      <c r="D85" s="169"/>
      <c r="E85" s="169"/>
      <c r="F85" s="170"/>
      <c r="G85" s="170"/>
      <c r="H85" s="260"/>
      <c r="I85" s="349">
        <v>5</v>
      </c>
      <c r="J85" s="350"/>
      <c r="K85" s="351"/>
      <c r="L85" s="433">
        <f t="shared" ref="L85" si="18">SUM(I85,K85)</f>
        <v>5</v>
      </c>
      <c r="M85" s="320">
        <f t="shared" si="17"/>
        <v>4.180602006688963E-3</v>
      </c>
      <c r="N85" s="264">
        <f>D53</f>
        <v>1196</v>
      </c>
      <c r="O85" s="180" t="s">
        <v>85</v>
      </c>
      <c r="P85" s="6">
        <f>L88</f>
        <v>7</v>
      </c>
      <c r="Q85" s="12" t="s">
        <v>185</v>
      </c>
    </row>
    <row r="86" spans="1:17" x14ac:dyDescent="0.25">
      <c r="A86" s="168"/>
      <c r="B86" s="169"/>
      <c r="C86" s="169"/>
      <c r="D86" s="169"/>
      <c r="E86" s="169"/>
      <c r="F86" s="170"/>
      <c r="G86" s="170"/>
      <c r="H86" s="260"/>
      <c r="I86" s="66"/>
      <c r="J86" s="38"/>
      <c r="K86" s="273"/>
      <c r="L86" s="432">
        <v>0</v>
      </c>
      <c r="M86" s="320">
        <f t="shared" si="17"/>
        <v>0</v>
      </c>
      <c r="N86" s="264" t="str">
        <f>D52</f>
        <v>Build QTY</v>
      </c>
      <c r="O86" s="180" t="s">
        <v>135</v>
      </c>
      <c r="P86" s="6">
        <f>L89</f>
        <v>7</v>
      </c>
      <c r="Q86" s="13" t="s">
        <v>258</v>
      </c>
    </row>
    <row r="87" spans="1:17" x14ac:dyDescent="0.25">
      <c r="A87" s="168"/>
      <c r="B87" s="169"/>
      <c r="C87" s="169"/>
      <c r="D87" s="169"/>
      <c r="E87" s="169"/>
      <c r="F87" s="170"/>
      <c r="G87" s="170"/>
      <c r="H87" s="260"/>
      <c r="I87" s="66"/>
      <c r="J87" s="38"/>
      <c r="K87" s="273"/>
      <c r="L87" s="432">
        <v>0</v>
      </c>
      <c r="M87" s="320">
        <f t="shared" si="17"/>
        <v>0</v>
      </c>
      <c r="N87" s="264">
        <f>D53</f>
        <v>1196</v>
      </c>
      <c r="O87" s="180" t="s">
        <v>134</v>
      </c>
      <c r="P87" s="6">
        <f>L90</f>
        <v>6</v>
      </c>
      <c r="Q87" s="13" t="s">
        <v>262</v>
      </c>
    </row>
    <row r="88" spans="1:17" x14ac:dyDescent="0.25">
      <c r="A88" s="168"/>
      <c r="B88" s="169"/>
      <c r="C88" s="169"/>
      <c r="D88" s="169"/>
      <c r="E88" s="169"/>
      <c r="F88" s="170"/>
      <c r="G88" s="170"/>
      <c r="H88" s="260"/>
      <c r="I88" s="66">
        <v>7</v>
      </c>
      <c r="J88" s="38"/>
      <c r="K88" s="273"/>
      <c r="L88" s="433">
        <f>SUM(I88,K88)</f>
        <v>7</v>
      </c>
      <c r="M88" s="320">
        <f t="shared" si="17"/>
        <v>5.8528428093645481E-3</v>
      </c>
      <c r="N88" s="264">
        <f>D53</f>
        <v>1196</v>
      </c>
      <c r="O88" s="180" t="s">
        <v>170</v>
      </c>
      <c r="P88" s="6">
        <f>L91</f>
        <v>2</v>
      </c>
      <c r="Q88" s="292"/>
    </row>
    <row r="89" spans="1:17" x14ac:dyDescent="0.25">
      <c r="A89" s="168"/>
      <c r="B89" s="169"/>
      <c r="C89" s="169"/>
      <c r="D89" s="169"/>
      <c r="E89" s="169"/>
      <c r="F89" s="170"/>
      <c r="G89" s="170"/>
      <c r="H89" s="171"/>
      <c r="I89" s="66">
        <v>7</v>
      </c>
      <c r="J89" s="38"/>
      <c r="K89" s="273"/>
      <c r="L89" s="433">
        <f>SUM(I89,K89)</f>
        <v>7</v>
      </c>
      <c r="M89" s="320">
        <f t="shared" si="17"/>
        <v>5.8528428093645481E-3</v>
      </c>
      <c r="N89" s="264">
        <f>D53</f>
        <v>1196</v>
      </c>
      <c r="O89" s="180" t="s">
        <v>201</v>
      </c>
      <c r="P89" s="6">
        <f>L93</f>
        <v>0</v>
      </c>
      <c r="Q89" s="12"/>
    </row>
    <row r="90" spans="1:17" x14ac:dyDescent="0.25">
      <c r="A90" s="168"/>
      <c r="B90" s="169"/>
      <c r="C90" s="169"/>
      <c r="D90" s="169"/>
      <c r="E90" s="169"/>
      <c r="F90" s="170"/>
      <c r="G90" s="170"/>
      <c r="H90" s="171"/>
      <c r="I90" s="70">
        <v>6</v>
      </c>
      <c r="J90" s="178"/>
      <c r="K90" s="274"/>
      <c r="L90" s="432">
        <f t="shared" ref="L90:L92" si="19">SUM(I90,K90)</f>
        <v>6</v>
      </c>
      <c r="M90" s="320">
        <f t="shared" si="17"/>
        <v>5.016722408026756E-3</v>
      </c>
      <c r="N90" s="264">
        <f>D53</f>
        <v>1196</v>
      </c>
      <c r="O90" s="173" t="s">
        <v>119</v>
      </c>
      <c r="P90" s="6">
        <f>L94</f>
        <v>1</v>
      </c>
      <c r="Q90" s="13"/>
    </row>
    <row r="91" spans="1:17" x14ac:dyDescent="0.25">
      <c r="A91" s="168"/>
      <c r="B91" s="169"/>
      <c r="C91" s="169"/>
      <c r="D91" s="169"/>
      <c r="E91" s="169"/>
      <c r="F91" s="170"/>
      <c r="G91" s="170"/>
      <c r="H91" s="171"/>
      <c r="I91" s="70">
        <v>2</v>
      </c>
      <c r="J91" s="178"/>
      <c r="K91" s="274"/>
      <c r="L91" s="432">
        <f t="shared" si="19"/>
        <v>2</v>
      </c>
      <c r="M91" s="320">
        <f t="shared" si="17"/>
        <v>1.6722408026755853E-3</v>
      </c>
      <c r="N91" s="264">
        <f>D53</f>
        <v>1196</v>
      </c>
      <c r="O91" s="180" t="s">
        <v>136</v>
      </c>
      <c r="P91" s="6">
        <f>L95</f>
        <v>10</v>
      </c>
      <c r="Q91" s="13"/>
    </row>
    <row r="92" spans="1:17" x14ac:dyDescent="0.25">
      <c r="A92" s="168"/>
      <c r="B92" s="169"/>
      <c r="C92" s="169"/>
      <c r="D92" s="169"/>
      <c r="E92" s="169"/>
      <c r="F92" s="170"/>
      <c r="G92" s="170"/>
      <c r="H92" s="171"/>
      <c r="I92" s="70"/>
      <c r="J92" s="178"/>
      <c r="K92" s="273"/>
      <c r="L92" s="432">
        <f t="shared" si="19"/>
        <v>0</v>
      </c>
      <c r="M92" s="320">
        <f t="shared" si="17"/>
        <v>0</v>
      </c>
      <c r="N92" s="264" t="str">
        <f>D52</f>
        <v>Build QTY</v>
      </c>
      <c r="O92" s="180" t="s">
        <v>224</v>
      </c>
      <c r="P92" s="6">
        <f>L95</f>
        <v>10</v>
      </c>
      <c r="Q92" s="136"/>
    </row>
    <row r="93" spans="1:17" x14ac:dyDescent="0.25">
      <c r="A93" s="168"/>
      <c r="B93" s="169"/>
      <c r="C93" s="169"/>
      <c r="D93" s="169"/>
      <c r="E93" s="169"/>
      <c r="F93" s="170"/>
      <c r="G93" s="170"/>
      <c r="H93" s="171"/>
      <c r="I93" s="70">
        <v>2</v>
      </c>
      <c r="J93" s="178"/>
      <c r="K93" s="273"/>
      <c r="L93" s="432">
        <v>0</v>
      </c>
      <c r="M93" s="320">
        <f t="shared" si="17"/>
        <v>0</v>
      </c>
      <c r="N93" s="264">
        <f>D53</f>
        <v>1196</v>
      </c>
      <c r="O93" s="180" t="s">
        <v>192</v>
      </c>
      <c r="P93" s="6">
        <f>L96</f>
        <v>1</v>
      </c>
      <c r="Q93" s="136"/>
    </row>
    <row r="94" spans="1:17" x14ac:dyDescent="0.25">
      <c r="A94" s="168"/>
      <c r="B94" s="169"/>
      <c r="C94" s="169"/>
      <c r="D94" s="169"/>
      <c r="E94" s="169"/>
      <c r="F94" s="170"/>
      <c r="G94" s="170"/>
      <c r="H94" s="171"/>
      <c r="I94" s="70">
        <v>1</v>
      </c>
      <c r="J94" s="178"/>
      <c r="K94" s="273"/>
      <c r="L94" s="432">
        <f t="shared" ref="L94:L95" si="20">SUM(I94,K94)</f>
        <v>1</v>
      </c>
      <c r="M94" s="320">
        <f t="shared" si="17"/>
        <v>8.3612040133779263E-4</v>
      </c>
      <c r="N94" s="264">
        <f>D53</f>
        <v>1196</v>
      </c>
      <c r="O94" s="180" t="s">
        <v>175</v>
      </c>
      <c r="P94" s="6">
        <f>L97</f>
        <v>5</v>
      </c>
      <c r="Q94" s="136"/>
    </row>
    <row r="95" spans="1:17" x14ac:dyDescent="0.25">
      <c r="A95" s="168"/>
      <c r="B95" s="169"/>
      <c r="C95" s="169"/>
      <c r="D95" s="169"/>
      <c r="E95" s="169"/>
      <c r="F95" s="170"/>
      <c r="G95" s="170"/>
      <c r="H95" s="171"/>
      <c r="I95" s="70">
        <v>10</v>
      </c>
      <c r="J95" s="178"/>
      <c r="K95" s="273"/>
      <c r="L95" s="432">
        <f t="shared" si="20"/>
        <v>10</v>
      </c>
      <c r="M95" s="320">
        <f t="shared" si="17"/>
        <v>8.3612040133779261E-3</v>
      </c>
      <c r="N95" s="264">
        <f>D53</f>
        <v>1196</v>
      </c>
      <c r="O95" s="180" t="s">
        <v>259</v>
      </c>
      <c r="P95" s="6">
        <f>L98</f>
        <v>0</v>
      </c>
      <c r="Q95" s="136" t="s">
        <v>261</v>
      </c>
    </row>
    <row r="96" spans="1:17" x14ac:dyDescent="0.25">
      <c r="A96" s="168"/>
      <c r="B96" s="169"/>
      <c r="C96" s="169"/>
      <c r="D96" s="169"/>
      <c r="E96" s="169"/>
      <c r="F96" s="170"/>
      <c r="G96" s="170"/>
      <c r="H96" s="171"/>
      <c r="I96" s="66">
        <v>1</v>
      </c>
      <c r="J96" s="38"/>
      <c r="K96" s="273"/>
      <c r="L96" s="432">
        <f t="shared" ref="L96:L97" si="21">SUM(I96,K96)</f>
        <v>1</v>
      </c>
      <c r="M96" s="320">
        <f t="shared" si="17"/>
        <v>8.3612040133779263E-4</v>
      </c>
      <c r="N96" s="264">
        <f>D53</f>
        <v>1196</v>
      </c>
      <c r="O96" s="180" t="s">
        <v>202</v>
      </c>
      <c r="Q96" s="291"/>
    </row>
    <row r="97" spans="1:17" x14ac:dyDescent="0.25">
      <c r="A97" s="168"/>
      <c r="B97" s="169"/>
      <c r="C97" s="169"/>
      <c r="D97" s="169"/>
      <c r="E97" s="169"/>
      <c r="F97" s="170"/>
      <c r="G97" s="170"/>
      <c r="H97" s="171"/>
      <c r="I97" s="66">
        <v>5</v>
      </c>
      <c r="J97" s="38"/>
      <c r="K97" s="273"/>
      <c r="L97" s="432">
        <f t="shared" si="21"/>
        <v>5</v>
      </c>
      <c r="M97" s="320">
        <f t="shared" si="17"/>
        <v>4.180602006688963E-3</v>
      </c>
      <c r="N97" s="264">
        <v>588</v>
      </c>
      <c r="O97" s="180" t="s">
        <v>102</v>
      </c>
      <c r="Q97" s="291"/>
    </row>
    <row r="98" spans="1:17" ht="15.75" thickBot="1" x14ac:dyDescent="0.3">
      <c r="A98" s="185"/>
      <c r="B98" s="186"/>
      <c r="C98" s="186"/>
      <c r="D98" s="186"/>
      <c r="E98" s="186"/>
      <c r="F98" s="187"/>
      <c r="G98" s="187"/>
      <c r="H98" s="188"/>
      <c r="I98" s="242">
        <v>6</v>
      </c>
      <c r="J98" s="248"/>
      <c r="K98" s="275"/>
      <c r="L98" s="440">
        <v>0</v>
      </c>
      <c r="M98" s="317">
        <f t="shared" si="17"/>
        <v>0</v>
      </c>
      <c r="N98" s="264">
        <f>D53</f>
        <v>1196</v>
      </c>
      <c r="O98" s="249" t="s">
        <v>137</v>
      </c>
      <c r="Q98" s="295"/>
    </row>
    <row r="99" spans="1:17" ht="15.75" thickBot="1" x14ac:dyDescent="0.3">
      <c r="H99" s="189" t="s">
        <v>5</v>
      </c>
      <c r="I99" s="190">
        <f>SUM(I54:I98)</f>
        <v>127</v>
      </c>
      <c r="J99" s="190">
        <f>SUM(J74:J81)+J94+J63</f>
        <v>66</v>
      </c>
      <c r="K99" s="190">
        <f>SUM(K54:K72,K85:K98)+K75</f>
        <v>7</v>
      </c>
      <c r="L99" s="190">
        <f>SUM(L54:L98)</f>
        <v>126</v>
      </c>
      <c r="M99" s="458">
        <f>L99/$D$53</f>
        <v>0.10535117056856187</v>
      </c>
      <c r="N99" s="455">
        <f>D53</f>
        <v>1196</v>
      </c>
      <c r="O99" s="6"/>
    </row>
    <row r="101" spans="1:17" ht="15.75" thickBot="1" x14ac:dyDescent="0.3"/>
    <row r="102" spans="1:17" ht="30.75" thickBot="1" x14ac:dyDescent="0.3">
      <c r="A102" s="149" t="s">
        <v>186</v>
      </c>
      <c r="B102" s="252" t="s">
        <v>51</v>
      </c>
      <c r="C102" s="252" t="s">
        <v>121</v>
      </c>
      <c r="D102" s="150" t="s">
        <v>18</v>
      </c>
      <c r="E102" s="150" t="s">
        <v>17</v>
      </c>
      <c r="F102" s="151" t="s">
        <v>1</v>
      </c>
      <c r="G102" s="151" t="s">
        <v>91</v>
      </c>
      <c r="H102" s="152" t="s">
        <v>24</v>
      </c>
      <c r="I102" s="153" t="s">
        <v>92</v>
      </c>
      <c r="J102" s="153" t="s">
        <v>93</v>
      </c>
      <c r="K102" s="154" t="s">
        <v>94</v>
      </c>
      <c r="L102" s="154" t="s">
        <v>5</v>
      </c>
      <c r="M102" s="154" t="s">
        <v>2</v>
      </c>
      <c r="N102" s="155" t="s">
        <v>171</v>
      </c>
      <c r="O102" s="156" t="s">
        <v>21</v>
      </c>
      <c r="P102" s="6" t="s">
        <v>5</v>
      </c>
      <c r="Q102" s="36" t="s">
        <v>7</v>
      </c>
    </row>
    <row r="103" spans="1:17" ht="15.75" thickBot="1" x14ac:dyDescent="0.3">
      <c r="A103" s="256">
        <v>1478024</v>
      </c>
      <c r="B103" s="256" t="s">
        <v>122</v>
      </c>
      <c r="C103" s="256">
        <v>1920</v>
      </c>
      <c r="D103" s="434">
        <v>1978</v>
      </c>
      <c r="E103" s="435">
        <v>1825</v>
      </c>
      <c r="F103" s="436">
        <f>E103/D103</f>
        <v>0.92264914054600611</v>
      </c>
      <c r="G103" s="437">
        <f>J149/D103</f>
        <v>6.6734074823053588E-2</v>
      </c>
      <c r="H103" s="257">
        <v>44939</v>
      </c>
      <c r="I103" s="157"/>
      <c r="J103" s="158"/>
      <c r="K103" s="159"/>
      <c r="L103" s="160"/>
      <c r="M103" s="330"/>
      <c r="N103" s="158"/>
      <c r="O103" s="161" t="s">
        <v>80</v>
      </c>
      <c r="Q103" s="86" t="s">
        <v>174</v>
      </c>
    </row>
    <row r="104" spans="1:17" x14ac:dyDescent="0.25">
      <c r="A104" s="162"/>
      <c r="B104" s="163"/>
      <c r="C104" s="163"/>
      <c r="D104" s="163"/>
      <c r="E104" s="163"/>
      <c r="F104" s="164"/>
      <c r="G104" s="164"/>
      <c r="H104" s="258"/>
      <c r="I104" s="233"/>
      <c r="J104" s="229"/>
      <c r="K104" s="230"/>
      <c r="L104" s="231">
        <f>SUM(I104,K104)</f>
        <v>0</v>
      </c>
      <c r="M104" s="318">
        <f>L104/$D$103</f>
        <v>0</v>
      </c>
      <c r="N104" s="264">
        <f>D103</f>
        <v>1978</v>
      </c>
      <c r="O104" s="232" t="s">
        <v>14</v>
      </c>
      <c r="P104" s="6">
        <f>L104</f>
        <v>0</v>
      </c>
      <c r="Q104" s="86"/>
    </row>
    <row r="105" spans="1:17" x14ac:dyDescent="0.25">
      <c r="A105" s="168"/>
      <c r="B105" s="169"/>
      <c r="C105" s="169"/>
      <c r="D105" s="169"/>
      <c r="E105" s="169"/>
      <c r="F105" s="170"/>
      <c r="G105" s="170"/>
      <c r="H105" s="259"/>
      <c r="I105" s="233">
        <v>5</v>
      </c>
      <c r="J105" s="38"/>
      <c r="K105" s="67"/>
      <c r="L105" s="272">
        <f>SUM(I105,K105)</f>
        <v>5</v>
      </c>
      <c r="M105" s="320">
        <f t="shared" ref="M105:M122" si="22">L105/$D$103</f>
        <v>2.5278058645096056E-3</v>
      </c>
      <c r="N105" s="264">
        <f>D103</f>
        <v>1978</v>
      </c>
      <c r="O105" s="173" t="s">
        <v>95</v>
      </c>
      <c r="P105" s="6">
        <f t="shared" ref="P105:P132" si="23">L105</f>
        <v>5</v>
      </c>
      <c r="Q105" s="136"/>
    </row>
    <row r="106" spans="1:17" x14ac:dyDescent="0.25">
      <c r="A106" s="168"/>
      <c r="B106" s="169"/>
      <c r="C106" s="169"/>
      <c r="D106" s="169"/>
      <c r="E106" s="169"/>
      <c r="F106" s="170"/>
      <c r="G106" s="170"/>
      <c r="H106" s="259"/>
      <c r="I106" s="233"/>
      <c r="J106" s="174"/>
      <c r="K106" s="172"/>
      <c r="L106" s="166">
        <f t="shared" ref="L106:L122" si="24">SUM(I106,K106)</f>
        <v>0</v>
      </c>
      <c r="M106" s="320">
        <f t="shared" si="22"/>
        <v>0</v>
      </c>
      <c r="N106" s="264">
        <f>D103</f>
        <v>1978</v>
      </c>
      <c r="O106" s="175" t="s">
        <v>8</v>
      </c>
      <c r="P106" s="6">
        <f t="shared" si="23"/>
        <v>0</v>
      </c>
      <c r="Q106" s="136"/>
    </row>
    <row r="107" spans="1:17" x14ac:dyDescent="0.25">
      <c r="A107" s="168"/>
      <c r="B107" s="169"/>
      <c r="C107" s="169"/>
      <c r="D107" s="169"/>
      <c r="E107" s="169"/>
      <c r="F107" s="170"/>
      <c r="G107" s="170"/>
      <c r="H107" s="259"/>
      <c r="I107" s="233"/>
      <c r="J107" s="38"/>
      <c r="K107" s="172"/>
      <c r="L107" s="166">
        <f t="shared" si="24"/>
        <v>0</v>
      </c>
      <c r="M107" s="320">
        <f t="shared" si="22"/>
        <v>0</v>
      </c>
      <c r="N107" s="264">
        <f>D103</f>
        <v>1978</v>
      </c>
      <c r="O107" s="175" t="s">
        <v>9</v>
      </c>
      <c r="P107" s="6">
        <f t="shared" si="23"/>
        <v>0</v>
      </c>
      <c r="Q107" s="136"/>
    </row>
    <row r="108" spans="1:17" x14ac:dyDescent="0.25">
      <c r="A108" s="168"/>
      <c r="B108" s="169"/>
      <c r="C108" s="169"/>
      <c r="D108" s="169"/>
      <c r="E108" s="169"/>
      <c r="F108" s="170"/>
      <c r="G108" s="170"/>
      <c r="H108" s="259"/>
      <c r="I108" s="233">
        <v>24</v>
      </c>
      <c r="J108" s="174"/>
      <c r="K108" s="172">
        <v>4</v>
      </c>
      <c r="L108" s="166">
        <f t="shared" si="24"/>
        <v>28</v>
      </c>
      <c r="M108" s="320">
        <f t="shared" si="22"/>
        <v>1.4155712841253791E-2</v>
      </c>
      <c r="N108" s="264">
        <f>D103</f>
        <v>1978</v>
      </c>
      <c r="O108" s="173" t="s">
        <v>16</v>
      </c>
      <c r="P108" s="6">
        <f t="shared" si="23"/>
        <v>28</v>
      </c>
      <c r="Q108" s="136"/>
    </row>
    <row r="109" spans="1:17" x14ac:dyDescent="0.25">
      <c r="A109" s="168"/>
      <c r="B109" s="169"/>
      <c r="C109" s="169"/>
      <c r="D109" s="169"/>
      <c r="E109" s="169"/>
      <c r="F109" s="170"/>
      <c r="G109" s="170"/>
      <c r="H109" s="259"/>
      <c r="I109" s="233"/>
      <c r="J109" s="174"/>
      <c r="K109" s="172"/>
      <c r="L109" s="166">
        <f t="shared" si="24"/>
        <v>0</v>
      </c>
      <c r="M109" s="320">
        <f t="shared" si="22"/>
        <v>0</v>
      </c>
      <c r="N109" s="264">
        <f>D103</f>
        <v>1978</v>
      </c>
      <c r="O109" s="173" t="s">
        <v>46</v>
      </c>
      <c r="P109" s="6">
        <f t="shared" si="23"/>
        <v>0</v>
      </c>
      <c r="Q109" s="136"/>
    </row>
    <row r="110" spans="1:17" x14ac:dyDescent="0.25">
      <c r="A110" s="168"/>
      <c r="B110" s="169"/>
      <c r="C110" s="169"/>
      <c r="D110" s="169"/>
      <c r="E110" s="169"/>
      <c r="F110" s="170"/>
      <c r="G110" s="170"/>
      <c r="H110" s="259"/>
      <c r="I110" s="233">
        <v>1</v>
      </c>
      <c r="J110" s="38"/>
      <c r="K110" s="172"/>
      <c r="L110" s="166">
        <f t="shared" si="24"/>
        <v>1</v>
      </c>
      <c r="M110" s="320">
        <f t="shared" si="22"/>
        <v>5.0556117290192115E-4</v>
      </c>
      <c r="N110" s="264">
        <f>D103</f>
        <v>1978</v>
      </c>
      <c r="O110" s="173" t="s">
        <v>96</v>
      </c>
      <c r="P110" s="6">
        <f t="shared" si="23"/>
        <v>1</v>
      </c>
      <c r="Q110" s="176"/>
    </row>
    <row r="111" spans="1:17" x14ac:dyDescent="0.25">
      <c r="A111" s="168"/>
      <c r="B111" s="169"/>
      <c r="C111" s="169"/>
      <c r="D111" s="169"/>
      <c r="E111" s="169"/>
      <c r="F111" s="170"/>
      <c r="G111" s="170"/>
      <c r="H111" s="259"/>
      <c r="I111" s="233">
        <v>1</v>
      </c>
      <c r="J111" s="174"/>
      <c r="K111" s="172">
        <v>1</v>
      </c>
      <c r="L111" s="166">
        <f t="shared" si="24"/>
        <v>2</v>
      </c>
      <c r="M111" s="320">
        <f t="shared" si="22"/>
        <v>1.0111223458038423E-3</v>
      </c>
      <c r="N111" s="264">
        <f>D103</f>
        <v>1978</v>
      </c>
      <c r="O111" s="173" t="s">
        <v>36</v>
      </c>
      <c r="P111" s="6">
        <f t="shared" si="23"/>
        <v>2</v>
      </c>
      <c r="Q111" s="177"/>
    </row>
    <row r="112" spans="1:17" x14ac:dyDescent="0.25">
      <c r="A112" s="168"/>
      <c r="B112" s="169"/>
      <c r="C112" s="169"/>
      <c r="D112" s="169"/>
      <c r="E112" s="169"/>
      <c r="F112" s="170"/>
      <c r="G112" s="170"/>
      <c r="H112" s="259"/>
      <c r="I112" s="233">
        <v>8</v>
      </c>
      <c r="J112" s="174"/>
      <c r="K112" s="172"/>
      <c r="L112" s="166">
        <f t="shared" si="24"/>
        <v>8</v>
      </c>
      <c r="M112" s="320">
        <f t="shared" si="22"/>
        <v>4.0444893832153692E-3</v>
      </c>
      <c r="N112" s="264">
        <f>D103</f>
        <v>1978</v>
      </c>
      <c r="O112" s="173" t="s">
        <v>3</v>
      </c>
      <c r="P112" s="6">
        <f t="shared" si="23"/>
        <v>8</v>
      </c>
      <c r="Q112" s="177"/>
    </row>
    <row r="113" spans="1:17" x14ac:dyDescent="0.25">
      <c r="A113" s="168"/>
      <c r="B113" s="169"/>
      <c r="C113" s="169"/>
      <c r="D113" s="169"/>
      <c r="E113" s="169"/>
      <c r="F113" s="170"/>
      <c r="G113" s="170"/>
      <c r="H113" s="259"/>
      <c r="I113" s="233">
        <v>1</v>
      </c>
      <c r="J113" s="178"/>
      <c r="K113" s="179"/>
      <c r="L113" s="223">
        <f t="shared" si="24"/>
        <v>1</v>
      </c>
      <c r="M113" s="320">
        <f t="shared" si="22"/>
        <v>5.0556117290192115E-4</v>
      </c>
      <c r="N113" s="264">
        <f>D103</f>
        <v>1978</v>
      </c>
      <c r="O113" s="180" t="s">
        <v>29</v>
      </c>
      <c r="P113" s="6">
        <f t="shared" si="23"/>
        <v>1</v>
      </c>
      <c r="Q113" s="177"/>
    </row>
    <row r="114" spans="1:17" x14ac:dyDescent="0.25">
      <c r="A114" s="168"/>
      <c r="B114" s="169"/>
      <c r="C114" s="169"/>
      <c r="D114" s="169"/>
      <c r="E114" s="169"/>
      <c r="F114" s="170"/>
      <c r="G114" s="170"/>
      <c r="H114" s="259"/>
      <c r="I114" s="233">
        <v>3</v>
      </c>
      <c r="J114" s="38"/>
      <c r="K114" s="172"/>
      <c r="L114" s="181">
        <f t="shared" si="24"/>
        <v>3</v>
      </c>
      <c r="M114" s="320">
        <f t="shared" si="22"/>
        <v>1.5166835187057635E-3</v>
      </c>
      <c r="N114" s="264">
        <f>D103</f>
        <v>1978</v>
      </c>
      <c r="O114" s="173" t="s">
        <v>191</v>
      </c>
      <c r="P114" s="6">
        <f t="shared" si="23"/>
        <v>3</v>
      </c>
      <c r="Q114" s="177"/>
    </row>
    <row r="115" spans="1:17" x14ac:dyDescent="0.25">
      <c r="A115" s="168"/>
      <c r="B115" s="169"/>
      <c r="C115" s="169"/>
      <c r="D115" s="169"/>
      <c r="E115" s="169"/>
      <c r="F115" s="170"/>
      <c r="G115" s="170"/>
      <c r="H115" s="259"/>
      <c r="I115" s="233">
        <v>1</v>
      </c>
      <c r="J115" s="38"/>
      <c r="K115" s="172"/>
      <c r="L115" s="181">
        <f t="shared" si="24"/>
        <v>1</v>
      </c>
      <c r="M115" s="320">
        <f t="shared" si="22"/>
        <v>5.0556117290192115E-4</v>
      </c>
      <c r="N115" s="264">
        <f>D103</f>
        <v>1978</v>
      </c>
      <c r="O115" s="173" t="s">
        <v>48</v>
      </c>
      <c r="P115" s="6">
        <f t="shared" si="23"/>
        <v>1</v>
      </c>
      <c r="Q115" s="357"/>
    </row>
    <row r="116" spans="1:17" x14ac:dyDescent="0.25">
      <c r="A116" s="168"/>
      <c r="B116" s="169"/>
      <c r="C116" s="169"/>
      <c r="D116" s="169"/>
      <c r="E116" s="169"/>
      <c r="F116" s="170"/>
      <c r="G116" s="170"/>
      <c r="H116" s="259"/>
      <c r="I116" s="233">
        <v>2</v>
      </c>
      <c r="J116" s="38"/>
      <c r="K116" s="240"/>
      <c r="L116" s="181">
        <f t="shared" si="24"/>
        <v>2</v>
      </c>
      <c r="M116" s="320">
        <f t="shared" si="22"/>
        <v>1.0111223458038423E-3</v>
      </c>
      <c r="N116" s="264">
        <f>D103</f>
        <v>1978</v>
      </c>
      <c r="O116" s="254" t="s">
        <v>187</v>
      </c>
      <c r="P116" s="6">
        <f t="shared" si="23"/>
        <v>2</v>
      </c>
      <c r="Q116" s="176"/>
    </row>
    <row r="117" spans="1:17" x14ac:dyDescent="0.25">
      <c r="A117" s="168"/>
      <c r="B117" s="169"/>
      <c r="C117" s="169"/>
      <c r="D117" s="169"/>
      <c r="E117" s="169"/>
      <c r="F117" s="170"/>
      <c r="G117" s="170"/>
      <c r="H117" s="259"/>
      <c r="I117" s="233">
        <v>12</v>
      </c>
      <c r="J117" s="38"/>
      <c r="K117" s="172"/>
      <c r="L117" s="181">
        <f t="shared" si="24"/>
        <v>12</v>
      </c>
      <c r="M117" s="320">
        <f t="shared" si="22"/>
        <v>6.0667340748230538E-3</v>
      </c>
      <c r="N117" s="264">
        <f>D103</f>
        <v>1978</v>
      </c>
      <c r="O117" s="180" t="s">
        <v>221</v>
      </c>
      <c r="P117" s="6">
        <f t="shared" si="23"/>
        <v>12</v>
      </c>
      <c r="Q117" s="87" t="s">
        <v>295</v>
      </c>
    </row>
    <row r="118" spans="1:17" x14ac:dyDescent="0.25">
      <c r="A118" s="168"/>
      <c r="B118" s="169"/>
      <c r="C118" s="169"/>
      <c r="D118" s="169"/>
      <c r="E118" s="169"/>
      <c r="F118" s="170"/>
      <c r="G118" s="170"/>
      <c r="H118" s="259"/>
      <c r="I118" s="233">
        <v>17</v>
      </c>
      <c r="J118" s="38"/>
      <c r="K118" s="172"/>
      <c r="L118" s="181">
        <f t="shared" si="24"/>
        <v>17</v>
      </c>
      <c r="M118" s="320">
        <f t="shared" si="22"/>
        <v>8.5945399393326585E-3</v>
      </c>
      <c r="N118" s="264">
        <f>D103</f>
        <v>1978</v>
      </c>
      <c r="O118" s="173" t="s">
        <v>119</v>
      </c>
      <c r="P118" s="6">
        <f t="shared" si="23"/>
        <v>17</v>
      </c>
      <c r="Q118" s="176"/>
    </row>
    <row r="119" spans="1:17" x14ac:dyDescent="0.25">
      <c r="A119" s="168"/>
      <c r="B119" s="169"/>
      <c r="C119" s="169"/>
      <c r="D119" s="169"/>
      <c r="E119" s="169"/>
      <c r="F119" s="170"/>
      <c r="G119" s="170"/>
      <c r="H119" s="259"/>
      <c r="I119" s="233">
        <v>13</v>
      </c>
      <c r="J119" s="38"/>
      <c r="K119" s="172"/>
      <c r="L119" s="181">
        <f t="shared" si="24"/>
        <v>13</v>
      </c>
      <c r="M119" s="320">
        <f t="shared" si="22"/>
        <v>6.5722952477249748E-3</v>
      </c>
      <c r="N119" s="264">
        <f>D103</f>
        <v>1978</v>
      </c>
      <c r="O119" s="180" t="s">
        <v>85</v>
      </c>
      <c r="P119" s="6">
        <f t="shared" si="23"/>
        <v>13</v>
      </c>
      <c r="Q119" s="177"/>
    </row>
    <row r="120" spans="1:17" x14ac:dyDescent="0.25">
      <c r="A120" s="168"/>
      <c r="B120" s="169"/>
      <c r="C120" s="169"/>
      <c r="D120" s="169"/>
      <c r="E120" s="169"/>
      <c r="F120" s="170"/>
      <c r="G120" s="170"/>
      <c r="H120" s="259"/>
      <c r="I120" s="66">
        <v>1</v>
      </c>
      <c r="J120" s="38"/>
      <c r="K120" s="172"/>
      <c r="L120" s="181">
        <f t="shared" si="24"/>
        <v>1</v>
      </c>
      <c r="M120" s="320">
        <f t="shared" si="22"/>
        <v>5.0556117290192115E-4</v>
      </c>
      <c r="N120" s="264">
        <f>D103</f>
        <v>1978</v>
      </c>
      <c r="O120" s="173" t="s">
        <v>102</v>
      </c>
      <c r="P120" s="6">
        <f t="shared" si="23"/>
        <v>1</v>
      </c>
      <c r="Q120" s="176"/>
    </row>
    <row r="121" spans="1:17" x14ac:dyDescent="0.25">
      <c r="A121" s="168"/>
      <c r="B121" s="169"/>
      <c r="C121" s="169"/>
      <c r="D121" s="169"/>
      <c r="E121" s="169"/>
      <c r="F121" s="170"/>
      <c r="G121" s="170"/>
      <c r="H121" s="259"/>
      <c r="I121" s="66">
        <v>2</v>
      </c>
      <c r="J121" s="174"/>
      <c r="K121" s="172"/>
      <c r="L121" s="181">
        <f t="shared" si="24"/>
        <v>2</v>
      </c>
      <c r="M121" s="320">
        <f t="shared" si="22"/>
        <v>1.0111223458038423E-3</v>
      </c>
      <c r="N121" s="348" t="str">
        <f>D102</f>
        <v>Build QTY</v>
      </c>
      <c r="O121" s="180" t="s">
        <v>259</v>
      </c>
      <c r="P121" s="6">
        <f t="shared" si="23"/>
        <v>2</v>
      </c>
      <c r="Q121" s="87"/>
    </row>
    <row r="122" spans="1:17" ht="15.75" thickBot="1" x14ac:dyDescent="0.3">
      <c r="A122" s="168"/>
      <c r="B122" s="169"/>
      <c r="C122" s="169"/>
      <c r="D122" s="169"/>
      <c r="E122" s="169"/>
      <c r="F122" s="170"/>
      <c r="G122" s="170"/>
      <c r="H122" s="259"/>
      <c r="I122" s="212">
        <v>1</v>
      </c>
      <c r="J122" s="347"/>
      <c r="K122" s="238"/>
      <c r="L122" s="241">
        <f t="shared" si="24"/>
        <v>1</v>
      </c>
      <c r="M122" s="317">
        <f t="shared" si="22"/>
        <v>5.0556117290192115E-4</v>
      </c>
      <c r="N122" s="264">
        <f>D103</f>
        <v>1978</v>
      </c>
      <c r="O122" s="180" t="s">
        <v>90</v>
      </c>
      <c r="P122" s="6">
        <f t="shared" si="23"/>
        <v>1</v>
      </c>
      <c r="Q122" s="177"/>
    </row>
    <row r="123" spans="1:17" ht="15.75" thickBot="1" x14ac:dyDescent="0.3">
      <c r="A123" s="168"/>
      <c r="B123" s="169"/>
      <c r="C123" s="169"/>
      <c r="D123" s="169"/>
      <c r="E123" s="169"/>
      <c r="F123" s="170"/>
      <c r="G123" s="170"/>
      <c r="H123" s="260"/>
      <c r="I123" s="251"/>
      <c r="J123" s="251"/>
      <c r="K123" s="159"/>
      <c r="L123" s="160"/>
      <c r="M123" s="319"/>
      <c r="N123" s="269"/>
      <c r="O123" s="161" t="s">
        <v>99</v>
      </c>
      <c r="P123" s="6">
        <f t="shared" si="23"/>
        <v>0</v>
      </c>
      <c r="Q123" s="176"/>
    </row>
    <row r="124" spans="1:17" x14ac:dyDescent="0.25">
      <c r="A124" s="168"/>
      <c r="B124" s="169"/>
      <c r="C124" s="169"/>
      <c r="D124" s="169"/>
      <c r="E124" s="169"/>
      <c r="F124" s="170"/>
      <c r="G124" s="170"/>
      <c r="H124" s="259"/>
      <c r="I124" s="280"/>
      <c r="J124" s="279">
        <v>6</v>
      </c>
      <c r="K124" s="165"/>
      <c r="L124" s="166">
        <f t="shared" ref="L124" si="25">SUM(I124,K124)</f>
        <v>0</v>
      </c>
      <c r="M124" s="167">
        <f>$L124/$D$103</f>
        <v>0</v>
      </c>
      <c r="N124" s="264">
        <f>D103</f>
        <v>1978</v>
      </c>
      <c r="O124" s="250" t="s">
        <v>100</v>
      </c>
      <c r="P124" s="6">
        <f t="shared" si="23"/>
        <v>0</v>
      </c>
      <c r="Q124" s="182"/>
    </row>
    <row r="125" spans="1:17" x14ac:dyDescent="0.25">
      <c r="A125" s="168"/>
      <c r="B125" s="169"/>
      <c r="C125" s="169"/>
      <c r="D125" s="169"/>
      <c r="E125" s="169"/>
      <c r="F125" s="170"/>
      <c r="G125" s="170"/>
      <c r="H125" s="259"/>
      <c r="I125" s="66"/>
      <c r="J125" s="38">
        <v>26</v>
      </c>
      <c r="K125" s="172"/>
      <c r="L125" s="243">
        <f>SUM(I125,K125)</f>
        <v>0</v>
      </c>
      <c r="M125" s="167">
        <f t="shared" ref="M125:M131" si="26">$L125/$D$103</f>
        <v>0</v>
      </c>
      <c r="N125" s="264">
        <f>D103</f>
        <v>1978</v>
      </c>
      <c r="O125" s="235" t="s">
        <v>10</v>
      </c>
      <c r="P125" s="6">
        <f t="shared" si="23"/>
        <v>0</v>
      </c>
      <c r="Q125" s="182"/>
    </row>
    <row r="126" spans="1:17" x14ac:dyDescent="0.25">
      <c r="A126" s="168"/>
      <c r="B126" s="169"/>
      <c r="C126" s="169"/>
      <c r="D126" s="169"/>
      <c r="E126" s="169"/>
      <c r="F126" s="170"/>
      <c r="G126" s="170"/>
      <c r="H126" s="259"/>
      <c r="I126" s="234"/>
      <c r="J126" s="174">
        <v>1</v>
      </c>
      <c r="K126" s="172"/>
      <c r="L126" s="243">
        <f t="shared" ref="L126:L131" si="27">SUM(I126,K126)</f>
        <v>0</v>
      </c>
      <c r="M126" s="167">
        <f t="shared" si="26"/>
        <v>0</v>
      </c>
      <c r="N126" s="264">
        <f>D103</f>
        <v>1978</v>
      </c>
      <c r="O126" s="235" t="s">
        <v>103</v>
      </c>
      <c r="P126" s="6">
        <f t="shared" si="23"/>
        <v>0</v>
      </c>
      <c r="Q126" s="182"/>
    </row>
    <row r="127" spans="1:17" x14ac:dyDescent="0.25">
      <c r="A127" s="168"/>
      <c r="B127" s="169"/>
      <c r="C127" s="169"/>
      <c r="D127" s="169"/>
      <c r="E127" s="169"/>
      <c r="F127" s="170"/>
      <c r="G127" s="170"/>
      <c r="H127" s="259"/>
      <c r="I127" s="66"/>
      <c r="J127" s="38">
        <v>13</v>
      </c>
      <c r="K127" s="172"/>
      <c r="L127" s="243">
        <f t="shared" si="27"/>
        <v>0</v>
      </c>
      <c r="M127" s="167">
        <f t="shared" si="26"/>
        <v>0</v>
      </c>
      <c r="N127" s="264">
        <f>D103</f>
        <v>1978</v>
      </c>
      <c r="O127" s="235" t="s">
        <v>101</v>
      </c>
      <c r="P127" s="6">
        <f t="shared" si="23"/>
        <v>0</v>
      </c>
      <c r="Q127" s="177" t="s">
        <v>283</v>
      </c>
    </row>
    <row r="128" spans="1:17" x14ac:dyDescent="0.25">
      <c r="A128" s="168"/>
      <c r="B128" s="169"/>
      <c r="C128" s="169"/>
      <c r="D128" s="169"/>
      <c r="E128" s="169"/>
      <c r="F128" s="170"/>
      <c r="G128" s="170"/>
      <c r="H128" s="259"/>
      <c r="I128" s="66"/>
      <c r="J128" s="38">
        <v>1</v>
      </c>
      <c r="K128" s="172"/>
      <c r="L128" s="243">
        <f t="shared" si="27"/>
        <v>0</v>
      </c>
      <c r="M128" s="167">
        <f t="shared" si="26"/>
        <v>0</v>
      </c>
      <c r="N128" s="264">
        <f>D103</f>
        <v>1978</v>
      </c>
      <c r="O128" s="180" t="s">
        <v>85</v>
      </c>
      <c r="P128" s="6">
        <f t="shared" si="23"/>
        <v>0</v>
      </c>
      <c r="Q128" s="183"/>
    </row>
    <row r="129" spans="1:17" x14ac:dyDescent="0.25">
      <c r="A129" s="168"/>
      <c r="B129" s="169"/>
      <c r="C129" s="169"/>
      <c r="D129" s="169"/>
      <c r="E129" s="169"/>
      <c r="F129" s="170"/>
      <c r="G129" s="170"/>
      <c r="H129" s="259"/>
      <c r="I129" s="234"/>
      <c r="J129" s="174">
        <v>50</v>
      </c>
      <c r="K129" s="172"/>
      <c r="L129" s="243">
        <f t="shared" si="27"/>
        <v>0</v>
      </c>
      <c r="M129" s="167">
        <f t="shared" si="26"/>
        <v>0</v>
      </c>
      <c r="N129" s="264">
        <f>D103</f>
        <v>1978</v>
      </c>
      <c r="O129" s="235" t="s">
        <v>102</v>
      </c>
      <c r="P129" s="6">
        <f t="shared" si="23"/>
        <v>0</v>
      </c>
      <c r="Q129" s="177"/>
    </row>
    <row r="130" spans="1:17" x14ac:dyDescent="0.25">
      <c r="A130" s="168"/>
      <c r="B130" s="169"/>
      <c r="C130" s="169"/>
      <c r="D130" s="169"/>
      <c r="E130" s="169"/>
      <c r="F130" s="170"/>
      <c r="G130" s="170"/>
      <c r="H130" s="259"/>
      <c r="I130" s="66"/>
      <c r="J130" s="38">
        <v>33</v>
      </c>
      <c r="K130" s="172"/>
      <c r="L130" s="243">
        <f t="shared" si="27"/>
        <v>0</v>
      </c>
      <c r="M130" s="167">
        <f t="shared" si="26"/>
        <v>0</v>
      </c>
      <c r="N130" s="264">
        <f>D103</f>
        <v>1978</v>
      </c>
      <c r="O130" s="235" t="s">
        <v>98</v>
      </c>
      <c r="P130" s="6">
        <f t="shared" si="23"/>
        <v>0</v>
      </c>
      <c r="Q130" s="177"/>
    </row>
    <row r="131" spans="1:17" ht="15.75" thickBot="1" x14ac:dyDescent="0.3">
      <c r="A131" s="168"/>
      <c r="B131" s="169"/>
      <c r="C131" s="169"/>
      <c r="D131" s="169"/>
      <c r="E131" s="169"/>
      <c r="F131" s="170"/>
      <c r="G131" s="170"/>
      <c r="H131" s="259"/>
      <c r="I131" s="212"/>
      <c r="J131" s="237">
        <v>2</v>
      </c>
      <c r="K131" s="238"/>
      <c r="L131" s="236">
        <f t="shared" si="27"/>
        <v>0</v>
      </c>
      <c r="M131" s="167">
        <f t="shared" si="26"/>
        <v>0</v>
      </c>
      <c r="N131" s="265">
        <f>D103</f>
        <v>1978</v>
      </c>
      <c r="O131" s="239" t="s">
        <v>282</v>
      </c>
      <c r="P131" s="6">
        <f t="shared" si="23"/>
        <v>0</v>
      </c>
      <c r="Q131" s="177"/>
    </row>
    <row r="132" spans="1:17" ht="15.75" thickBot="1" x14ac:dyDescent="0.3">
      <c r="A132" s="168"/>
      <c r="B132" s="169"/>
      <c r="C132" s="169"/>
      <c r="D132" s="169"/>
      <c r="E132" s="169"/>
      <c r="F132" s="170"/>
      <c r="G132" s="170"/>
      <c r="H132" s="260"/>
      <c r="I132" s="244"/>
      <c r="J132" s="244"/>
      <c r="K132" s="245"/>
      <c r="L132" s="246"/>
      <c r="M132" s="246"/>
      <c r="N132" s="266"/>
      <c r="O132" s="247" t="s">
        <v>104</v>
      </c>
      <c r="P132" s="6">
        <f t="shared" si="23"/>
        <v>0</v>
      </c>
      <c r="Q132" s="177"/>
    </row>
    <row r="133" spans="1:17" x14ac:dyDescent="0.25">
      <c r="A133" s="168"/>
      <c r="B133" s="169"/>
      <c r="C133" s="169"/>
      <c r="D133" s="169"/>
      <c r="E133" s="169"/>
      <c r="F133" s="170"/>
      <c r="G133" s="170"/>
      <c r="H133" s="260"/>
      <c r="I133" s="64"/>
      <c r="J133" s="352"/>
      <c r="K133" s="353"/>
      <c r="L133" s="431">
        <v>0</v>
      </c>
      <c r="M133" s="318">
        <f>L133/$D$103</f>
        <v>0</v>
      </c>
      <c r="N133" s="354" t="str">
        <f>D102</f>
        <v>Build QTY</v>
      </c>
      <c r="O133" s="232" t="s">
        <v>183</v>
      </c>
      <c r="P133" s="6">
        <f>L135</f>
        <v>1</v>
      </c>
      <c r="Q133" s="292"/>
    </row>
    <row r="134" spans="1:17" x14ac:dyDescent="0.25">
      <c r="A134" s="168"/>
      <c r="B134" s="169"/>
      <c r="C134" s="169"/>
      <c r="D134" s="169" t="s">
        <v>107</v>
      </c>
      <c r="E134" s="169"/>
      <c r="F134" s="170"/>
      <c r="G134" s="170"/>
      <c r="H134" s="260"/>
      <c r="I134" s="66"/>
      <c r="J134" s="38"/>
      <c r="K134" s="355"/>
      <c r="L134" s="432">
        <v>0</v>
      </c>
      <c r="M134" s="320">
        <f t="shared" ref="M134:M148" si="28">L134/$D$103</f>
        <v>0</v>
      </c>
      <c r="N134" s="348" t="str">
        <f>D102</f>
        <v>Build QTY</v>
      </c>
      <c r="O134" s="173" t="s">
        <v>188</v>
      </c>
      <c r="P134" s="6">
        <f>L137</f>
        <v>0</v>
      </c>
      <c r="Q134" s="292"/>
    </row>
    <row r="135" spans="1:17" x14ac:dyDescent="0.25">
      <c r="A135" s="168"/>
      <c r="B135" s="169"/>
      <c r="C135" s="169"/>
      <c r="D135" s="169"/>
      <c r="E135" s="169"/>
      <c r="F135" s="170"/>
      <c r="G135" s="170"/>
      <c r="H135" s="260"/>
      <c r="I135" s="349">
        <v>1</v>
      </c>
      <c r="J135" s="350"/>
      <c r="K135" s="351"/>
      <c r="L135" s="433">
        <f t="shared" ref="L135" si="29">SUM(I135,K135)</f>
        <v>1</v>
      </c>
      <c r="M135" s="320">
        <f t="shared" si="28"/>
        <v>5.0556117290192115E-4</v>
      </c>
      <c r="N135" s="264">
        <f>D103</f>
        <v>1978</v>
      </c>
      <c r="O135" s="180" t="s">
        <v>85</v>
      </c>
      <c r="P135" s="6">
        <f>L138</f>
        <v>14</v>
      </c>
      <c r="Q135" s="12" t="s">
        <v>185</v>
      </c>
    </row>
    <row r="136" spans="1:17" x14ac:dyDescent="0.25">
      <c r="A136" s="168"/>
      <c r="B136" s="169"/>
      <c r="C136" s="169"/>
      <c r="D136" s="169"/>
      <c r="E136" s="169"/>
      <c r="F136" s="170"/>
      <c r="G136" s="170"/>
      <c r="H136" s="260"/>
      <c r="I136" s="66"/>
      <c r="J136" s="38"/>
      <c r="K136" s="273"/>
      <c r="L136" s="432">
        <v>0</v>
      </c>
      <c r="M136" s="320">
        <f t="shared" si="28"/>
        <v>0</v>
      </c>
      <c r="N136" s="264" t="str">
        <f>D102</f>
        <v>Build QTY</v>
      </c>
      <c r="O136" s="180" t="s">
        <v>135</v>
      </c>
      <c r="P136" s="6">
        <f>L139</f>
        <v>7</v>
      </c>
      <c r="Q136" s="13" t="s">
        <v>280</v>
      </c>
    </row>
    <row r="137" spans="1:17" x14ac:dyDescent="0.25">
      <c r="A137" s="168"/>
      <c r="B137" s="169"/>
      <c r="C137" s="169"/>
      <c r="D137" s="169"/>
      <c r="E137" s="169"/>
      <c r="F137" s="170"/>
      <c r="G137" s="170"/>
      <c r="H137" s="260"/>
      <c r="I137" s="66"/>
      <c r="J137" s="38"/>
      <c r="K137" s="273"/>
      <c r="L137" s="432">
        <v>0</v>
      </c>
      <c r="M137" s="320">
        <f t="shared" si="28"/>
        <v>0</v>
      </c>
      <c r="N137" s="264">
        <f>D103</f>
        <v>1978</v>
      </c>
      <c r="O137" s="180" t="s">
        <v>134</v>
      </c>
      <c r="P137" s="6">
        <f>L140</f>
        <v>26</v>
      </c>
      <c r="Q137" s="13" t="s">
        <v>281</v>
      </c>
    </row>
    <row r="138" spans="1:17" x14ac:dyDescent="0.25">
      <c r="A138" s="168"/>
      <c r="B138" s="169"/>
      <c r="C138" s="169"/>
      <c r="D138" s="169"/>
      <c r="E138" s="169"/>
      <c r="F138" s="170"/>
      <c r="G138" s="170"/>
      <c r="H138" s="260"/>
      <c r="I138" s="66">
        <v>14</v>
      </c>
      <c r="J138" s="38"/>
      <c r="K138" s="273"/>
      <c r="L138" s="433">
        <f>SUM(I138,K138)</f>
        <v>14</v>
      </c>
      <c r="M138" s="320">
        <f t="shared" si="28"/>
        <v>7.0778564206268957E-3</v>
      </c>
      <c r="N138" s="264">
        <f>D103</f>
        <v>1978</v>
      </c>
      <c r="O138" s="180" t="s">
        <v>170</v>
      </c>
      <c r="P138" s="6">
        <f>L141</f>
        <v>7</v>
      </c>
      <c r="Q138" s="292"/>
    </row>
    <row r="139" spans="1:17" x14ac:dyDescent="0.25">
      <c r="A139" s="168"/>
      <c r="B139" s="169"/>
      <c r="C139" s="169"/>
      <c r="D139" s="169"/>
      <c r="E139" s="169"/>
      <c r="F139" s="170"/>
      <c r="G139" s="170"/>
      <c r="H139" s="171"/>
      <c r="I139" s="66">
        <v>7</v>
      </c>
      <c r="J139" s="38"/>
      <c r="K139" s="273"/>
      <c r="L139" s="433">
        <f>SUM(I139,K139)</f>
        <v>7</v>
      </c>
      <c r="M139" s="320">
        <f t="shared" si="28"/>
        <v>3.5389282103134479E-3</v>
      </c>
      <c r="N139" s="264">
        <f>D103</f>
        <v>1978</v>
      </c>
      <c r="O139" s="180" t="s">
        <v>201</v>
      </c>
      <c r="P139" s="6">
        <f>L143</f>
        <v>0</v>
      </c>
      <c r="Q139" s="12"/>
    </row>
    <row r="140" spans="1:17" x14ac:dyDescent="0.25">
      <c r="A140" s="168"/>
      <c r="B140" s="169"/>
      <c r="C140" s="169"/>
      <c r="D140" s="169"/>
      <c r="E140" s="169"/>
      <c r="F140" s="170"/>
      <c r="G140" s="170"/>
      <c r="H140" s="171"/>
      <c r="I140" s="70">
        <v>26</v>
      </c>
      <c r="J140" s="178"/>
      <c r="K140" s="274"/>
      <c r="L140" s="432">
        <f t="shared" ref="L140:L142" si="30">SUM(I140,K140)</f>
        <v>26</v>
      </c>
      <c r="M140" s="320">
        <f t="shared" si="28"/>
        <v>1.314459049544995E-2</v>
      </c>
      <c r="N140" s="264">
        <f>D103</f>
        <v>1978</v>
      </c>
      <c r="O140" s="173" t="s">
        <v>119</v>
      </c>
      <c r="P140" s="6">
        <f>L144</f>
        <v>0</v>
      </c>
      <c r="Q140" s="13"/>
    </row>
    <row r="141" spans="1:17" x14ac:dyDescent="0.25">
      <c r="A141" s="168"/>
      <c r="B141" s="169"/>
      <c r="C141" s="169"/>
      <c r="D141" s="169"/>
      <c r="E141" s="169"/>
      <c r="F141" s="170"/>
      <c r="G141" s="170"/>
      <c r="H141" s="171"/>
      <c r="I141" s="70">
        <v>7</v>
      </c>
      <c r="J141" s="178"/>
      <c r="K141" s="274"/>
      <c r="L141" s="432">
        <f t="shared" si="30"/>
        <v>7</v>
      </c>
      <c r="M141" s="320">
        <f t="shared" si="28"/>
        <v>3.5389282103134479E-3</v>
      </c>
      <c r="N141" s="264">
        <f>D103</f>
        <v>1978</v>
      </c>
      <c r="O141" s="180" t="s">
        <v>136</v>
      </c>
      <c r="P141" s="6">
        <f>L145</f>
        <v>1</v>
      </c>
      <c r="Q141" s="13"/>
    </row>
    <row r="142" spans="1:17" x14ac:dyDescent="0.25">
      <c r="A142" s="168"/>
      <c r="B142" s="169"/>
      <c r="C142" s="169"/>
      <c r="D142" s="169"/>
      <c r="E142" s="169"/>
      <c r="F142" s="170"/>
      <c r="G142" s="170"/>
      <c r="H142" s="171"/>
      <c r="I142" s="70"/>
      <c r="J142" s="178"/>
      <c r="K142" s="273"/>
      <c r="L142" s="432">
        <f t="shared" si="30"/>
        <v>0</v>
      </c>
      <c r="M142" s="320">
        <f t="shared" si="28"/>
        <v>0</v>
      </c>
      <c r="N142" s="264" t="str">
        <f>D102</f>
        <v>Build QTY</v>
      </c>
      <c r="O142" s="180" t="s">
        <v>224</v>
      </c>
      <c r="P142" s="6">
        <f>L145</f>
        <v>1</v>
      </c>
      <c r="Q142" s="136"/>
    </row>
    <row r="143" spans="1:17" x14ac:dyDescent="0.25">
      <c r="A143" s="168"/>
      <c r="B143" s="169"/>
      <c r="C143" s="169"/>
      <c r="D143" s="169"/>
      <c r="E143" s="169"/>
      <c r="F143" s="170"/>
      <c r="G143" s="170"/>
      <c r="H143" s="171"/>
      <c r="I143" s="70"/>
      <c r="J143" s="178"/>
      <c r="K143" s="273"/>
      <c r="L143" s="432">
        <v>0</v>
      </c>
      <c r="M143" s="320">
        <f t="shared" si="28"/>
        <v>0</v>
      </c>
      <c r="N143" s="264">
        <f>D103</f>
        <v>1978</v>
      </c>
      <c r="O143" s="180" t="s">
        <v>192</v>
      </c>
      <c r="P143" s="6">
        <f>L146</f>
        <v>1</v>
      </c>
      <c r="Q143" s="136"/>
    </row>
    <row r="144" spans="1:17" x14ac:dyDescent="0.25">
      <c r="A144" s="168"/>
      <c r="B144" s="169"/>
      <c r="C144" s="169"/>
      <c r="D144" s="169"/>
      <c r="E144" s="169"/>
      <c r="F144" s="170"/>
      <c r="G144" s="170"/>
      <c r="H144" s="171"/>
      <c r="I144" s="70"/>
      <c r="J144" s="178"/>
      <c r="K144" s="273"/>
      <c r="L144" s="432">
        <f t="shared" ref="L144:L147" si="31">SUM(I144,K144)</f>
        <v>0</v>
      </c>
      <c r="M144" s="320">
        <f t="shared" si="28"/>
        <v>0</v>
      </c>
      <c r="N144" s="264">
        <f>D103</f>
        <v>1978</v>
      </c>
      <c r="O144" s="180" t="s">
        <v>175</v>
      </c>
      <c r="P144" s="6">
        <f>L147</f>
        <v>1</v>
      </c>
      <c r="Q144" s="136"/>
    </row>
    <row r="145" spans="1:17" x14ac:dyDescent="0.25">
      <c r="A145" s="168"/>
      <c r="B145" s="169"/>
      <c r="C145" s="169"/>
      <c r="D145" s="169"/>
      <c r="E145" s="169"/>
      <c r="F145" s="170"/>
      <c r="G145" s="170"/>
      <c r="H145" s="171"/>
      <c r="I145" s="70">
        <v>1</v>
      </c>
      <c r="J145" s="178"/>
      <c r="K145" s="273"/>
      <c r="L145" s="432">
        <f t="shared" si="31"/>
        <v>1</v>
      </c>
      <c r="M145" s="320">
        <f t="shared" si="28"/>
        <v>5.0556117290192115E-4</v>
      </c>
      <c r="N145" s="264">
        <f>D103</f>
        <v>1978</v>
      </c>
      <c r="O145" s="180" t="s">
        <v>90</v>
      </c>
      <c r="P145" s="6">
        <f>L148</f>
        <v>0</v>
      </c>
      <c r="Q145" s="136"/>
    </row>
    <row r="146" spans="1:17" x14ac:dyDescent="0.25">
      <c r="A146" s="168"/>
      <c r="B146" s="169"/>
      <c r="C146" s="169"/>
      <c r="D146" s="169"/>
      <c r="E146" s="169"/>
      <c r="F146" s="170"/>
      <c r="G146" s="170"/>
      <c r="H146" s="171"/>
      <c r="I146" s="66">
        <v>1</v>
      </c>
      <c r="J146" s="38"/>
      <c r="K146" s="273"/>
      <c r="L146" s="432">
        <f t="shared" si="31"/>
        <v>1</v>
      </c>
      <c r="M146" s="320">
        <f t="shared" si="28"/>
        <v>5.0556117290192115E-4</v>
      </c>
      <c r="N146" s="264">
        <f>D103</f>
        <v>1978</v>
      </c>
      <c r="O146" s="180" t="s">
        <v>202</v>
      </c>
      <c r="Q146" s="291"/>
    </row>
    <row r="147" spans="1:17" x14ac:dyDescent="0.25">
      <c r="A147" s="168"/>
      <c r="B147" s="169"/>
      <c r="C147" s="169"/>
      <c r="D147" s="169"/>
      <c r="E147" s="169"/>
      <c r="F147" s="170"/>
      <c r="G147" s="170"/>
      <c r="H147" s="171"/>
      <c r="I147" s="66">
        <v>1</v>
      </c>
      <c r="J147" s="38"/>
      <c r="K147" s="273"/>
      <c r="L147" s="432">
        <f t="shared" si="31"/>
        <v>1</v>
      </c>
      <c r="M147" s="320">
        <f t="shared" si="28"/>
        <v>5.0556117290192115E-4</v>
      </c>
      <c r="N147" s="264">
        <v>588</v>
      </c>
      <c r="O147" s="180" t="s">
        <v>102</v>
      </c>
      <c r="Q147" s="291"/>
    </row>
    <row r="148" spans="1:17" ht="15.75" thickBot="1" x14ac:dyDescent="0.3">
      <c r="A148" s="185"/>
      <c r="B148" s="186"/>
      <c r="C148" s="186"/>
      <c r="D148" s="186"/>
      <c r="E148" s="186"/>
      <c r="F148" s="187"/>
      <c r="G148" s="187"/>
      <c r="H148" s="188"/>
      <c r="I148" s="242">
        <v>4</v>
      </c>
      <c r="J148" s="248"/>
      <c r="K148" s="275"/>
      <c r="L148" s="440">
        <v>0</v>
      </c>
      <c r="M148" s="317">
        <f t="shared" si="28"/>
        <v>0</v>
      </c>
      <c r="N148" s="264">
        <f>D103</f>
        <v>1978</v>
      </c>
      <c r="O148" s="249" t="s">
        <v>138</v>
      </c>
      <c r="Q148" s="295"/>
    </row>
    <row r="149" spans="1:17" ht="15.75" thickBot="1" x14ac:dyDescent="0.3">
      <c r="H149" s="189" t="s">
        <v>5</v>
      </c>
      <c r="I149" s="190">
        <f>SUM(I104:I148)</f>
        <v>154</v>
      </c>
      <c r="J149" s="190">
        <f>SUM(J124:J131)+J144+J113</f>
        <v>132</v>
      </c>
      <c r="K149" s="190">
        <f>SUM(K104:K122,K135:K148)+K125</f>
        <v>5</v>
      </c>
      <c r="L149" s="190">
        <f>SUM(L104:L148)</f>
        <v>155</v>
      </c>
      <c r="M149" s="458">
        <f>L149/$D$53</f>
        <v>0.12959866220735786</v>
      </c>
      <c r="N149" s="455">
        <f>D103</f>
        <v>1978</v>
      </c>
      <c r="O149" s="6"/>
    </row>
    <row r="151" spans="1:17" ht="15.75" thickBot="1" x14ac:dyDescent="0.3"/>
    <row r="152" spans="1:17" ht="30.75" thickBot="1" x14ac:dyDescent="0.3">
      <c r="A152" s="149" t="s">
        <v>186</v>
      </c>
      <c r="B152" s="252" t="s">
        <v>51</v>
      </c>
      <c r="C152" s="252" t="s">
        <v>121</v>
      </c>
      <c r="D152" s="150" t="s">
        <v>18</v>
      </c>
      <c r="E152" s="150" t="s">
        <v>17</v>
      </c>
      <c r="F152" s="151" t="s">
        <v>1</v>
      </c>
      <c r="G152" s="151" t="s">
        <v>91</v>
      </c>
      <c r="H152" s="152" t="s">
        <v>24</v>
      </c>
      <c r="I152" s="153" t="s">
        <v>92</v>
      </c>
      <c r="J152" s="153" t="s">
        <v>93</v>
      </c>
      <c r="K152" s="154" t="s">
        <v>94</v>
      </c>
      <c r="L152" s="154" t="s">
        <v>5</v>
      </c>
      <c r="M152" s="154" t="s">
        <v>2</v>
      </c>
      <c r="N152" s="155" t="s">
        <v>171</v>
      </c>
      <c r="O152" s="156" t="s">
        <v>21</v>
      </c>
      <c r="P152" s="6" t="s">
        <v>5</v>
      </c>
      <c r="Q152" s="36" t="s">
        <v>7</v>
      </c>
    </row>
    <row r="153" spans="1:17" ht="15.75" thickBot="1" x14ac:dyDescent="0.3">
      <c r="A153" s="256">
        <v>1476584</v>
      </c>
      <c r="B153" s="256" t="s">
        <v>122</v>
      </c>
      <c r="C153" s="256">
        <v>384</v>
      </c>
      <c r="D153" s="434">
        <v>388</v>
      </c>
      <c r="E153" s="435">
        <v>368</v>
      </c>
      <c r="F153" s="436">
        <f>E153/D153</f>
        <v>0.94845360824742264</v>
      </c>
      <c r="G153" s="437">
        <f>J199/D153</f>
        <v>1.804123711340206E-2</v>
      </c>
      <c r="H153" s="257">
        <v>44944</v>
      </c>
      <c r="I153" s="157"/>
      <c r="J153" s="158"/>
      <c r="K153" s="159"/>
      <c r="L153" s="160"/>
      <c r="M153" s="330"/>
      <c r="N153" s="158"/>
      <c r="O153" s="161" t="s">
        <v>80</v>
      </c>
      <c r="Q153" s="86" t="s">
        <v>174</v>
      </c>
    </row>
    <row r="154" spans="1:17" x14ac:dyDescent="0.25">
      <c r="A154" s="162"/>
      <c r="B154" s="163"/>
      <c r="C154" s="163"/>
      <c r="D154" s="163"/>
      <c r="E154" s="163"/>
      <c r="F154" s="164"/>
      <c r="G154" s="164"/>
      <c r="H154" s="258"/>
      <c r="I154" s="233"/>
      <c r="J154" s="229"/>
      <c r="K154" s="230"/>
      <c r="L154" s="231">
        <f>SUM(I154,K154)</f>
        <v>0</v>
      </c>
      <c r="M154" s="318">
        <f>L154/$D$153</f>
        <v>0</v>
      </c>
      <c r="N154" s="264">
        <f>D153</f>
        <v>388</v>
      </c>
      <c r="O154" s="232" t="s">
        <v>14</v>
      </c>
      <c r="P154" s="6">
        <f>L154</f>
        <v>0</v>
      </c>
      <c r="Q154" s="86"/>
    </row>
    <row r="155" spans="1:17" x14ac:dyDescent="0.25">
      <c r="A155" s="168"/>
      <c r="B155" s="169"/>
      <c r="C155" s="169"/>
      <c r="D155" s="169"/>
      <c r="E155" s="169"/>
      <c r="F155" s="170"/>
      <c r="G155" s="170"/>
      <c r="H155" s="259"/>
      <c r="I155" s="233"/>
      <c r="J155" s="38"/>
      <c r="K155" s="67"/>
      <c r="L155" s="272">
        <f>SUM(I155,K155)</f>
        <v>0</v>
      </c>
      <c r="M155" s="320">
        <f t="shared" ref="M155:M172" si="32">L155/$D$153</f>
        <v>0</v>
      </c>
      <c r="N155" s="264">
        <f>D153</f>
        <v>388</v>
      </c>
      <c r="O155" s="173" t="s">
        <v>95</v>
      </c>
      <c r="P155" s="6">
        <f t="shared" ref="P155:P182" si="33">L155</f>
        <v>0</v>
      </c>
      <c r="Q155" s="136"/>
    </row>
    <row r="156" spans="1:17" x14ac:dyDescent="0.25">
      <c r="A156" s="168"/>
      <c r="B156" s="169"/>
      <c r="C156" s="169"/>
      <c r="D156" s="169"/>
      <c r="E156" s="169"/>
      <c r="F156" s="170"/>
      <c r="G156" s="170"/>
      <c r="H156" s="259"/>
      <c r="I156" s="233"/>
      <c r="J156" s="174"/>
      <c r="K156" s="172"/>
      <c r="L156" s="166">
        <f t="shared" ref="L156:L172" si="34">SUM(I156,K156)</f>
        <v>0</v>
      </c>
      <c r="M156" s="320">
        <f t="shared" si="32"/>
        <v>0</v>
      </c>
      <c r="N156" s="264">
        <f>D153</f>
        <v>388</v>
      </c>
      <c r="O156" s="175" t="s">
        <v>8</v>
      </c>
      <c r="P156" s="6">
        <f t="shared" si="33"/>
        <v>0</v>
      </c>
      <c r="Q156" s="136"/>
    </row>
    <row r="157" spans="1:17" x14ac:dyDescent="0.25">
      <c r="A157" s="168"/>
      <c r="B157" s="169"/>
      <c r="C157" s="169"/>
      <c r="D157" s="169"/>
      <c r="E157" s="169"/>
      <c r="F157" s="170"/>
      <c r="G157" s="170"/>
      <c r="H157" s="259"/>
      <c r="I157" s="233"/>
      <c r="J157" s="38"/>
      <c r="K157" s="172"/>
      <c r="L157" s="166">
        <f t="shared" si="34"/>
        <v>0</v>
      </c>
      <c r="M157" s="320">
        <f t="shared" si="32"/>
        <v>0</v>
      </c>
      <c r="N157" s="264">
        <f>D153</f>
        <v>388</v>
      </c>
      <c r="O157" s="175" t="s">
        <v>9</v>
      </c>
      <c r="P157" s="6">
        <f t="shared" si="33"/>
        <v>0</v>
      </c>
      <c r="Q157" s="136"/>
    </row>
    <row r="158" spans="1:17" x14ac:dyDescent="0.25">
      <c r="A158" s="168"/>
      <c r="B158" s="169"/>
      <c r="C158" s="169"/>
      <c r="D158" s="169"/>
      <c r="E158" s="169"/>
      <c r="F158" s="170"/>
      <c r="G158" s="170"/>
      <c r="H158" s="259"/>
      <c r="I158" s="233">
        <v>8</v>
      </c>
      <c r="J158" s="174"/>
      <c r="K158" s="172">
        <v>2</v>
      </c>
      <c r="L158" s="166">
        <f t="shared" si="34"/>
        <v>10</v>
      </c>
      <c r="M158" s="320">
        <f t="shared" si="32"/>
        <v>2.5773195876288658E-2</v>
      </c>
      <c r="N158" s="264">
        <f>D153</f>
        <v>388</v>
      </c>
      <c r="O158" s="173" t="s">
        <v>16</v>
      </c>
      <c r="P158" s="6">
        <f t="shared" si="33"/>
        <v>10</v>
      </c>
      <c r="Q158" s="136"/>
    </row>
    <row r="159" spans="1:17" x14ac:dyDescent="0.25">
      <c r="A159" s="168"/>
      <c r="B159" s="169"/>
      <c r="C159" s="169"/>
      <c r="D159" s="169"/>
      <c r="E159" s="169"/>
      <c r="F159" s="170"/>
      <c r="G159" s="170"/>
      <c r="H159" s="259"/>
      <c r="I159" s="233"/>
      <c r="J159" s="174"/>
      <c r="K159" s="172"/>
      <c r="L159" s="166">
        <f t="shared" si="34"/>
        <v>0</v>
      </c>
      <c r="M159" s="320">
        <f t="shared" si="32"/>
        <v>0</v>
      </c>
      <c r="N159" s="264">
        <f>D153</f>
        <v>388</v>
      </c>
      <c r="O159" s="173" t="s">
        <v>46</v>
      </c>
      <c r="P159" s="6">
        <f t="shared" si="33"/>
        <v>0</v>
      </c>
      <c r="Q159" s="136"/>
    </row>
    <row r="160" spans="1:17" x14ac:dyDescent="0.25">
      <c r="A160" s="168"/>
      <c r="B160" s="169"/>
      <c r="C160" s="169"/>
      <c r="D160" s="169"/>
      <c r="E160" s="169"/>
      <c r="F160" s="170"/>
      <c r="G160" s="170"/>
      <c r="H160" s="259"/>
      <c r="I160" s="233"/>
      <c r="J160" s="38"/>
      <c r="K160" s="172"/>
      <c r="L160" s="166">
        <f t="shared" si="34"/>
        <v>0</v>
      </c>
      <c r="M160" s="320">
        <f t="shared" si="32"/>
        <v>0</v>
      </c>
      <c r="N160" s="264">
        <f>D153</f>
        <v>388</v>
      </c>
      <c r="O160" s="173" t="s">
        <v>96</v>
      </c>
      <c r="P160" s="6">
        <f t="shared" si="33"/>
        <v>0</v>
      </c>
      <c r="Q160" s="176"/>
    </row>
    <row r="161" spans="1:17" x14ac:dyDescent="0.25">
      <c r="A161" s="168"/>
      <c r="B161" s="169"/>
      <c r="C161" s="169"/>
      <c r="D161" s="169"/>
      <c r="E161" s="169"/>
      <c r="F161" s="170"/>
      <c r="G161" s="170"/>
      <c r="H161" s="259"/>
      <c r="I161" s="233"/>
      <c r="J161" s="174"/>
      <c r="K161" s="172"/>
      <c r="L161" s="166">
        <f t="shared" si="34"/>
        <v>0</v>
      </c>
      <c r="M161" s="320">
        <f t="shared" si="32"/>
        <v>0</v>
      </c>
      <c r="N161" s="264">
        <f>D153</f>
        <v>388</v>
      </c>
      <c r="O161" s="173" t="s">
        <v>36</v>
      </c>
      <c r="P161" s="6">
        <f t="shared" si="33"/>
        <v>0</v>
      </c>
      <c r="Q161" s="177"/>
    </row>
    <row r="162" spans="1:17" x14ac:dyDescent="0.25">
      <c r="A162" s="168"/>
      <c r="B162" s="169"/>
      <c r="C162" s="169"/>
      <c r="D162" s="169"/>
      <c r="E162" s="169"/>
      <c r="F162" s="170"/>
      <c r="G162" s="170"/>
      <c r="H162" s="259"/>
      <c r="I162" s="233">
        <v>4</v>
      </c>
      <c r="J162" s="174"/>
      <c r="K162" s="172">
        <v>1</v>
      </c>
      <c r="L162" s="166">
        <f t="shared" si="34"/>
        <v>5</v>
      </c>
      <c r="M162" s="320">
        <f t="shared" si="32"/>
        <v>1.2886597938144329E-2</v>
      </c>
      <c r="N162" s="264">
        <f>D153</f>
        <v>388</v>
      </c>
      <c r="O162" s="173" t="s">
        <v>3</v>
      </c>
      <c r="P162" s="6">
        <f t="shared" si="33"/>
        <v>5</v>
      </c>
      <c r="Q162" s="177"/>
    </row>
    <row r="163" spans="1:17" x14ac:dyDescent="0.25">
      <c r="A163" s="168"/>
      <c r="B163" s="169"/>
      <c r="C163" s="169"/>
      <c r="D163" s="169"/>
      <c r="E163" s="169"/>
      <c r="F163" s="170"/>
      <c r="G163" s="170"/>
      <c r="H163" s="259"/>
      <c r="I163" s="233"/>
      <c r="J163" s="178"/>
      <c r="K163" s="179"/>
      <c r="L163" s="223">
        <f t="shared" si="34"/>
        <v>0</v>
      </c>
      <c r="M163" s="320">
        <f t="shared" si="32"/>
        <v>0</v>
      </c>
      <c r="N163" s="264">
        <f>D153</f>
        <v>388</v>
      </c>
      <c r="O163" s="180" t="s">
        <v>29</v>
      </c>
      <c r="P163" s="6">
        <f t="shared" si="33"/>
        <v>0</v>
      </c>
      <c r="Q163" s="177"/>
    </row>
    <row r="164" spans="1:17" x14ac:dyDescent="0.25">
      <c r="A164" s="168"/>
      <c r="B164" s="169"/>
      <c r="C164" s="169"/>
      <c r="D164" s="169"/>
      <c r="E164" s="169"/>
      <c r="F164" s="170"/>
      <c r="G164" s="170"/>
      <c r="H164" s="259"/>
      <c r="I164" s="233"/>
      <c r="J164" s="38"/>
      <c r="K164" s="172"/>
      <c r="L164" s="181">
        <f t="shared" si="34"/>
        <v>0</v>
      </c>
      <c r="M164" s="320">
        <f t="shared" si="32"/>
        <v>0</v>
      </c>
      <c r="N164" s="264">
        <f>D153</f>
        <v>388</v>
      </c>
      <c r="O164" s="173" t="s">
        <v>191</v>
      </c>
      <c r="P164" s="6">
        <f t="shared" si="33"/>
        <v>0</v>
      </c>
      <c r="Q164" s="177"/>
    </row>
    <row r="165" spans="1:17" x14ac:dyDescent="0.25">
      <c r="A165" s="168"/>
      <c r="B165" s="169"/>
      <c r="C165" s="169"/>
      <c r="D165" s="169"/>
      <c r="E165" s="169"/>
      <c r="F165" s="170"/>
      <c r="G165" s="170"/>
      <c r="H165" s="259"/>
      <c r="I165" s="233"/>
      <c r="J165" s="38"/>
      <c r="K165" s="172"/>
      <c r="L165" s="181">
        <f t="shared" si="34"/>
        <v>0</v>
      </c>
      <c r="M165" s="320">
        <f t="shared" si="32"/>
        <v>0</v>
      </c>
      <c r="N165" s="264">
        <f>D153</f>
        <v>388</v>
      </c>
      <c r="O165" s="173" t="s">
        <v>48</v>
      </c>
      <c r="P165" s="6">
        <f t="shared" si="33"/>
        <v>0</v>
      </c>
      <c r="Q165" s="357"/>
    </row>
    <row r="166" spans="1:17" x14ac:dyDescent="0.25">
      <c r="A166" s="168"/>
      <c r="B166" s="169"/>
      <c r="C166" s="169"/>
      <c r="D166" s="169"/>
      <c r="E166" s="169"/>
      <c r="F166" s="170"/>
      <c r="G166" s="170"/>
      <c r="H166" s="259"/>
      <c r="I166" s="233"/>
      <c r="J166" s="38"/>
      <c r="K166" s="240"/>
      <c r="L166" s="181">
        <f t="shared" si="34"/>
        <v>0</v>
      </c>
      <c r="M166" s="320">
        <f t="shared" si="32"/>
        <v>0</v>
      </c>
      <c r="N166" s="264">
        <f>D153</f>
        <v>388</v>
      </c>
      <c r="O166" s="254" t="s">
        <v>187</v>
      </c>
      <c r="P166" s="6">
        <f t="shared" si="33"/>
        <v>0</v>
      </c>
      <c r="Q166" s="176"/>
    </row>
    <row r="167" spans="1:17" x14ac:dyDescent="0.25">
      <c r="A167" s="168"/>
      <c r="B167" s="169"/>
      <c r="C167" s="169"/>
      <c r="D167" s="169"/>
      <c r="E167" s="169"/>
      <c r="F167" s="170"/>
      <c r="G167" s="170"/>
      <c r="H167" s="259"/>
      <c r="I167" s="233"/>
      <c r="J167" s="38"/>
      <c r="K167" s="172"/>
      <c r="L167" s="181">
        <f t="shared" si="34"/>
        <v>0</v>
      </c>
      <c r="M167" s="320">
        <f t="shared" si="32"/>
        <v>0</v>
      </c>
      <c r="N167" s="264">
        <f>D153</f>
        <v>388</v>
      </c>
      <c r="O167" s="180" t="s">
        <v>221</v>
      </c>
      <c r="P167" s="6">
        <f t="shared" si="33"/>
        <v>0</v>
      </c>
      <c r="Q167" s="87" t="s">
        <v>295</v>
      </c>
    </row>
    <row r="168" spans="1:17" x14ac:dyDescent="0.25">
      <c r="A168" s="168"/>
      <c r="B168" s="169"/>
      <c r="C168" s="169"/>
      <c r="D168" s="169"/>
      <c r="E168" s="169"/>
      <c r="F168" s="170"/>
      <c r="G168" s="170"/>
      <c r="H168" s="259"/>
      <c r="I168" s="233"/>
      <c r="J168" s="38"/>
      <c r="K168" s="172"/>
      <c r="L168" s="181">
        <f t="shared" si="34"/>
        <v>0</v>
      </c>
      <c r="M168" s="320">
        <f t="shared" si="32"/>
        <v>0</v>
      </c>
      <c r="N168" s="264">
        <f>D153</f>
        <v>388</v>
      </c>
      <c r="O168" s="173" t="s">
        <v>119</v>
      </c>
      <c r="P168" s="6">
        <f t="shared" si="33"/>
        <v>0</v>
      </c>
      <c r="Q168" s="176"/>
    </row>
    <row r="169" spans="1:17" x14ac:dyDescent="0.25">
      <c r="A169" s="168"/>
      <c r="B169" s="169"/>
      <c r="C169" s="169"/>
      <c r="D169" s="169"/>
      <c r="E169" s="169"/>
      <c r="F169" s="170"/>
      <c r="G169" s="170"/>
      <c r="H169" s="259"/>
      <c r="I169" s="233">
        <v>1</v>
      </c>
      <c r="J169" s="38"/>
      <c r="K169" s="172"/>
      <c r="L169" s="181">
        <f t="shared" si="34"/>
        <v>1</v>
      </c>
      <c r="M169" s="320">
        <f t="shared" si="32"/>
        <v>2.5773195876288659E-3</v>
      </c>
      <c r="N169" s="264">
        <f>D153</f>
        <v>388</v>
      </c>
      <c r="O169" s="180" t="s">
        <v>85</v>
      </c>
      <c r="P169" s="6">
        <f t="shared" si="33"/>
        <v>1</v>
      </c>
      <c r="Q169" s="177"/>
    </row>
    <row r="170" spans="1:17" x14ac:dyDescent="0.25">
      <c r="A170" s="168"/>
      <c r="B170" s="169"/>
      <c r="C170" s="169"/>
      <c r="D170" s="169"/>
      <c r="E170" s="169"/>
      <c r="F170" s="170"/>
      <c r="G170" s="170"/>
      <c r="H170" s="259"/>
      <c r="I170" s="66"/>
      <c r="J170" s="38"/>
      <c r="K170" s="172"/>
      <c r="L170" s="181">
        <f t="shared" si="34"/>
        <v>0</v>
      </c>
      <c r="M170" s="320">
        <f t="shared" si="32"/>
        <v>0</v>
      </c>
      <c r="N170" s="264">
        <f>D153</f>
        <v>388</v>
      </c>
      <c r="O170" s="173" t="s">
        <v>102</v>
      </c>
      <c r="P170" s="6">
        <f t="shared" si="33"/>
        <v>0</v>
      </c>
      <c r="Q170" s="176"/>
    </row>
    <row r="171" spans="1:17" x14ac:dyDescent="0.25">
      <c r="A171" s="168"/>
      <c r="B171" s="169"/>
      <c r="C171" s="169"/>
      <c r="D171" s="169"/>
      <c r="E171" s="169"/>
      <c r="F171" s="170"/>
      <c r="G171" s="170"/>
      <c r="H171" s="259"/>
      <c r="I171" s="66"/>
      <c r="J171" s="174"/>
      <c r="K171" s="172"/>
      <c r="L171" s="181">
        <f t="shared" si="34"/>
        <v>0</v>
      </c>
      <c r="M171" s="320">
        <f t="shared" si="32"/>
        <v>0</v>
      </c>
      <c r="N171" s="348" t="str">
        <f>D152</f>
        <v>Build QTY</v>
      </c>
      <c r="O171" s="180" t="s">
        <v>259</v>
      </c>
      <c r="P171" s="6">
        <f t="shared" si="33"/>
        <v>0</v>
      </c>
      <c r="Q171" s="87"/>
    </row>
    <row r="172" spans="1:17" ht="15.75" thickBot="1" x14ac:dyDescent="0.3">
      <c r="A172" s="168"/>
      <c r="B172" s="169"/>
      <c r="C172" s="169"/>
      <c r="D172" s="169"/>
      <c r="E172" s="169"/>
      <c r="F172" s="170"/>
      <c r="G172" s="170"/>
      <c r="H172" s="259"/>
      <c r="I172" s="212"/>
      <c r="J172" s="347"/>
      <c r="K172" s="238"/>
      <c r="L172" s="241">
        <f t="shared" si="34"/>
        <v>0</v>
      </c>
      <c r="M172" s="317">
        <f t="shared" si="32"/>
        <v>0</v>
      </c>
      <c r="N172" s="264">
        <f>D153</f>
        <v>388</v>
      </c>
      <c r="O172" s="180" t="s">
        <v>90</v>
      </c>
      <c r="P172" s="6">
        <f t="shared" si="33"/>
        <v>0</v>
      </c>
      <c r="Q172" s="177"/>
    </row>
    <row r="173" spans="1:17" ht="15.75" thickBot="1" x14ac:dyDescent="0.3">
      <c r="A173" s="168"/>
      <c r="B173" s="169"/>
      <c r="C173" s="169"/>
      <c r="D173" s="169"/>
      <c r="E173" s="169"/>
      <c r="F173" s="170"/>
      <c r="G173" s="170"/>
      <c r="H173" s="260"/>
      <c r="I173" s="251"/>
      <c r="J173" s="251"/>
      <c r="K173" s="159"/>
      <c r="L173" s="160"/>
      <c r="M173" s="319"/>
      <c r="N173" s="269"/>
      <c r="O173" s="161" t="s">
        <v>99</v>
      </c>
      <c r="P173" s="6">
        <f t="shared" si="33"/>
        <v>0</v>
      </c>
      <c r="Q173" s="176"/>
    </row>
    <row r="174" spans="1:17" x14ac:dyDescent="0.25">
      <c r="A174" s="168"/>
      <c r="B174" s="169"/>
      <c r="C174" s="169"/>
      <c r="D174" s="169"/>
      <c r="E174" s="169"/>
      <c r="F174" s="170"/>
      <c r="G174" s="170"/>
      <c r="H174" s="259"/>
      <c r="I174" s="280"/>
      <c r="J174" s="279"/>
      <c r="K174" s="165"/>
      <c r="L174" s="166">
        <f t="shared" ref="L174" si="35">SUM(I174,K174)</f>
        <v>0</v>
      </c>
      <c r="M174" s="167">
        <f>$L174/$D$153</f>
        <v>0</v>
      </c>
      <c r="N174" s="264">
        <f>D153</f>
        <v>388</v>
      </c>
      <c r="O174" s="250" t="s">
        <v>100</v>
      </c>
      <c r="P174" s="6">
        <f t="shared" si="33"/>
        <v>0</v>
      </c>
      <c r="Q174" s="182"/>
    </row>
    <row r="175" spans="1:17" x14ac:dyDescent="0.25">
      <c r="A175" s="168"/>
      <c r="B175" s="169"/>
      <c r="C175" s="169"/>
      <c r="D175" s="169"/>
      <c r="E175" s="169"/>
      <c r="F175" s="170"/>
      <c r="G175" s="170"/>
      <c r="H175" s="259"/>
      <c r="I175" s="66"/>
      <c r="J175" s="38">
        <v>2</v>
      </c>
      <c r="K175" s="172"/>
      <c r="L175" s="243">
        <f>SUM(I175,K175)</f>
        <v>0</v>
      </c>
      <c r="M175" s="167">
        <f t="shared" ref="M175:M181" si="36">$L175/$D$153</f>
        <v>0</v>
      </c>
      <c r="N175" s="264">
        <f>D153</f>
        <v>388</v>
      </c>
      <c r="O175" s="235" t="s">
        <v>10</v>
      </c>
      <c r="P175" s="6">
        <f t="shared" si="33"/>
        <v>0</v>
      </c>
      <c r="Q175" s="182"/>
    </row>
    <row r="176" spans="1:17" x14ac:dyDescent="0.25">
      <c r="A176" s="168"/>
      <c r="B176" s="169"/>
      <c r="C176" s="169"/>
      <c r="D176" s="169"/>
      <c r="E176" s="169"/>
      <c r="F176" s="170"/>
      <c r="G176" s="170"/>
      <c r="H176" s="259"/>
      <c r="I176" s="234"/>
      <c r="J176" s="174"/>
      <c r="K176" s="172"/>
      <c r="L176" s="243">
        <f t="shared" ref="L176:L181" si="37">SUM(I176,K176)</f>
        <v>0</v>
      </c>
      <c r="M176" s="167">
        <f t="shared" si="36"/>
        <v>0</v>
      </c>
      <c r="N176" s="264">
        <f>D153</f>
        <v>388</v>
      </c>
      <c r="O176" s="235" t="s">
        <v>103</v>
      </c>
      <c r="P176" s="6">
        <f t="shared" si="33"/>
        <v>0</v>
      </c>
      <c r="Q176" s="182"/>
    </row>
    <row r="177" spans="1:17" x14ac:dyDescent="0.25">
      <c r="A177" s="168"/>
      <c r="B177" s="169"/>
      <c r="C177" s="169"/>
      <c r="D177" s="169"/>
      <c r="E177" s="169"/>
      <c r="F177" s="170"/>
      <c r="G177" s="170"/>
      <c r="H177" s="259"/>
      <c r="I177" s="66"/>
      <c r="J177" s="38"/>
      <c r="K177" s="172"/>
      <c r="L177" s="243">
        <f t="shared" si="37"/>
        <v>0</v>
      </c>
      <c r="M177" s="167">
        <f t="shared" si="36"/>
        <v>0</v>
      </c>
      <c r="N177" s="264">
        <f>D153</f>
        <v>388</v>
      </c>
      <c r="O177" s="235" t="s">
        <v>101</v>
      </c>
      <c r="P177" s="6">
        <f t="shared" si="33"/>
        <v>0</v>
      </c>
      <c r="Q177" s="177" t="s">
        <v>304</v>
      </c>
    </row>
    <row r="178" spans="1:17" x14ac:dyDescent="0.25">
      <c r="A178" s="168"/>
      <c r="B178" s="169"/>
      <c r="C178" s="169"/>
      <c r="D178" s="169"/>
      <c r="E178" s="169"/>
      <c r="F178" s="170"/>
      <c r="G178" s="170"/>
      <c r="H178" s="259"/>
      <c r="I178" s="66"/>
      <c r="J178" s="38"/>
      <c r="K178" s="172"/>
      <c r="L178" s="243">
        <f t="shared" si="37"/>
        <v>0</v>
      </c>
      <c r="M178" s="167">
        <f t="shared" si="36"/>
        <v>0</v>
      </c>
      <c r="N178" s="264">
        <f>D153</f>
        <v>388</v>
      </c>
      <c r="O178" s="180" t="s">
        <v>85</v>
      </c>
      <c r="P178" s="6">
        <f t="shared" si="33"/>
        <v>0</v>
      </c>
      <c r="Q178" s="183"/>
    </row>
    <row r="179" spans="1:17" x14ac:dyDescent="0.25">
      <c r="A179" s="168"/>
      <c r="B179" s="169"/>
      <c r="C179" s="169"/>
      <c r="D179" s="169"/>
      <c r="E179" s="169"/>
      <c r="F179" s="170"/>
      <c r="G179" s="170"/>
      <c r="H179" s="259"/>
      <c r="I179" s="234"/>
      <c r="J179" s="174">
        <v>3</v>
      </c>
      <c r="K179" s="172"/>
      <c r="L179" s="243">
        <f t="shared" si="37"/>
        <v>0</v>
      </c>
      <c r="M179" s="167">
        <f t="shared" si="36"/>
        <v>0</v>
      </c>
      <c r="N179" s="264">
        <f>D153</f>
        <v>388</v>
      </c>
      <c r="O179" s="235" t="s">
        <v>102</v>
      </c>
      <c r="P179" s="6">
        <f t="shared" si="33"/>
        <v>0</v>
      </c>
      <c r="Q179" s="177"/>
    </row>
    <row r="180" spans="1:17" x14ac:dyDescent="0.25">
      <c r="A180" s="168"/>
      <c r="B180" s="169"/>
      <c r="C180" s="169"/>
      <c r="D180" s="169"/>
      <c r="E180" s="169"/>
      <c r="F180" s="170"/>
      <c r="G180" s="170"/>
      <c r="H180" s="259"/>
      <c r="I180" s="66"/>
      <c r="J180" s="38">
        <v>2</v>
      </c>
      <c r="K180" s="172"/>
      <c r="L180" s="243">
        <f t="shared" si="37"/>
        <v>0</v>
      </c>
      <c r="M180" s="167">
        <f t="shared" si="36"/>
        <v>0</v>
      </c>
      <c r="N180" s="264">
        <f>D153</f>
        <v>388</v>
      </c>
      <c r="O180" s="235" t="s">
        <v>98</v>
      </c>
      <c r="P180" s="6">
        <f t="shared" si="33"/>
        <v>0</v>
      </c>
      <c r="Q180" s="177"/>
    </row>
    <row r="181" spans="1:17" ht="15.75" thickBot="1" x14ac:dyDescent="0.3">
      <c r="A181" s="168"/>
      <c r="B181" s="169"/>
      <c r="C181" s="169"/>
      <c r="D181" s="169"/>
      <c r="E181" s="169"/>
      <c r="F181" s="170"/>
      <c r="G181" s="170"/>
      <c r="H181" s="259"/>
      <c r="I181" s="212"/>
      <c r="J181" s="237"/>
      <c r="K181" s="238"/>
      <c r="L181" s="236">
        <f t="shared" si="37"/>
        <v>0</v>
      </c>
      <c r="M181" s="317">
        <f t="shared" si="36"/>
        <v>0</v>
      </c>
      <c r="N181" s="265">
        <f>D153</f>
        <v>388</v>
      </c>
      <c r="O181" s="239" t="s">
        <v>282</v>
      </c>
      <c r="P181" s="6">
        <f t="shared" si="33"/>
        <v>0</v>
      </c>
      <c r="Q181" s="177"/>
    </row>
    <row r="182" spans="1:17" ht="15.75" thickBot="1" x14ac:dyDescent="0.3">
      <c r="A182" s="168"/>
      <c r="B182" s="169"/>
      <c r="C182" s="169"/>
      <c r="D182" s="169"/>
      <c r="E182" s="169"/>
      <c r="F182" s="170"/>
      <c r="G182" s="170"/>
      <c r="H182" s="260"/>
      <c r="I182" s="244"/>
      <c r="J182" s="244"/>
      <c r="K182" s="245"/>
      <c r="L182" s="246"/>
      <c r="M182" s="246"/>
      <c r="N182" s="266"/>
      <c r="O182" s="247" t="s">
        <v>104</v>
      </c>
      <c r="P182" s="6">
        <f t="shared" si="33"/>
        <v>0</v>
      </c>
      <c r="Q182" s="177"/>
    </row>
    <row r="183" spans="1:17" x14ac:dyDescent="0.25">
      <c r="A183" s="168"/>
      <c r="B183" s="169"/>
      <c r="C183" s="169"/>
      <c r="D183" s="169"/>
      <c r="E183" s="169"/>
      <c r="F183" s="170"/>
      <c r="G183" s="170"/>
      <c r="H183" s="260"/>
      <c r="I183" s="64"/>
      <c r="J183" s="352"/>
      <c r="K183" s="353"/>
      <c r="L183" s="431">
        <v>0</v>
      </c>
      <c r="M183" s="318">
        <f>L183/$D$153</f>
        <v>0</v>
      </c>
      <c r="N183" s="354" t="str">
        <f>D152</f>
        <v>Build QTY</v>
      </c>
      <c r="O183" s="232" t="s">
        <v>183</v>
      </c>
      <c r="P183" s="6">
        <f>L185</f>
        <v>0</v>
      </c>
      <c r="Q183" s="292"/>
    </row>
    <row r="184" spans="1:17" x14ac:dyDescent="0.25">
      <c r="A184" s="168"/>
      <c r="B184" s="169"/>
      <c r="C184" s="169"/>
      <c r="D184" s="169" t="s">
        <v>107</v>
      </c>
      <c r="E184" s="169"/>
      <c r="F184" s="170"/>
      <c r="G184" s="170"/>
      <c r="H184" s="260"/>
      <c r="I184" s="66"/>
      <c r="J184" s="38"/>
      <c r="K184" s="355"/>
      <c r="L184" s="432">
        <v>0</v>
      </c>
      <c r="M184" s="320">
        <f t="shared" ref="M184:M198" si="38">L184/$D$153</f>
        <v>0</v>
      </c>
      <c r="N184" s="348" t="str">
        <f>D152</f>
        <v>Build QTY</v>
      </c>
      <c r="O184" s="173" t="s">
        <v>188</v>
      </c>
      <c r="P184" s="6">
        <f>L187</f>
        <v>0</v>
      </c>
      <c r="Q184" s="292"/>
    </row>
    <row r="185" spans="1:17" x14ac:dyDescent="0.25">
      <c r="A185" s="168"/>
      <c r="B185" s="169"/>
      <c r="C185" s="169"/>
      <c r="D185" s="169"/>
      <c r="E185" s="169"/>
      <c r="F185" s="170"/>
      <c r="G185" s="170"/>
      <c r="H185" s="260"/>
      <c r="I185" s="349"/>
      <c r="J185" s="350"/>
      <c r="K185" s="351"/>
      <c r="L185" s="433">
        <f t="shared" ref="L185" si="39">SUM(I185,K185)</f>
        <v>0</v>
      </c>
      <c r="M185" s="320">
        <f t="shared" si="38"/>
        <v>0</v>
      </c>
      <c r="N185" s="264">
        <f>D153</f>
        <v>388</v>
      </c>
      <c r="O185" s="180" t="s">
        <v>85</v>
      </c>
      <c r="P185" s="6">
        <f>L188</f>
        <v>1</v>
      </c>
      <c r="Q185" s="12" t="s">
        <v>185</v>
      </c>
    </row>
    <row r="186" spans="1:17" x14ac:dyDescent="0.25">
      <c r="A186" s="168"/>
      <c r="B186" s="169"/>
      <c r="C186" s="169"/>
      <c r="D186" s="169"/>
      <c r="E186" s="169"/>
      <c r="F186" s="170"/>
      <c r="G186" s="170"/>
      <c r="H186" s="260"/>
      <c r="I186" s="66"/>
      <c r="J186" s="38"/>
      <c r="K186" s="273"/>
      <c r="L186" s="432">
        <v>0</v>
      </c>
      <c r="M186" s="320">
        <f t="shared" si="38"/>
        <v>0</v>
      </c>
      <c r="N186" s="264" t="str">
        <f>D152</f>
        <v>Build QTY</v>
      </c>
      <c r="O186" s="180" t="s">
        <v>135</v>
      </c>
      <c r="P186" s="6">
        <f>L189</f>
        <v>0</v>
      </c>
      <c r="Q186" s="13" t="s">
        <v>305</v>
      </c>
    </row>
    <row r="187" spans="1:17" x14ac:dyDescent="0.25">
      <c r="A187" s="168"/>
      <c r="B187" s="169"/>
      <c r="C187" s="169"/>
      <c r="D187" s="169"/>
      <c r="E187" s="169"/>
      <c r="F187" s="170"/>
      <c r="G187" s="170"/>
      <c r="H187" s="260"/>
      <c r="I187" s="66"/>
      <c r="J187" s="38"/>
      <c r="K187" s="273"/>
      <c r="L187" s="432">
        <v>0</v>
      </c>
      <c r="M187" s="320">
        <f t="shared" si="38"/>
        <v>0</v>
      </c>
      <c r="N187" s="264">
        <f>D153</f>
        <v>388</v>
      </c>
      <c r="O187" s="180" t="s">
        <v>134</v>
      </c>
      <c r="P187" s="6">
        <f>L190</f>
        <v>1</v>
      </c>
      <c r="Q187" s="13" t="s">
        <v>306</v>
      </c>
    </row>
    <row r="188" spans="1:17" x14ac:dyDescent="0.25">
      <c r="A188" s="168"/>
      <c r="B188" s="169"/>
      <c r="C188" s="169"/>
      <c r="D188" s="169"/>
      <c r="E188" s="169"/>
      <c r="F188" s="170"/>
      <c r="G188" s="170"/>
      <c r="H188" s="260"/>
      <c r="I188" s="66">
        <v>1</v>
      </c>
      <c r="J188" s="38"/>
      <c r="K188" s="273"/>
      <c r="L188" s="433">
        <f>SUM(I188,K188)</f>
        <v>1</v>
      </c>
      <c r="M188" s="320">
        <f t="shared" si="38"/>
        <v>2.5773195876288659E-3</v>
      </c>
      <c r="N188" s="264">
        <f>D153</f>
        <v>388</v>
      </c>
      <c r="O188" s="180" t="s">
        <v>170</v>
      </c>
      <c r="P188" s="6">
        <f>L191</f>
        <v>1</v>
      </c>
      <c r="Q188" s="292"/>
    </row>
    <row r="189" spans="1:17" x14ac:dyDescent="0.25">
      <c r="A189" s="168"/>
      <c r="B189" s="169"/>
      <c r="C189" s="169"/>
      <c r="D189" s="169"/>
      <c r="E189" s="169"/>
      <c r="F189" s="170"/>
      <c r="G189" s="170"/>
      <c r="H189" s="171"/>
      <c r="I189" s="66"/>
      <c r="J189" s="38"/>
      <c r="K189" s="273"/>
      <c r="L189" s="433">
        <f>SUM(I189,K189)</f>
        <v>0</v>
      </c>
      <c r="M189" s="320">
        <f t="shared" si="38"/>
        <v>0</v>
      </c>
      <c r="N189" s="264">
        <f>D153</f>
        <v>388</v>
      </c>
      <c r="O189" s="180" t="s">
        <v>201</v>
      </c>
      <c r="P189" s="6">
        <f>L193</f>
        <v>0</v>
      </c>
      <c r="Q189" s="12"/>
    </row>
    <row r="190" spans="1:17" x14ac:dyDescent="0.25">
      <c r="A190" s="168"/>
      <c r="B190" s="169"/>
      <c r="C190" s="169"/>
      <c r="D190" s="169"/>
      <c r="E190" s="169"/>
      <c r="F190" s="170"/>
      <c r="G190" s="170"/>
      <c r="H190" s="171"/>
      <c r="I190" s="70">
        <v>1</v>
      </c>
      <c r="J190" s="178"/>
      <c r="K190" s="274"/>
      <c r="L190" s="432">
        <f t="shared" ref="L190:L192" si="40">SUM(I190,K190)</f>
        <v>1</v>
      </c>
      <c r="M190" s="320">
        <f t="shared" si="38"/>
        <v>2.5773195876288659E-3</v>
      </c>
      <c r="N190" s="264">
        <f>D153</f>
        <v>388</v>
      </c>
      <c r="O190" s="173" t="s">
        <v>119</v>
      </c>
      <c r="P190" s="6">
        <f>L194</f>
        <v>0</v>
      </c>
      <c r="Q190" s="13"/>
    </row>
    <row r="191" spans="1:17" x14ac:dyDescent="0.25">
      <c r="A191" s="168"/>
      <c r="B191" s="169"/>
      <c r="C191" s="169"/>
      <c r="D191" s="169"/>
      <c r="E191" s="169"/>
      <c r="F191" s="170"/>
      <c r="G191" s="170"/>
      <c r="H191" s="171"/>
      <c r="I191" s="70">
        <v>1</v>
      </c>
      <c r="J191" s="178"/>
      <c r="K191" s="274"/>
      <c r="L191" s="432">
        <f t="shared" si="40"/>
        <v>1</v>
      </c>
      <c r="M191" s="320">
        <f t="shared" si="38"/>
        <v>2.5773195876288659E-3</v>
      </c>
      <c r="N191" s="264">
        <f>D153</f>
        <v>388</v>
      </c>
      <c r="O191" s="180" t="s">
        <v>136</v>
      </c>
      <c r="P191" s="6">
        <f>L195</f>
        <v>0</v>
      </c>
      <c r="Q191" s="13"/>
    </row>
    <row r="192" spans="1:17" x14ac:dyDescent="0.25">
      <c r="A192" s="168"/>
      <c r="B192" s="169"/>
      <c r="C192" s="169"/>
      <c r="D192" s="169"/>
      <c r="E192" s="169"/>
      <c r="F192" s="170"/>
      <c r="G192" s="170"/>
      <c r="H192" s="171"/>
      <c r="I192" s="70"/>
      <c r="J192" s="178"/>
      <c r="K192" s="273"/>
      <c r="L192" s="432">
        <f t="shared" si="40"/>
        <v>0</v>
      </c>
      <c r="M192" s="320">
        <f t="shared" si="38"/>
        <v>0</v>
      </c>
      <c r="N192" s="264" t="str">
        <f>D152</f>
        <v>Build QTY</v>
      </c>
      <c r="O192" s="180" t="s">
        <v>224</v>
      </c>
      <c r="P192" s="6">
        <f>L195</f>
        <v>0</v>
      </c>
      <c r="Q192" s="136"/>
    </row>
    <row r="193" spans="1:17" x14ac:dyDescent="0.25">
      <c r="A193" s="168"/>
      <c r="B193" s="169"/>
      <c r="C193" s="169"/>
      <c r="D193" s="169"/>
      <c r="E193" s="169"/>
      <c r="F193" s="170"/>
      <c r="G193" s="170"/>
      <c r="H193" s="171"/>
      <c r="I193" s="70"/>
      <c r="J193" s="178"/>
      <c r="K193" s="273"/>
      <c r="L193" s="432">
        <v>0</v>
      </c>
      <c r="M193" s="320">
        <f t="shared" si="38"/>
        <v>0</v>
      </c>
      <c r="N193" s="264">
        <f>D153</f>
        <v>388</v>
      </c>
      <c r="O193" s="180" t="s">
        <v>192</v>
      </c>
      <c r="P193" s="6">
        <f>L196</f>
        <v>1</v>
      </c>
      <c r="Q193" s="136"/>
    </row>
    <row r="194" spans="1:17" x14ac:dyDescent="0.25">
      <c r="A194" s="168"/>
      <c r="B194" s="169"/>
      <c r="C194" s="169"/>
      <c r="D194" s="169"/>
      <c r="E194" s="169"/>
      <c r="F194" s="170"/>
      <c r="G194" s="170"/>
      <c r="H194" s="171"/>
      <c r="I194" s="70"/>
      <c r="J194" s="178"/>
      <c r="K194" s="273"/>
      <c r="L194" s="432">
        <f t="shared" ref="L194:L197" si="41">SUM(I194,K194)</f>
        <v>0</v>
      </c>
      <c r="M194" s="320">
        <f t="shared" si="38"/>
        <v>0</v>
      </c>
      <c r="N194" s="264">
        <f>D153</f>
        <v>388</v>
      </c>
      <c r="O194" s="180" t="s">
        <v>175</v>
      </c>
      <c r="P194" s="6">
        <f>L197</f>
        <v>0</v>
      </c>
      <c r="Q194" s="136"/>
    </row>
    <row r="195" spans="1:17" x14ac:dyDescent="0.25">
      <c r="A195" s="168"/>
      <c r="B195" s="169"/>
      <c r="C195" s="169"/>
      <c r="D195" s="169"/>
      <c r="E195" s="169"/>
      <c r="F195" s="170"/>
      <c r="G195" s="170"/>
      <c r="H195" s="171"/>
      <c r="I195" s="70"/>
      <c r="J195" s="178"/>
      <c r="K195" s="273"/>
      <c r="L195" s="432">
        <f t="shared" si="41"/>
        <v>0</v>
      </c>
      <c r="M195" s="320">
        <f t="shared" si="38"/>
        <v>0</v>
      </c>
      <c r="N195" s="264">
        <f>D153</f>
        <v>388</v>
      </c>
      <c r="O195" s="180" t="s">
        <v>90</v>
      </c>
      <c r="P195" s="6">
        <f>L198</f>
        <v>0</v>
      </c>
      <c r="Q195" s="136"/>
    </row>
    <row r="196" spans="1:17" x14ac:dyDescent="0.25">
      <c r="A196" s="168"/>
      <c r="B196" s="169"/>
      <c r="C196" s="169"/>
      <c r="D196" s="169"/>
      <c r="E196" s="169"/>
      <c r="F196" s="170"/>
      <c r="G196" s="170"/>
      <c r="H196" s="171"/>
      <c r="I196" s="66">
        <v>1</v>
      </c>
      <c r="J196" s="38"/>
      <c r="K196" s="273"/>
      <c r="L196" s="432">
        <f t="shared" si="41"/>
        <v>1</v>
      </c>
      <c r="M196" s="320">
        <f t="shared" si="38"/>
        <v>2.5773195876288659E-3</v>
      </c>
      <c r="N196" s="264">
        <f>D153</f>
        <v>388</v>
      </c>
      <c r="O196" s="180" t="s">
        <v>202</v>
      </c>
      <c r="Q196" s="291"/>
    </row>
    <row r="197" spans="1:17" x14ac:dyDescent="0.25">
      <c r="A197" s="168"/>
      <c r="B197" s="169"/>
      <c r="C197" s="169"/>
      <c r="D197" s="169"/>
      <c r="E197" s="169"/>
      <c r="F197" s="170"/>
      <c r="G197" s="170"/>
      <c r="H197" s="171"/>
      <c r="I197" s="66"/>
      <c r="J197" s="38"/>
      <c r="K197" s="273"/>
      <c r="L197" s="432">
        <f t="shared" si="41"/>
        <v>0</v>
      </c>
      <c r="M197" s="320">
        <f t="shared" si="38"/>
        <v>0</v>
      </c>
      <c r="N197" s="264">
        <v>588</v>
      </c>
      <c r="O197" s="180" t="s">
        <v>102</v>
      </c>
      <c r="Q197" s="291"/>
    </row>
    <row r="198" spans="1:17" ht="15.75" thickBot="1" x14ac:dyDescent="0.3">
      <c r="A198" s="185"/>
      <c r="B198" s="186"/>
      <c r="C198" s="186"/>
      <c r="D198" s="186"/>
      <c r="E198" s="186"/>
      <c r="F198" s="187"/>
      <c r="G198" s="187"/>
      <c r="H198" s="188"/>
      <c r="I198" s="242"/>
      <c r="J198" s="248"/>
      <c r="K198" s="275"/>
      <c r="L198" s="440">
        <v>0</v>
      </c>
      <c r="M198" s="317">
        <f t="shared" si="38"/>
        <v>0</v>
      </c>
      <c r="N198" s="264">
        <f>D153</f>
        <v>388</v>
      </c>
      <c r="O198" s="249" t="s">
        <v>138</v>
      </c>
      <c r="Q198" s="295"/>
    </row>
    <row r="199" spans="1:17" ht="15.75" thickBot="1" x14ac:dyDescent="0.3">
      <c r="H199" s="189" t="s">
        <v>5</v>
      </c>
      <c r="I199" s="190">
        <f>SUM(I154:I198)</f>
        <v>17</v>
      </c>
      <c r="J199" s="190">
        <f>SUM(J174:J181)+J194+J163</f>
        <v>7</v>
      </c>
      <c r="K199" s="190">
        <f>SUM(K154:K172,K185:K198)+K175</f>
        <v>3</v>
      </c>
      <c r="L199" s="190">
        <f>SUM(L154:L198)</f>
        <v>20</v>
      </c>
      <c r="M199" s="458">
        <f>L199/$D$153</f>
        <v>5.1546391752577317E-2</v>
      </c>
      <c r="N199" s="455">
        <f>D153</f>
        <v>388</v>
      </c>
      <c r="O199" s="6"/>
    </row>
    <row r="201" spans="1:17" ht="15.75" thickBot="1" x14ac:dyDescent="0.3"/>
    <row r="202" spans="1:17" ht="30.75" thickBot="1" x14ac:dyDescent="0.3">
      <c r="A202" s="149" t="s">
        <v>186</v>
      </c>
      <c r="B202" s="252" t="s">
        <v>51</v>
      </c>
      <c r="C202" s="252" t="s">
        <v>121</v>
      </c>
      <c r="D202" s="150" t="s">
        <v>18</v>
      </c>
      <c r="E202" s="150" t="s">
        <v>17</v>
      </c>
      <c r="F202" s="151" t="s">
        <v>1</v>
      </c>
      <c r="G202" s="151" t="s">
        <v>91</v>
      </c>
      <c r="H202" s="152" t="s">
        <v>24</v>
      </c>
      <c r="I202" s="153" t="s">
        <v>92</v>
      </c>
      <c r="J202" s="153" t="s">
        <v>93</v>
      </c>
      <c r="K202" s="154" t="s">
        <v>94</v>
      </c>
      <c r="L202" s="154" t="s">
        <v>5</v>
      </c>
      <c r="M202" s="154" t="s">
        <v>2</v>
      </c>
      <c r="N202" s="155" t="s">
        <v>171</v>
      </c>
      <c r="O202" s="156" t="s">
        <v>21</v>
      </c>
      <c r="P202" s="6" t="s">
        <v>5</v>
      </c>
      <c r="Q202" s="36" t="s">
        <v>7</v>
      </c>
    </row>
    <row r="203" spans="1:17" ht="15.75" thickBot="1" x14ac:dyDescent="0.3">
      <c r="A203" s="256">
        <v>1478023</v>
      </c>
      <c r="B203" s="256" t="s">
        <v>122</v>
      </c>
      <c r="C203" s="256">
        <v>1920</v>
      </c>
      <c r="D203" s="434">
        <v>1985</v>
      </c>
      <c r="E203" s="435">
        <v>1803</v>
      </c>
      <c r="F203" s="436">
        <f>E203/D203</f>
        <v>0.90831234256926952</v>
      </c>
      <c r="G203" s="437">
        <f>J249/D203</f>
        <v>4.9874055415617131E-2</v>
      </c>
      <c r="H203" s="257">
        <v>44945</v>
      </c>
      <c r="I203" s="157"/>
      <c r="J203" s="158"/>
      <c r="K203" s="159"/>
      <c r="L203" s="160"/>
      <c r="M203" s="330"/>
      <c r="N203" s="158"/>
      <c r="O203" s="161" t="s">
        <v>80</v>
      </c>
      <c r="Q203" s="86" t="s">
        <v>174</v>
      </c>
    </row>
    <row r="204" spans="1:17" x14ac:dyDescent="0.25">
      <c r="A204" s="162"/>
      <c r="B204" s="163"/>
      <c r="C204" s="163"/>
      <c r="D204" s="163"/>
      <c r="E204" s="163"/>
      <c r="F204" s="164"/>
      <c r="G204" s="164"/>
      <c r="H204" s="258"/>
      <c r="I204" s="233"/>
      <c r="J204" s="229"/>
      <c r="K204" s="230"/>
      <c r="L204" s="231">
        <f>SUM(I204,K204)</f>
        <v>0</v>
      </c>
      <c r="M204" s="318">
        <f>L204/$D$203</f>
        <v>0</v>
      </c>
      <c r="N204" s="264">
        <f>D203</f>
        <v>1985</v>
      </c>
      <c r="O204" s="232" t="s">
        <v>14</v>
      </c>
      <c r="P204" s="6">
        <f>L204</f>
        <v>0</v>
      </c>
      <c r="Q204" s="86"/>
    </row>
    <row r="205" spans="1:17" x14ac:dyDescent="0.25">
      <c r="A205" s="168"/>
      <c r="B205" s="169"/>
      <c r="C205" s="169"/>
      <c r="D205" s="169"/>
      <c r="E205" s="169"/>
      <c r="F205" s="170"/>
      <c r="G205" s="170"/>
      <c r="H205" s="259"/>
      <c r="I205" s="233">
        <v>2</v>
      </c>
      <c r="J205" s="38"/>
      <c r="K205" s="67"/>
      <c r="L205" s="272">
        <f>SUM(I205,K205)</f>
        <v>2</v>
      </c>
      <c r="M205" s="320">
        <f t="shared" ref="M205:M222" si="42">L205/$D$203</f>
        <v>1.0075566750629723E-3</v>
      </c>
      <c r="N205" s="264">
        <f>D203</f>
        <v>1985</v>
      </c>
      <c r="O205" s="173" t="s">
        <v>95</v>
      </c>
      <c r="P205" s="6">
        <f t="shared" ref="P205:P232" si="43">L205</f>
        <v>2</v>
      </c>
      <c r="Q205" s="136"/>
    </row>
    <row r="206" spans="1:17" x14ac:dyDescent="0.25">
      <c r="A206" s="168"/>
      <c r="B206" s="169"/>
      <c r="C206" s="169"/>
      <c r="D206" s="169"/>
      <c r="E206" s="169"/>
      <c r="F206" s="170"/>
      <c r="G206" s="170"/>
      <c r="H206" s="259"/>
      <c r="I206" s="233"/>
      <c r="J206" s="174"/>
      <c r="K206" s="172"/>
      <c r="L206" s="166">
        <f t="shared" ref="L206:L222" si="44">SUM(I206,K206)</f>
        <v>0</v>
      </c>
      <c r="M206" s="320">
        <f t="shared" si="42"/>
        <v>0</v>
      </c>
      <c r="N206" s="264">
        <f>D203</f>
        <v>1985</v>
      </c>
      <c r="O206" s="175" t="s">
        <v>8</v>
      </c>
      <c r="P206" s="6">
        <f t="shared" si="43"/>
        <v>0</v>
      </c>
      <c r="Q206" s="136"/>
    </row>
    <row r="207" spans="1:17" x14ac:dyDescent="0.25">
      <c r="A207" s="168"/>
      <c r="B207" s="169"/>
      <c r="C207" s="169"/>
      <c r="D207" s="169"/>
      <c r="E207" s="169"/>
      <c r="F207" s="170"/>
      <c r="G207" s="170"/>
      <c r="H207" s="259"/>
      <c r="I207" s="233">
        <v>2</v>
      </c>
      <c r="J207" s="38"/>
      <c r="K207" s="172"/>
      <c r="L207" s="166">
        <f t="shared" si="44"/>
        <v>2</v>
      </c>
      <c r="M207" s="320">
        <f t="shared" si="42"/>
        <v>1.0075566750629723E-3</v>
      </c>
      <c r="N207" s="264">
        <f>D203</f>
        <v>1985</v>
      </c>
      <c r="O207" s="175" t="s">
        <v>9</v>
      </c>
      <c r="P207" s="6">
        <f t="shared" si="43"/>
        <v>2</v>
      </c>
      <c r="Q207" s="136"/>
    </row>
    <row r="208" spans="1:17" x14ac:dyDescent="0.25">
      <c r="A208" s="168"/>
      <c r="B208" s="169"/>
      <c r="C208" s="169"/>
      <c r="D208" s="169"/>
      <c r="E208" s="169"/>
      <c r="F208" s="170"/>
      <c r="G208" s="170"/>
      <c r="H208" s="259"/>
      <c r="I208" s="233">
        <v>81</v>
      </c>
      <c r="J208" s="174"/>
      <c r="K208" s="172">
        <v>7</v>
      </c>
      <c r="L208" s="166">
        <f t="shared" si="44"/>
        <v>88</v>
      </c>
      <c r="M208" s="320">
        <f t="shared" si="42"/>
        <v>4.433249370277078E-2</v>
      </c>
      <c r="N208" s="264">
        <f>D203</f>
        <v>1985</v>
      </c>
      <c r="O208" s="173" t="s">
        <v>16</v>
      </c>
      <c r="P208" s="6">
        <f t="shared" si="43"/>
        <v>88</v>
      </c>
      <c r="Q208" s="136"/>
    </row>
    <row r="209" spans="1:17" x14ac:dyDescent="0.25">
      <c r="A209" s="168"/>
      <c r="B209" s="169"/>
      <c r="C209" s="169"/>
      <c r="D209" s="169"/>
      <c r="E209" s="169"/>
      <c r="F209" s="170"/>
      <c r="G209" s="170"/>
      <c r="H209" s="259"/>
      <c r="I209" s="233"/>
      <c r="J209" s="174"/>
      <c r="K209" s="172"/>
      <c r="L209" s="166">
        <f t="shared" si="44"/>
        <v>0</v>
      </c>
      <c r="M209" s="320">
        <f t="shared" si="42"/>
        <v>0</v>
      </c>
      <c r="N209" s="264">
        <f>D203</f>
        <v>1985</v>
      </c>
      <c r="O209" s="173" t="s">
        <v>46</v>
      </c>
      <c r="P209" s="6">
        <f t="shared" si="43"/>
        <v>0</v>
      </c>
      <c r="Q209" s="136"/>
    </row>
    <row r="210" spans="1:17" x14ac:dyDescent="0.25">
      <c r="A210" s="168"/>
      <c r="B210" s="169"/>
      <c r="C210" s="169"/>
      <c r="D210" s="169"/>
      <c r="E210" s="169"/>
      <c r="F210" s="170"/>
      <c r="G210" s="170"/>
      <c r="H210" s="259"/>
      <c r="I210" s="233"/>
      <c r="J210" s="38"/>
      <c r="K210" s="172"/>
      <c r="L210" s="166">
        <f t="shared" si="44"/>
        <v>0</v>
      </c>
      <c r="M210" s="320">
        <f t="shared" si="42"/>
        <v>0</v>
      </c>
      <c r="N210" s="264">
        <f>D203</f>
        <v>1985</v>
      </c>
      <c r="O210" s="173" t="s">
        <v>96</v>
      </c>
      <c r="P210" s="6">
        <f t="shared" si="43"/>
        <v>0</v>
      </c>
      <c r="Q210" s="176"/>
    </row>
    <row r="211" spans="1:17" x14ac:dyDescent="0.25">
      <c r="A211" s="168"/>
      <c r="B211" s="169"/>
      <c r="C211" s="169"/>
      <c r="D211" s="169"/>
      <c r="E211" s="169"/>
      <c r="F211" s="170"/>
      <c r="G211" s="170"/>
      <c r="H211" s="259"/>
      <c r="I211" s="233">
        <v>1</v>
      </c>
      <c r="J211" s="174"/>
      <c r="K211" s="172">
        <v>1</v>
      </c>
      <c r="L211" s="166">
        <f t="shared" si="44"/>
        <v>2</v>
      </c>
      <c r="M211" s="320">
        <f t="shared" si="42"/>
        <v>1.0075566750629723E-3</v>
      </c>
      <c r="N211" s="264">
        <f>D203</f>
        <v>1985</v>
      </c>
      <c r="O211" s="173" t="s">
        <v>36</v>
      </c>
      <c r="P211" s="6">
        <f t="shared" si="43"/>
        <v>2</v>
      </c>
      <c r="Q211" s="177"/>
    </row>
    <row r="212" spans="1:17" x14ac:dyDescent="0.25">
      <c r="A212" s="168"/>
      <c r="B212" s="169"/>
      <c r="C212" s="169"/>
      <c r="D212" s="169"/>
      <c r="E212" s="169"/>
      <c r="F212" s="170"/>
      <c r="G212" s="170"/>
      <c r="H212" s="259"/>
      <c r="I212" s="233">
        <v>5</v>
      </c>
      <c r="J212" s="174"/>
      <c r="K212" s="172">
        <v>3</v>
      </c>
      <c r="L212" s="166">
        <f t="shared" si="44"/>
        <v>8</v>
      </c>
      <c r="M212" s="320">
        <f t="shared" si="42"/>
        <v>4.0302267002518891E-3</v>
      </c>
      <c r="N212" s="264">
        <f>D203</f>
        <v>1985</v>
      </c>
      <c r="O212" s="173" t="s">
        <v>3</v>
      </c>
      <c r="P212" s="6">
        <f t="shared" si="43"/>
        <v>8</v>
      </c>
      <c r="Q212" s="177"/>
    </row>
    <row r="213" spans="1:17" x14ac:dyDescent="0.25">
      <c r="A213" s="168"/>
      <c r="B213" s="169"/>
      <c r="C213" s="169"/>
      <c r="D213" s="169"/>
      <c r="E213" s="169"/>
      <c r="F213" s="170"/>
      <c r="G213" s="170"/>
      <c r="H213" s="259"/>
      <c r="I213" s="233">
        <v>1</v>
      </c>
      <c r="J213" s="178"/>
      <c r="K213" s="179"/>
      <c r="L213" s="223">
        <f t="shared" si="44"/>
        <v>1</v>
      </c>
      <c r="M213" s="320">
        <f t="shared" si="42"/>
        <v>5.0377833753148613E-4</v>
      </c>
      <c r="N213" s="264">
        <f>D203</f>
        <v>1985</v>
      </c>
      <c r="O213" s="180" t="s">
        <v>29</v>
      </c>
      <c r="P213" s="6">
        <f t="shared" si="43"/>
        <v>1</v>
      </c>
      <c r="Q213" s="177"/>
    </row>
    <row r="214" spans="1:17" x14ac:dyDescent="0.25">
      <c r="A214" s="168"/>
      <c r="B214" s="169"/>
      <c r="C214" s="169"/>
      <c r="D214" s="169"/>
      <c r="E214" s="169"/>
      <c r="F214" s="170"/>
      <c r="G214" s="170"/>
      <c r="H214" s="259"/>
      <c r="I214" s="233"/>
      <c r="J214" s="38"/>
      <c r="K214" s="172"/>
      <c r="L214" s="181">
        <f t="shared" si="44"/>
        <v>0</v>
      </c>
      <c r="M214" s="320">
        <f t="shared" si="42"/>
        <v>0</v>
      </c>
      <c r="N214" s="264">
        <f>D203</f>
        <v>1985</v>
      </c>
      <c r="O214" s="173" t="s">
        <v>191</v>
      </c>
      <c r="P214" s="6">
        <f t="shared" si="43"/>
        <v>0</v>
      </c>
      <c r="Q214" s="177"/>
    </row>
    <row r="215" spans="1:17" x14ac:dyDescent="0.25">
      <c r="A215" s="168"/>
      <c r="B215" s="169"/>
      <c r="C215" s="169"/>
      <c r="D215" s="169"/>
      <c r="E215" s="169"/>
      <c r="F215" s="170"/>
      <c r="G215" s="170"/>
      <c r="H215" s="259"/>
      <c r="I215" s="233"/>
      <c r="J215" s="38"/>
      <c r="K215" s="172">
        <v>1</v>
      </c>
      <c r="L215" s="181">
        <f t="shared" si="44"/>
        <v>1</v>
      </c>
      <c r="M215" s="320">
        <f t="shared" si="42"/>
        <v>5.0377833753148613E-4</v>
      </c>
      <c r="N215" s="264">
        <f>D203</f>
        <v>1985</v>
      </c>
      <c r="O215" s="173" t="s">
        <v>20</v>
      </c>
      <c r="P215" s="6">
        <f t="shared" si="43"/>
        <v>1</v>
      </c>
      <c r="Q215" s="357"/>
    </row>
    <row r="216" spans="1:17" x14ac:dyDescent="0.25">
      <c r="A216" s="168"/>
      <c r="B216" s="169"/>
      <c r="C216" s="169"/>
      <c r="D216" s="169"/>
      <c r="E216" s="169"/>
      <c r="F216" s="170"/>
      <c r="G216" s="170"/>
      <c r="H216" s="259"/>
      <c r="I216" s="233"/>
      <c r="J216" s="38"/>
      <c r="K216" s="240"/>
      <c r="L216" s="181">
        <f t="shared" si="44"/>
        <v>0</v>
      </c>
      <c r="M216" s="320">
        <f t="shared" si="42"/>
        <v>0</v>
      </c>
      <c r="N216" s="264">
        <f>D203</f>
        <v>1985</v>
      </c>
      <c r="O216" s="254" t="s">
        <v>187</v>
      </c>
      <c r="P216" s="6">
        <f t="shared" si="43"/>
        <v>0</v>
      </c>
      <c r="Q216" s="176"/>
    </row>
    <row r="217" spans="1:17" x14ac:dyDescent="0.25">
      <c r="A217" s="168"/>
      <c r="B217" s="169"/>
      <c r="C217" s="169"/>
      <c r="D217" s="169"/>
      <c r="E217" s="169"/>
      <c r="F217" s="170"/>
      <c r="G217" s="170"/>
      <c r="H217" s="259"/>
      <c r="I217" s="233"/>
      <c r="J217" s="38"/>
      <c r="K217" s="172"/>
      <c r="L217" s="181">
        <f t="shared" si="44"/>
        <v>0</v>
      </c>
      <c r="M217" s="320">
        <f t="shared" si="42"/>
        <v>0</v>
      </c>
      <c r="N217" s="264">
        <f>D203</f>
        <v>1985</v>
      </c>
      <c r="O217" s="180" t="s">
        <v>221</v>
      </c>
      <c r="P217" s="6">
        <f t="shared" si="43"/>
        <v>0</v>
      </c>
      <c r="Q217" s="87" t="s">
        <v>295</v>
      </c>
    </row>
    <row r="218" spans="1:17" x14ac:dyDescent="0.25">
      <c r="A218" s="168"/>
      <c r="B218" s="169"/>
      <c r="C218" s="169"/>
      <c r="D218" s="169"/>
      <c r="E218" s="169"/>
      <c r="F218" s="170"/>
      <c r="G218" s="170"/>
      <c r="H218" s="259"/>
      <c r="I218" s="233">
        <v>4</v>
      </c>
      <c r="J218" s="38"/>
      <c r="K218" s="172"/>
      <c r="L218" s="181">
        <f t="shared" si="44"/>
        <v>4</v>
      </c>
      <c r="M218" s="320">
        <f t="shared" si="42"/>
        <v>2.0151133501259445E-3</v>
      </c>
      <c r="N218" s="264">
        <f>D203</f>
        <v>1985</v>
      </c>
      <c r="O218" s="173" t="s">
        <v>119</v>
      </c>
      <c r="P218" s="6">
        <f t="shared" si="43"/>
        <v>4</v>
      </c>
      <c r="Q218" s="176"/>
    </row>
    <row r="219" spans="1:17" x14ac:dyDescent="0.25">
      <c r="A219" s="168"/>
      <c r="B219" s="169"/>
      <c r="C219" s="169"/>
      <c r="D219" s="169"/>
      <c r="E219" s="169"/>
      <c r="F219" s="170"/>
      <c r="G219" s="170"/>
      <c r="H219" s="259"/>
      <c r="I219" s="233">
        <v>1</v>
      </c>
      <c r="J219" s="38"/>
      <c r="K219" s="172"/>
      <c r="L219" s="181">
        <f t="shared" si="44"/>
        <v>1</v>
      </c>
      <c r="M219" s="320">
        <f t="shared" si="42"/>
        <v>5.0377833753148613E-4</v>
      </c>
      <c r="N219" s="264">
        <f>D203</f>
        <v>1985</v>
      </c>
      <c r="O219" s="180" t="s">
        <v>90</v>
      </c>
      <c r="P219" s="6">
        <f t="shared" si="43"/>
        <v>1</v>
      </c>
      <c r="Q219" s="177"/>
    </row>
    <row r="220" spans="1:17" x14ac:dyDescent="0.25">
      <c r="A220" s="168"/>
      <c r="B220" s="169"/>
      <c r="C220" s="169"/>
      <c r="D220" s="169"/>
      <c r="E220" s="169"/>
      <c r="F220" s="170"/>
      <c r="G220" s="170"/>
      <c r="H220" s="259"/>
      <c r="I220" s="66">
        <v>1</v>
      </c>
      <c r="J220" s="38"/>
      <c r="K220" s="172"/>
      <c r="L220" s="181">
        <f t="shared" si="44"/>
        <v>1</v>
      </c>
      <c r="M220" s="320">
        <f t="shared" si="42"/>
        <v>5.0377833753148613E-4</v>
      </c>
      <c r="N220" s="264">
        <f>D203</f>
        <v>1985</v>
      </c>
      <c r="O220" s="173" t="s">
        <v>282</v>
      </c>
      <c r="P220" s="6">
        <f t="shared" si="43"/>
        <v>1</v>
      </c>
      <c r="Q220" s="176"/>
    </row>
    <row r="221" spans="1:17" x14ac:dyDescent="0.25">
      <c r="A221" s="168"/>
      <c r="B221" s="169"/>
      <c r="C221" s="169"/>
      <c r="D221" s="169"/>
      <c r="E221" s="169"/>
      <c r="F221" s="170"/>
      <c r="G221" s="170"/>
      <c r="H221" s="259"/>
      <c r="I221" s="66">
        <v>1</v>
      </c>
      <c r="J221" s="174"/>
      <c r="K221" s="172"/>
      <c r="L221" s="181">
        <f t="shared" si="44"/>
        <v>1</v>
      </c>
      <c r="M221" s="320">
        <f t="shared" si="42"/>
        <v>5.0377833753148613E-4</v>
      </c>
      <c r="N221" s="348" t="str">
        <f>D202</f>
        <v>Build QTY</v>
      </c>
      <c r="O221" s="180" t="s">
        <v>201</v>
      </c>
      <c r="P221" s="6">
        <f t="shared" si="43"/>
        <v>1</v>
      </c>
      <c r="Q221" s="87"/>
    </row>
    <row r="222" spans="1:17" ht="15.75" thickBot="1" x14ac:dyDescent="0.3">
      <c r="A222" s="168"/>
      <c r="B222" s="169"/>
      <c r="C222" s="169"/>
      <c r="D222" s="169"/>
      <c r="E222" s="169"/>
      <c r="F222" s="170"/>
      <c r="G222" s="170"/>
      <c r="H222" s="259"/>
      <c r="I222" s="212">
        <v>5</v>
      </c>
      <c r="J222" s="347"/>
      <c r="K222" s="238"/>
      <c r="L222" s="241">
        <f t="shared" si="44"/>
        <v>5</v>
      </c>
      <c r="M222" s="317">
        <f t="shared" si="42"/>
        <v>2.5188916876574307E-3</v>
      </c>
      <c r="N222" s="264">
        <f>D203</f>
        <v>1985</v>
      </c>
      <c r="O222" s="180" t="s">
        <v>76</v>
      </c>
      <c r="P222" s="6">
        <f t="shared" si="43"/>
        <v>5</v>
      </c>
      <c r="Q222" s="177"/>
    </row>
    <row r="223" spans="1:17" ht="15.75" thickBot="1" x14ac:dyDescent="0.3">
      <c r="A223" s="168"/>
      <c r="B223" s="169"/>
      <c r="C223" s="169"/>
      <c r="D223" s="169"/>
      <c r="E223" s="169"/>
      <c r="F223" s="170"/>
      <c r="G223" s="170"/>
      <c r="H223" s="260"/>
      <c r="I223" s="251"/>
      <c r="J223" s="251"/>
      <c r="K223" s="159"/>
      <c r="L223" s="160"/>
      <c r="M223" s="319"/>
      <c r="N223" s="269"/>
      <c r="O223" s="161" t="s">
        <v>99</v>
      </c>
      <c r="P223" s="6">
        <f t="shared" si="43"/>
        <v>0</v>
      </c>
      <c r="Q223" s="176"/>
    </row>
    <row r="224" spans="1:17" x14ac:dyDescent="0.25">
      <c r="A224" s="168"/>
      <c r="B224" s="169"/>
      <c r="C224" s="169"/>
      <c r="D224" s="169"/>
      <c r="E224" s="169"/>
      <c r="F224" s="170"/>
      <c r="G224" s="170"/>
      <c r="H224" s="259"/>
      <c r="I224" s="280"/>
      <c r="J224" s="279">
        <v>10</v>
      </c>
      <c r="K224" s="165"/>
      <c r="L224" s="166">
        <f t="shared" ref="L224" si="45">SUM(I224,K224)</f>
        <v>0</v>
      </c>
      <c r="M224" s="167">
        <f>$L224/$D$203</f>
        <v>0</v>
      </c>
      <c r="N224" s="264">
        <f>D203</f>
        <v>1985</v>
      </c>
      <c r="O224" s="250" t="s">
        <v>100</v>
      </c>
      <c r="P224" s="6">
        <f t="shared" si="43"/>
        <v>0</v>
      </c>
      <c r="Q224" s="182"/>
    </row>
    <row r="225" spans="1:17" x14ac:dyDescent="0.25">
      <c r="A225" s="168"/>
      <c r="B225" s="169"/>
      <c r="C225" s="169"/>
      <c r="D225" s="169"/>
      <c r="E225" s="169"/>
      <c r="F225" s="170"/>
      <c r="G225" s="170"/>
      <c r="H225" s="259"/>
      <c r="I225" s="66"/>
      <c r="J225" s="38">
        <v>18</v>
      </c>
      <c r="K225" s="172"/>
      <c r="L225" s="243">
        <f>SUM(I225,K225)</f>
        <v>0</v>
      </c>
      <c r="M225" s="167">
        <f t="shared" ref="M225:M231" si="46">$L225/$D$203</f>
        <v>0</v>
      </c>
      <c r="N225" s="264">
        <f>D203</f>
        <v>1985</v>
      </c>
      <c r="O225" s="235" t="s">
        <v>10</v>
      </c>
      <c r="P225" s="6">
        <f t="shared" si="43"/>
        <v>0</v>
      </c>
      <c r="Q225" s="182"/>
    </row>
    <row r="226" spans="1:17" x14ac:dyDescent="0.25">
      <c r="A226" s="168"/>
      <c r="B226" s="169"/>
      <c r="C226" s="169"/>
      <c r="D226" s="169"/>
      <c r="E226" s="169"/>
      <c r="F226" s="170"/>
      <c r="G226" s="170"/>
      <c r="H226" s="259"/>
      <c r="I226" s="234"/>
      <c r="J226" s="174"/>
      <c r="K226" s="172"/>
      <c r="L226" s="243">
        <f t="shared" ref="L226:L231" si="47">SUM(I226,K226)</f>
        <v>0</v>
      </c>
      <c r="M226" s="167">
        <f t="shared" si="46"/>
        <v>0</v>
      </c>
      <c r="N226" s="264">
        <f>D203</f>
        <v>1985</v>
      </c>
      <c r="O226" s="235" t="s">
        <v>103</v>
      </c>
      <c r="P226" s="6">
        <f t="shared" si="43"/>
        <v>0</v>
      </c>
      <c r="Q226" s="182"/>
    </row>
    <row r="227" spans="1:17" x14ac:dyDescent="0.25">
      <c r="A227" s="168"/>
      <c r="B227" s="169"/>
      <c r="C227" s="169"/>
      <c r="D227" s="169"/>
      <c r="E227" s="169"/>
      <c r="F227" s="170"/>
      <c r="G227" s="170"/>
      <c r="H227" s="259"/>
      <c r="I227" s="66"/>
      <c r="J227" s="38">
        <v>14</v>
      </c>
      <c r="K227" s="172"/>
      <c r="L227" s="243">
        <f t="shared" si="47"/>
        <v>0</v>
      </c>
      <c r="M227" s="167">
        <f t="shared" si="46"/>
        <v>0</v>
      </c>
      <c r="N227" s="264">
        <f>D203</f>
        <v>1985</v>
      </c>
      <c r="O227" s="235" t="s">
        <v>101</v>
      </c>
      <c r="P227" s="6">
        <f t="shared" si="43"/>
        <v>0</v>
      </c>
      <c r="Q227" s="177" t="s">
        <v>327</v>
      </c>
    </row>
    <row r="228" spans="1:17" x14ac:dyDescent="0.25">
      <c r="A228" s="168"/>
      <c r="B228" s="169"/>
      <c r="C228" s="169"/>
      <c r="D228" s="169"/>
      <c r="E228" s="169"/>
      <c r="F228" s="170"/>
      <c r="G228" s="170"/>
      <c r="H228" s="259"/>
      <c r="I228" s="66"/>
      <c r="J228" s="38"/>
      <c r="K228" s="172"/>
      <c r="L228" s="243">
        <f t="shared" si="47"/>
        <v>0</v>
      </c>
      <c r="M228" s="167">
        <f t="shared" si="46"/>
        <v>0</v>
      </c>
      <c r="N228" s="264">
        <f>D203</f>
        <v>1985</v>
      </c>
      <c r="O228" s="180" t="s">
        <v>85</v>
      </c>
      <c r="P228" s="6">
        <f t="shared" si="43"/>
        <v>0</v>
      </c>
      <c r="Q228" s="183"/>
    </row>
    <row r="229" spans="1:17" x14ac:dyDescent="0.25">
      <c r="A229" s="168"/>
      <c r="B229" s="169"/>
      <c r="C229" s="169"/>
      <c r="D229" s="169"/>
      <c r="E229" s="169"/>
      <c r="F229" s="170"/>
      <c r="G229" s="170"/>
      <c r="H229" s="259"/>
      <c r="I229" s="234"/>
      <c r="J229" s="174">
        <v>38</v>
      </c>
      <c r="K229" s="172"/>
      <c r="L229" s="243">
        <f t="shared" si="47"/>
        <v>0</v>
      </c>
      <c r="M229" s="167">
        <f t="shared" si="46"/>
        <v>0</v>
      </c>
      <c r="N229" s="264">
        <f>D203</f>
        <v>1985</v>
      </c>
      <c r="O229" s="235" t="s">
        <v>102</v>
      </c>
      <c r="P229" s="6">
        <f t="shared" si="43"/>
        <v>0</v>
      </c>
      <c r="Q229" s="177"/>
    </row>
    <row r="230" spans="1:17" x14ac:dyDescent="0.25">
      <c r="A230" s="168"/>
      <c r="B230" s="169"/>
      <c r="C230" s="169"/>
      <c r="D230" s="169"/>
      <c r="E230" s="169"/>
      <c r="F230" s="170"/>
      <c r="G230" s="170"/>
      <c r="H230" s="259"/>
      <c r="I230" s="66"/>
      <c r="J230" s="38">
        <v>18</v>
      </c>
      <c r="K230" s="172"/>
      <c r="L230" s="243">
        <f t="shared" si="47"/>
        <v>0</v>
      </c>
      <c r="M230" s="167">
        <f t="shared" si="46"/>
        <v>0</v>
      </c>
      <c r="N230" s="264">
        <f>D203</f>
        <v>1985</v>
      </c>
      <c r="O230" s="235" t="s">
        <v>98</v>
      </c>
      <c r="P230" s="6">
        <f t="shared" si="43"/>
        <v>0</v>
      </c>
      <c r="Q230" s="177"/>
    </row>
    <row r="231" spans="1:17" ht="15.75" thickBot="1" x14ac:dyDescent="0.3">
      <c r="A231" s="168"/>
      <c r="B231" s="169"/>
      <c r="C231" s="169"/>
      <c r="D231" s="169"/>
      <c r="E231" s="169"/>
      <c r="F231" s="170"/>
      <c r="G231" s="170"/>
      <c r="H231" s="259"/>
      <c r="I231" s="212"/>
      <c r="J231" s="237">
        <v>1</v>
      </c>
      <c r="K231" s="238"/>
      <c r="L231" s="236">
        <f t="shared" si="47"/>
        <v>0</v>
      </c>
      <c r="M231" s="317">
        <f t="shared" si="46"/>
        <v>0</v>
      </c>
      <c r="N231" s="265">
        <f>D203</f>
        <v>1985</v>
      </c>
      <c r="O231" s="239" t="s">
        <v>282</v>
      </c>
      <c r="P231" s="6">
        <f t="shared" si="43"/>
        <v>0</v>
      </c>
      <c r="Q231" s="177"/>
    </row>
    <row r="232" spans="1:17" ht="15.75" thickBot="1" x14ac:dyDescent="0.3">
      <c r="A232" s="168"/>
      <c r="B232" s="169"/>
      <c r="C232" s="169"/>
      <c r="D232" s="169"/>
      <c r="E232" s="169"/>
      <c r="F232" s="170"/>
      <c r="G232" s="170"/>
      <c r="H232" s="260"/>
      <c r="I232" s="244"/>
      <c r="J232" s="244"/>
      <c r="K232" s="245"/>
      <c r="L232" s="246"/>
      <c r="M232" s="246"/>
      <c r="N232" s="266"/>
      <c r="O232" s="247" t="s">
        <v>104</v>
      </c>
      <c r="P232" s="6">
        <f t="shared" si="43"/>
        <v>0</v>
      </c>
      <c r="Q232" s="177"/>
    </row>
    <row r="233" spans="1:17" x14ac:dyDescent="0.25">
      <c r="A233" s="168"/>
      <c r="B233" s="169"/>
      <c r="C233" s="169"/>
      <c r="D233" s="169"/>
      <c r="E233" s="169"/>
      <c r="F233" s="170"/>
      <c r="G233" s="170"/>
      <c r="H233" s="260"/>
      <c r="I233" s="64">
        <v>1</v>
      </c>
      <c r="J233" s="352"/>
      <c r="K233" s="353"/>
      <c r="L233" s="431">
        <v>0</v>
      </c>
      <c r="M233" s="318">
        <f>L233/$D$203</f>
        <v>0</v>
      </c>
      <c r="N233" s="354" t="str">
        <f>D202</f>
        <v>Build QTY</v>
      </c>
      <c r="O233" s="232" t="s">
        <v>326</v>
      </c>
      <c r="P233" s="6">
        <f>L235</f>
        <v>2</v>
      </c>
      <c r="Q233" s="292"/>
    </row>
    <row r="234" spans="1:17" x14ac:dyDescent="0.25">
      <c r="A234" s="168"/>
      <c r="B234" s="169"/>
      <c r="C234" s="169"/>
      <c r="D234" s="169" t="s">
        <v>107</v>
      </c>
      <c r="E234" s="169"/>
      <c r="F234" s="170"/>
      <c r="G234" s="170"/>
      <c r="H234" s="260"/>
      <c r="I234" s="66"/>
      <c r="J234" s="38"/>
      <c r="K234" s="355"/>
      <c r="L234" s="432">
        <v>0</v>
      </c>
      <c r="M234" s="320">
        <f t="shared" ref="M234:M248" si="48">L234/$D$203</f>
        <v>0</v>
      </c>
      <c r="N234" s="348" t="str">
        <f>D202</f>
        <v>Build QTY</v>
      </c>
      <c r="O234" s="173" t="s">
        <v>188</v>
      </c>
      <c r="P234" s="6">
        <f>L237</f>
        <v>0</v>
      </c>
      <c r="Q234" s="292"/>
    </row>
    <row r="235" spans="1:17" x14ac:dyDescent="0.25">
      <c r="A235" s="168"/>
      <c r="B235" s="169"/>
      <c r="C235" s="169"/>
      <c r="D235" s="169"/>
      <c r="E235" s="169"/>
      <c r="F235" s="170"/>
      <c r="G235" s="170"/>
      <c r="H235" s="260"/>
      <c r="I235" s="349">
        <v>2</v>
      </c>
      <c r="J235" s="350"/>
      <c r="K235" s="351"/>
      <c r="L235" s="433">
        <f t="shared" ref="L235" si="49">SUM(I235,K235)</f>
        <v>2</v>
      </c>
      <c r="M235" s="320">
        <f t="shared" si="48"/>
        <v>1.0075566750629723E-3</v>
      </c>
      <c r="N235" s="264">
        <f>D203</f>
        <v>1985</v>
      </c>
      <c r="O235" s="180" t="s">
        <v>85</v>
      </c>
      <c r="P235" s="6">
        <f>L238</f>
        <v>6</v>
      </c>
      <c r="Q235" s="12" t="s">
        <v>185</v>
      </c>
    </row>
    <row r="236" spans="1:17" x14ac:dyDescent="0.25">
      <c r="A236" s="168"/>
      <c r="B236" s="169"/>
      <c r="C236" s="169"/>
      <c r="D236" s="169"/>
      <c r="E236" s="169"/>
      <c r="F236" s="170"/>
      <c r="G236" s="170"/>
      <c r="H236" s="260"/>
      <c r="I236" s="66">
        <v>6</v>
      </c>
      <c r="J236" s="38"/>
      <c r="K236" s="273"/>
      <c r="L236" s="432">
        <v>0</v>
      </c>
      <c r="M236" s="320">
        <f t="shared" si="48"/>
        <v>0</v>
      </c>
      <c r="N236" s="264" t="str">
        <f>D202</f>
        <v>Build QTY</v>
      </c>
      <c r="O236" s="180" t="s">
        <v>135</v>
      </c>
      <c r="P236" s="6">
        <f>L239</f>
        <v>3</v>
      </c>
      <c r="Q236" s="460" t="s">
        <v>324</v>
      </c>
    </row>
    <row r="237" spans="1:17" x14ac:dyDescent="0.25">
      <c r="A237" s="168"/>
      <c r="B237" s="169"/>
      <c r="C237" s="169"/>
      <c r="D237" s="169"/>
      <c r="E237" s="169"/>
      <c r="F237" s="170"/>
      <c r="G237" s="170"/>
      <c r="H237" s="260"/>
      <c r="I237" s="66">
        <v>28</v>
      </c>
      <c r="J237" s="38"/>
      <c r="K237" s="273"/>
      <c r="L237" s="432">
        <v>0</v>
      </c>
      <c r="M237" s="320">
        <f t="shared" si="48"/>
        <v>0</v>
      </c>
      <c r="N237" s="264">
        <f>D203</f>
        <v>1985</v>
      </c>
      <c r="O237" s="180" t="s">
        <v>134</v>
      </c>
      <c r="P237" s="6">
        <f>L240</f>
        <v>28</v>
      </c>
      <c r="Q237" s="13" t="s">
        <v>325</v>
      </c>
    </row>
    <row r="238" spans="1:17" x14ac:dyDescent="0.25">
      <c r="A238" s="168"/>
      <c r="B238" s="169"/>
      <c r="C238" s="169"/>
      <c r="D238" s="169"/>
      <c r="E238" s="169"/>
      <c r="F238" s="170"/>
      <c r="G238" s="170"/>
      <c r="H238" s="260"/>
      <c r="I238" s="66">
        <v>6</v>
      </c>
      <c r="J238" s="38"/>
      <c r="K238" s="273"/>
      <c r="L238" s="433">
        <f>SUM(I238,K238)</f>
        <v>6</v>
      </c>
      <c r="M238" s="320">
        <f t="shared" si="48"/>
        <v>3.0226700251889168E-3</v>
      </c>
      <c r="N238" s="264">
        <f>D203</f>
        <v>1985</v>
      </c>
      <c r="O238" s="180" t="s">
        <v>170</v>
      </c>
      <c r="P238" s="6">
        <f>L241</f>
        <v>5</v>
      </c>
      <c r="Q238" s="292"/>
    </row>
    <row r="239" spans="1:17" x14ac:dyDescent="0.25">
      <c r="A239" s="168"/>
      <c r="B239" s="169"/>
      <c r="C239" s="169"/>
      <c r="D239" s="169"/>
      <c r="E239" s="169"/>
      <c r="F239" s="170"/>
      <c r="G239" s="170"/>
      <c r="H239" s="171"/>
      <c r="I239" s="66">
        <v>3</v>
      </c>
      <c r="J239" s="38"/>
      <c r="K239" s="273"/>
      <c r="L239" s="433">
        <f>SUM(I239,K239)</f>
        <v>3</v>
      </c>
      <c r="M239" s="320">
        <f t="shared" si="48"/>
        <v>1.5113350125944584E-3</v>
      </c>
      <c r="N239" s="264">
        <f>D203</f>
        <v>1985</v>
      </c>
      <c r="O239" s="180" t="s">
        <v>201</v>
      </c>
      <c r="P239" s="6">
        <f>L243</f>
        <v>0</v>
      </c>
      <c r="Q239" s="12"/>
    </row>
    <row r="240" spans="1:17" x14ac:dyDescent="0.25">
      <c r="A240" s="168"/>
      <c r="B240" s="169"/>
      <c r="C240" s="169"/>
      <c r="D240" s="169"/>
      <c r="E240" s="169"/>
      <c r="F240" s="170"/>
      <c r="G240" s="170"/>
      <c r="H240" s="171"/>
      <c r="I240" s="70">
        <v>28</v>
      </c>
      <c r="J240" s="178"/>
      <c r="K240" s="274"/>
      <c r="L240" s="432">
        <f t="shared" ref="L240:L242" si="50">SUM(I240,K240)</f>
        <v>28</v>
      </c>
      <c r="M240" s="320">
        <f t="shared" si="48"/>
        <v>1.4105793450881612E-2</v>
      </c>
      <c r="N240" s="264">
        <f>D203</f>
        <v>1985</v>
      </c>
      <c r="O240" s="173" t="s">
        <v>119</v>
      </c>
      <c r="P240" s="6">
        <f>L244</f>
        <v>0</v>
      </c>
      <c r="Q240" s="13"/>
    </row>
    <row r="241" spans="1:17" x14ac:dyDescent="0.25">
      <c r="A241" s="168"/>
      <c r="B241" s="169"/>
      <c r="C241" s="169"/>
      <c r="D241" s="169"/>
      <c r="E241" s="169"/>
      <c r="F241" s="170"/>
      <c r="G241" s="170"/>
      <c r="H241" s="171"/>
      <c r="I241" s="70">
        <v>5</v>
      </c>
      <c r="J241" s="178"/>
      <c r="K241" s="274"/>
      <c r="L241" s="432">
        <f t="shared" si="50"/>
        <v>5</v>
      </c>
      <c r="M241" s="320">
        <f t="shared" si="48"/>
        <v>2.5188916876574307E-3</v>
      </c>
      <c r="N241" s="264">
        <f>D203</f>
        <v>1985</v>
      </c>
      <c r="O241" s="180" t="s">
        <v>136</v>
      </c>
      <c r="P241" s="6">
        <f>L245</f>
        <v>2</v>
      </c>
      <c r="Q241" s="13"/>
    </row>
    <row r="242" spans="1:17" x14ac:dyDescent="0.25">
      <c r="A242" s="168"/>
      <c r="B242" s="169"/>
      <c r="C242" s="169"/>
      <c r="D242" s="169"/>
      <c r="E242" s="169"/>
      <c r="F242" s="170"/>
      <c r="G242" s="170"/>
      <c r="H242" s="171"/>
      <c r="I242" s="70">
        <v>13</v>
      </c>
      <c r="J242" s="178"/>
      <c r="K242" s="273"/>
      <c r="L242" s="432">
        <f t="shared" si="50"/>
        <v>13</v>
      </c>
      <c r="M242" s="320">
        <f t="shared" si="48"/>
        <v>6.5491183879093197E-3</v>
      </c>
      <c r="N242" s="264" t="str">
        <f>D202</f>
        <v>Build QTY</v>
      </c>
      <c r="O242" s="180" t="s">
        <v>259</v>
      </c>
      <c r="P242" s="6">
        <f>L245</f>
        <v>2</v>
      </c>
      <c r="Q242" s="136"/>
    </row>
    <row r="243" spans="1:17" x14ac:dyDescent="0.25">
      <c r="A243" s="168"/>
      <c r="B243" s="169"/>
      <c r="C243" s="169"/>
      <c r="D243" s="169"/>
      <c r="E243" s="169"/>
      <c r="F243" s="170"/>
      <c r="G243" s="170"/>
      <c r="H243" s="171"/>
      <c r="I243" s="70"/>
      <c r="J243" s="178"/>
      <c r="K243" s="273"/>
      <c r="L243" s="432">
        <v>0</v>
      </c>
      <c r="M243" s="320">
        <f t="shared" si="48"/>
        <v>0</v>
      </c>
      <c r="N243" s="264">
        <f>D203</f>
        <v>1985</v>
      </c>
      <c r="O243" s="180" t="s">
        <v>192</v>
      </c>
      <c r="P243" s="6">
        <f>L246</f>
        <v>3</v>
      </c>
      <c r="Q243" s="136"/>
    </row>
    <row r="244" spans="1:17" x14ac:dyDescent="0.25">
      <c r="A244" s="168"/>
      <c r="B244" s="169"/>
      <c r="C244" s="169"/>
      <c r="D244" s="169"/>
      <c r="E244" s="169"/>
      <c r="F244" s="170"/>
      <c r="G244" s="170"/>
      <c r="H244" s="171"/>
      <c r="I244" s="70"/>
      <c r="J244" s="178"/>
      <c r="K244" s="273"/>
      <c r="L244" s="432">
        <f t="shared" ref="L244:L247" si="51">SUM(I244,K244)</f>
        <v>0</v>
      </c>
      <c r="M244" s="320">
        <f t="shared" si="48"/>
        <v>0</v>
      </c>
      <c r="N244" s="264">
        <f>D203</f>
        <v>1985</v>
      </c>
      <c r="O244" s="180" t="s">
        <v>175</v>
      </c>
      <c r="P244" s="6">
        <f>L247</f>
        <v>3</v>
      </c>
      <c r="Q244" s="136"/>
    </row>
    <row r="245" spans="1:17" x14ac:dyDescent="0.25">
      <c r="A245" s="168"/>
      <c r="B245" s="169"/>
      <c r="C245" s="169"/>
      <c r="D245" s="169"/>
      <c r="E245" s="169"/>
      <c r="F245" s="170"/>
      <c r="G245" s="170"/>
      <c r="H245" s="171"/>
      <c r="I245" s="70">
        <v>2</v>
      </c>
      <c r="J245" s="178"/>
      <c r="K245" s="273"/>
      <c r="L245" s="432">
        <f t="shared" si="51"/>
        <v>2</v>
      </c>
      <c r="M245" s="320">
        <f t="shared" si="48"/>
        <v>1.0075566750629723E-3</v>
      </c>
      <c r="N245" s="264">
        <f>D203</f>
        <v>1985</v>
      </c>
      <c r="O245" s="180" t="s">
        <v>90</v>
      </c>
      <c r="P245" s="6">
        <f>L248</f>
        <v>0</v>
      </c>
      <c r="Q245" s="136"/>
    </row>
    <row r="246" spans="1:17" x14ac:dyDescent="0.25">
      <c r="A246" s="168"/>
      <c r="B246" s="169"/>
      <c r="C246" s="169"/>
      <c r="D246" s="169"/>
      <c r="E246" s="169"/>
      <c r="F246" s="170"/>
      <c r="G246" s="170"/>
      <c r="H246" s="171"/>
      <c r="I246" s="66">
        <v>3</v>
      </c>
      <c r="J246" s="38"/>
      <c r="K246" s="273"/>
      <c r="L246" s="432">
        <f t="shared" si="51"/>
        <v>3</v>
      </c>
      <c r="M246" s="320">
        <f t="shared" si="48"/>
        <v>1.5113350125944584E-3</v>
      </c>
      <c r="N246" s="264">
        <f>D203</f>
        <v>1985</v>
      </c>
      <c r="O246" s="180" t="s">
        <v>202</v>
      </c>
      <c r="Q246" s="291"/>
    </row>
    <row r="247" spans="1:17" x14ac:dyDescent="0.25">
      <c r="A247" s="168"/>
      <c r="B247" s="169"/>
      <c r="C247" s="169"/>
      <c r="D247" s="169"/>
      <c r="E247" s="169"/>
      <c r="F247" s="170"/>
      <c r="G247" s="170"/>
      <c r="H247" s="171"/>
      <c r="I247" s="66">
        <v>3</v>
      </c>
      <c r="J247" s="38"/>
      <c r="K247" s="273"/>
      <c r="L247" s="432">
        <f t="shared" si="51"/>
        <v>3</v>
      </c>
      <c r="M247" s="320">
        <f t="shared" si="48"/>
        <v>1.5113350125944584E-3</v>
      </c>
      <c r="N247" s="264">
        <v>588</v>
      </c>
      <c r="O247" s="180" t="s">
        <v>102</v>
      </c>
      <c r="Q247" s="291"/>
    </row>
    <row r="248" spans="1:17" ht="15.75" thickBot="1" x14ac:dyDescent="0.3">
      <c r="A248" s="185"/>
      <c r="B248" s="186"/>
      <c r="C248" s="186"/>
      <c r="D248" s="186"/>
      <c r="E248" s="186"/>
      <c r="F248" s="187"/>
      <c r="G248" s="187"/>
      <c r="H248" s="188"/>
      <c r="I248" s="242">
        <v>14</v>
      </c>
      <c r="J248" s="248"/>
      <c r="K248" s="275"/>
      <c r="L248" s="440">
        <v>0</v>
      </c>
      <c r="M248" s="317">
        <f t="shared" si="48"/>
        <v>0</v>
      </c>
      <c r="N248" s="264">
        <f>D203</f>
        <v>1985</v>
      </c>
      <c r="O248" s="249" t="s">
        <v>137</v>
      </c>
      <c r="Q248" s="295"/>
    </row>
    <row r="249" spans="1:17" ht="15.75" thickBot="1" x14ac:dyDescent="0.3">
      <c r="H249" s="189" t="s">
        <v>5</v>
      </c>
      <c r="I249" s="190">
        <f>SUM(I204:I248)</f>
        <v>218</v>
      </c>
      <c r="J249" s="190">
        <f>SUM(J224:J231)+J244+J213</f>
        <v>99</v>
      </c>
      <c r="K249" s="190">
        <f>SUM(K204:K222,K235:K248)+K225</f>
        <v>12</v>
      </c>
      <c r="L249" s="190">
        <f>SUM(L204:L248)</f>
        <v>181</v>
      </c>
      <c r="M249" s="458">
        <f>L249/$D$203</f>
        <v>9.1183879093198986E-2</v>
      </c>
      <c r="N249" s="455">
        <f>D203</f>
        <v>1985</v>
      </c>
      <c r="O249" s="6"/>
    </row>
    <row r="251" spans="1:17" ht="15.75" thickBot="1" x14ac:dyDescent="0.3"/>
    <row r="252" spans="1:17" ht="30.75" thickBot="1" x14ac:dyDescent="0.3">
      <c r="A252" s="149" t="s">
        <v>186</v>
      </c>
      <c r="B252" s="252" t="s">
        <v>51</v>
      </c>
      <c r="C252" s="252" t="s">
        <v>121</v>
      </c>
      <c r="D252" s="150" t="s">
        <v>18</v>
      </c>
      <c r="E252" s="150" t="s">
        <v>17</v>
      </c>
      <c r="F252" s="151" t="s">
        <v>1</v>
      </c>
      <c r="G252" s="151" t="s">
        <v>91</v>
      </c>
      <c r="H252" s="152" t="s">
        <v>24</v>
      </c>
      <c r="I252" s="153" t="s">
        <v>92</v>
      </c>
      <c r="J252" s="153" t="s">
        <v>93</v>
      </c>
      <c r="K252" s="154" t="s">
        <v>94</v>
      </c>
      <c r="L252" s="154" t="s">
        <v>5</v>
      </c>
      <c r="M252" s="154" t="s">
        <v>2</v>
      </c>
      <c r="N252" s="155" t="s">
        <v>171</v>
      </c>
      <c r="O252" s="156" t="s">
        <v>21</v>
      </c>
      <c r="P252" s="6" t="s">
        <v>5</v>
      </c>
      <c r="Q252" s="36" t="s">
        <v>7</v>
      </c>
    </row>
    <row r="253" spans="1:17" ht="15.75" thickBot="1" x14ac:dyDescent="0.3">
      <c r="A253" s="256">
        <v>1479471</v>
      </c>
      <c r="B253" s="256" t="s">
        <v>122</v>
      </c>
      <c r="C253" s="256">
        <v>1920</v>
      </c>
      <c r="D253" s="434">
        <v>2021</v>
      </c>
      <c r="E253" s="435">
        <v>1789</v>
      </c>
      <c r="F253" s="436">
        <f>E253/D253</f>
        <v>0.88520534388916383</v>
      </c>
      <c r="G253" s="437">
        <f>J299/D253</f>
        <v>4.6016823354774861E-2</v>
      </c>
      <c r="H253" s="257">
        <v>44953</v>
      </c>
      <c r="I253" s="157"/>
      <c r="J253" s="158"/>
      <c r="K253" s="159"/>
      <c r="L253" s="160"/>
      <c r="M253" s="330"/>
      <c r="N253" s="158"/>
      <c r="O253" s="161" t="s">
        <v>80</v>
      </c>
      <c r="Q253" s="86" t="s">
        <v>174</v>
      </c>
    </row>
    <row r="254" spans="1:17" x14ac:dyDescent="0.25">
      <c r="A254" s="162"/>
      <c r="B254" s="163"/>
      <c r="C254" s="163"/>
      <c r="D254" s="163"/>
      <c r="E254" s="163"/>
      <c r="F254" s="164"/>
      <c r="G254" s="164"/>
      <c r="H254" s="258"/>
      <c r="I254" s="233">
        <v>1</v>
      </c>
      <c r="J254" s="229"/>
      <c r="K254" s="230"/>
      <c r="L254" s="231">
        <f>SUM(I254,K254)</f>
        <v>1</v>
      </c>
      <c r="M254" s="318">
        <f>L254/$D$253</f>
        <v>4.9480455220188031E-4</v>
      </c>
      <c r="N254" s="264">
        <f>D253</f>
        <v>2021</v>
      </c>
      <c r="O254" s="232" t="s">
        <v>14</v>
      </c>
      <c r="P254" s="6">
        <f>L254</f>
        <v>1</v>
      </c>
      <c r="Q254" s="86"/>
    </row>
    <row r="255" spans="1:17" x14ac:dyDescent="0.25">
      <c r="A255" s="168"/>
      <c r="B255" s="169"/>
      <c r="C255" s="169"/>
      <c r="D255" s="169"/>
      <c r="E255" s="169"/>
      <c r="F255" s="170"/>
      <c r="G255" s="170"/>
      <c r="H255" s="259"/>
      <c r="I255" s="233">
        <v>4</v>
      </c>
      <c r="J255" s="38"/>
      <c r="K255" s="67"/>
      <c r="L255" s="272">
        <f>SUM(I255,K255)</f>
        <v>4</v>
      </c>
      <c r="M255" s="320">
        <f t="shared" ref="M255:M272" si="52">L255/$D$253</f>
        <v>1.9792182088075212E-3</v>
      </c>
      <c r="N255" s="264">
        <f>D253</f>
        <v>2021</v>
      </c>
      <c r="O255" s="173" t="s">
        <v>95</v>
      </c>
      <c r="P255" s="6">
        <f t="shared" ref="P255:P282" si="53">L255</f>
        <v>4</v>
      </c>
      <c r="Q255" s="136"/>
    </row>
    <row r="256" spans="1:17" x14ac:dyDescent="0.25">
      <c r="A256" s="168"/>
      <c r="B256" s="169"/>
      <c r="C256" s="169"/>
      <c r="D256" s="169"/>
      <c r="E256" s="169"/>
      <c r="F256" s="170"/>
      <c r="G256" s="170"/>
      <c r="H256" s="259"/>
      <c r="I256" s="233"/>
      <c r="J256" s="174"/>
      <c r="K256" s="172"/>
      <c r="L256" s="166">
        <f t="shared" ref="L256:L272" si="54">SUM(I256,K256)</f>
        <v>0</v>
      </c>
      <c r="M256" s="320">
        <f t="shared" si="52"/>
        <v>0</v>
      </c>
      <c r="N256" s="264">
        <f>D253</f>
        <v>2021</v>
      </c>
      <c r="O256" s="175" t="s">
        <v>8</v>
      </c>
      <c r="P256" s="6">
        <f t="shared" si="53"/>
        <v>0</v>
      </c>
      <c r="Q256" s="136"/>
    </row>
    <row r="257" spans="1:17" x14ac:dyDescent="0.25">
      <c r="A257" s="168"/>
      <c r="B257" s="169"/>
      <c r="C257" s="169"/>
      <c r="D257" s="169"/>
      <c r="E257" s="169"/>
      <c r="F257" s="170"/>
      <c r="G257" s="170"/>
      <c r="H257" s="259"/>
      <c r="I257" s="233"/>
      <c r="J257" s="38"/>
      <c r="K257" s="172"/>
      <c r="L257" s="166">
        <f t="shared" si="54"/>
        <v>0</v>
      </c>
      <c r="M257" s="320">
        <f t="shared" si="52"/>
        <v>0</v>
      </c>
      <c r="N257" s="264">
        <f>D253</f>
        <v>2021</v>
      </c>
      <c r="O257" s="175" t="s">
        <v>9</v>
      </c>
      <c r="P257" s="6">
        <f t="shared" si="53"/>
        <v>0</v>
      </c>
      <c r="Q257" s="136"/>
    </row>
    <row r="258" spans="1:17" x14ac:dyDescent="0.25">
      <c r="A258" s="168"/>
      <c r="B258" s="169"/>
      <c r="C258" s="169"/>
      <c r="D258" s="169"/>
      <c r="E258" s="169"/>
      <c r="F258" s="170"/>
      <c r="G258" s="170"/>
      <c r="H258" s="259"/>
      <c r="I258" s="233">
        <v>76</v>
      </c>
      <c r="J258" s="174"/>
      <c r="K258" s="172">
        <v>5</v>
      </c>
      <c r="L258" s="166">
        <f t="shared" si="54"/>
        <v>81</v>
      </c>
      <c r="M258" s="320">
        <f t="shared" si="52"/>
        <v>4.00791687283523E-2</v>
      </c>
      <c r="N258" s="264">
        <f>D253</f>
        <v>2021</v>
      </c>
      <c r="O258" s="173" t="s">
        <v>16</v>
      </c>
      <c r="P258" s="6">
        <f t="shared" si="53"/>
        <v>81</v>
      </c>
      <c r="Q258" s="136"/>
    </row>
    <row r="259" spans="1:17" x14ac:dyDescent="0.25">
      <c r="A259" s="168"/>
      <c r="B259" s="169"/>
      <c r="C259" s="169"/>
      <c r="D259" s="169"/>
      <c r="E259" s="169"/>
      <c r="F259" s="170"/>
      <c r="G259" s="170"/>
      <c r="H259" s="259"/>
      <c r="I259" s="233"/>
      <c r="J259" s="174"/>
      <c r="K259" s="172"/>
      <c r="L259" s="166">
        <f t="shared" si="54"/>
        <v>0</v>
      </c>
      <c r="M259" s="320">
        <f t="shared" si="52"/>
        <v>0</v>
      </c>
      <c r="N259" s="264">
        <f>D253</f>
        <v>2021</v>
      </c>
      <c r="O259" s="173" t="s">
        <v>46</v>
      </c>
      <c r="P259" s="6">
        <f t="shared" si="53"/>
        <v>0</v>
      </c>
      <c r="Q259" s="136"/>
    </row>
    <row r="260" spans="1:17" x14ac:dyDescent="0.25">
      <c r="A260" s="168"/>
      <c r="B260" s="169"/>
      <c r="C260" s="169"/>
      <c r="D260" s="169"/>
      <c r="E260" s="169"/>
      <c r="F260" s="170"/>
      <c r="G260" s="170"/>
      <c r="H260" s="259"/>
      <c r="I260" s="233">
        <v>2</v>
      </c>
      <c r="J260" s="38"/>
      <c r="K260" s="172"/>
      <c r="L260" s="166">
        <f t="shared" si="54"/>
        <v>2</v>
      </c>
      <c r="M260" s="320">
        <f t="shared" si="52"/>
        <v>9.8960910440376061E-4</v>
      </c>
      <c r="N260" s="264">
        <f>D253</f>
        <v>2021</v>
      </c>
      <c r="O260" s="173" t="s">
        <v>96</v>
      </c>
      <c r="P260" s="6">
        <f t="shared" si="53"/>
        <v>2</v>
      </c>
      <c r="Q260" s="176"/>
    </row>
    <row r="261" spans="1:17" x14ac:dyDescent="0.25">
      <c r="A261" s="168"/>
      <c r="B261" s="169"/>
      <c r="C261" s="169"/>
      <c r="D261" s="169"/>
      <c r="E261" s="169"/>
      <c r="F261" s="170"/>
      <c r="G261" s="170"/>
      <c r="H261" s="259"/>
      <c r="I261" s="233">
        <v>8</v>
      </c>
      <c r="J261" s="174"/>
      <c r="K261" s="172">
        <v>1</v>
      </c>
      <c r="L261" s="166">
        <f t="shared" si="54"/>
        <v>9</v>
      </c>
      <c r="M261" s="320">
        <f t="shared" si="52"/>
        <v>4.4532409698169219E-3</v>
      </c>
      <c r="N261" s="264">
        <f>D253</f>
        <v>2021</v>
      </c>
      <c r="O261" s="173" t="s">
        <v>36</v>
      </c>
      <c r="P261" s="6">
        <f t="shared" si="53"/>
        <v>9</v>
      </c>
      <c r="Q261" s="177"/>
    </row>
    <row r="262" spans="1:17" x14ac:dyDescent="0.25">
      <c r="A262" s="168"/>
      <c r="B262" s="169"/>
      <c r="C262" s="169"/>
      <c r="D262" s="169"/>
      <c r="E262" s="169"/>
      <c r="F262" s="170"/>
      <c r="G262" s="170"/>
      <c r="H262" s="259"/>
      <c r="I262" s="233">
        <v>9</v>
      </c>
      <c r="J262" s="174"/>
      <c r="K262" s="172">
        <v>3</v>
      </c>
      <c r="L262" s="166">
        <f t="shared" si="54"/>
        <v>12</v>
      </c>
      <c r="M262" s="320">
        <f t="shared" si="52"/>
        <v>5.9376546264225628E-3</v>
      </c>
      <c r="N262" s="264">
        <f>D253</f>
        <v>2021</v>
      </c>
      <c r="O262" s="173" t="s">
        <v>3</v>
      </c>
      <c r="P262" s="6">
        <f t="shared" si="53"/>
        <v>12</v>
      </c>
      <c r="Q262" s="177"/>
    </row>
    <row r="263" spans="1:17" x14ac:dyDescent="0.25">
      <c r="A263" s="168"/>
      <c r="B263" s="169"/>
      <c r="C263" s="169"/>
      <c r="D263" s="169"/>
      <c r="E263" s="169"/>
      <c r="F263" s="170"/>
      <c r="G263" s="170"/>
      <c r="H263" s="259"/>
      <c r="I263" s="233">
        <v>10</v>
      </c>
      <c r="J263" s="178"/>
      <c r="K263" s="179"/>
      <c r="L263" s="223">
        <f t="shared" si="54"/>
        <v>10</v>
      </c>
      <c r="M263" s="320">
        <f t="shared" si="52"/>
        <v>4.9480455220188022E-3</v>
      </c>
      <c r="N263" s="264">
        <f>D253</f>
        <v>2021</v>
      </c>
      <c r="O263" s="180" t="s">
        <v>29</v>
      </c>
      <c r="P263" s="6">
        <f t="shared" si="53"/>
        <v>10</v>
      </c>
      <c r="Q263" s="177"/>
    </row>
    <row r="264" spans="1:17" ht="14.25" customHeight="1" x14ac:dyDescent="0.25">
      <c r="A264" s="168"/>
      <c r="B264" s="169"/>
      <c r="C264" s="169"/>
      <c r="D264" s="169"/>
      <c r="E264" s="169"/>
      <c r="F264" s="170"/>
      <c r="G264" s="170"/>
      <c r="H264" s="259"/>
      <c r="I264" s="233">
        <v>2</v>
      </c>
      <c r="J264" s="38"/>
      <c r="K264" s="172"/>
      <c r="L264" s="181">
        <f t="shared" si="54"/>
        <v>2</v>
      </c>
      <c r="M264" s="320">
        <f t="shared" si="52"/>
        <v>9.8960910440376061E-4</v>
      </c>
      <c r="N264" s="264">
        <f>D253</f>
        <v>2021</v>
      </c>
      <c r="O264" s="173" t="s">
        <v>191</v>
      </c>
      <c r="P264" s="6">
        <f t="shared" si="53"/>
        <v>2</v>
      </c>
      <c r="Q264" s="177"/>
    </row>
    <row r="265" spans="1:17" x14ac:dyDescent="0.25">
      <c r="A265" s="168"/>
      <c r="B265" s="169"/>
      <c r="C265" s="169"/>
      <c r="D265" s="169"/>
      <c r="E265" s="169"/>
      <c r="F265" s="170"/>
      <c r="G265" s="170"/>
      <c r="H265" s="259"/>
      <c r="I265" s="233"/>
      <c r="J265" s="38"/>
      <c r="K265" s="172"/>
      <c r="L265" s="181">
        <f t="shared" si="54"/>
        <v>0</v>
      </c>
      <c r="M265" s="320">
        <f t="shared" si="52"/>
        <v>0</v>
      </c>
      <c r="N265" s="264">
        <f>D253</f>
        <v>2021</v>
      </c>
      <c r="O265" s="173" t="s">
        <v>20</v>
      </c>
      <c r="P265" s="6">
        <f t="shared" si="53"/>
        <v>0</v>
      </c>
      <c r="Q265" s="357"/>
    </row>
    <row r="266" spans="1:17" x14ac:dyDescent="0.25">
      <c r="A266" s="168"/>
      <c r="B266" s="169"/>
      <c r="C266" s="169"/>
      <c r="D266" s="169"/>
      <c r="E266" s="169"/>
      <c r="F266" s="170"/>
      <c r="G266" s="170"/>
      <c r="H266" s="259"/>
      <c r="I266" s="233">
        <v>1</v>
      </c>
      <c r="J266" s="38"/>
      <c r="K266" s="240"/>
      <c r="L266" s="181">
        <f t="shared" si="54"/>
        <v>1</v>
      </c>
      <c r="M266" s="320">
        <f t="shared" si="52"/>
        <v>4.9480455220188031E-4</v>
      </c>
      <c r="N266" s="264">
        <f>D253</f>
        <v>2021</v>
      </c>
      <c r="O266" s="254" t="s">
        <v>187</v>
      </c>
      <c r="P266" s="6">
        <f t="shared" si="53"/>
        <v>1</v>
      </c>
      <c r="Q266" s="176"/>
    </row>
    <row r="267" spans="1:17" x14ac:dyDescent="0.25">
      <c r="A267" s="168"/>
      <c r="B267" s="169"/>
      <c r="C267" s="169"/>
      <c r="D267" s="169"/>
      <c r="E267" s="169"/>
      <c r="F267" s="170"/>
      <c r="G267" s="170"/>
      <c r="H267" s="259"/>
      <c r="I267" s="233"/>
      <c r="J267" s="38"/>
      <c r="K267" s="172"/>
      <c r="L267" s="181">
        <f t="shared" si="54"/>
        <v>0</v>
      </c>
      <c r="M267" s="320">
        <f t="shared" si="52"/>
        <v>0</v>
      </c>
      <c r="N267" s="264">
        <f>D253</f>
        <v>2021</v>
      </c>
      <c r="O267" s="180" t="s">
        <v>221</v>
      </c>
      <c r="P267" s="6">
        <f t="shared" si="53"/>
        <v>0</v>
      </c>
      <c r="Q267" s="87" t="s">
        <v>295</v>
      </c>
    </row>
    <row r="268" spans="1:17" x14ac:dyDescent="0.25">
      <c r="A268" s="168"/>
      <c r="B268" s="169"/>
      <c r="C268" s="169"/>
      <c r="D268" s="169"/>
      <c r="E268" s="169"/>
      <c r="F268" s="170"/>
      <c r="G268" s="170"/>
      <c r="H268" s="259"/>
      <c r="I268" s="233">
        <v>4</v>
      </c>
      <c r="J268" s="38"/>
      <c r="K268" s="172"/>
      <c r="L268" s="181">
        <f t="shared" si="54"/>
        <v>4</v>
      </c>
      <c r="M268" s="320">
        <f t="shared" si="52"/>
        <v>1.9792182088075212E-3</v>
      </c>
      <c r="N268" s="264">
        <f>D253</f>
        <v>2021</v>
      </c>
      <c r="O268" s="173" t="s">
        <v>119</v>
      </c>
      <c r="P268" s="6">
        <f t="shared" si="53"/>
        <v>4</v>
      </c>
      <c r="Q268" s="176"/>
    </row>
    <row r="269" spans="1:17" x14ac:dyDescent="0.25">
      <c r="A269" s="168"/>
      <c r="B269" s="169"/>
      <c r="C269" s="169"/>
      <c r="D269" s="169"/>
      <c r="E269" s="169"/>
      <c r="F269" s="170"/>
      <c r="G269" s="170"/>
      <c r="H269" s="259"/>
      <c r="I269" s="233">
        <v>1</v>
      </c>
      <c r="J269" s="38"/>
      <c r="K269" s="172">
        <v>2</v>
      </c>
      <c r="L269" s="181">
        <f t="shared" si="54"/>
        <v>3</v>
      </c>
      <c r="M269" s="320">
        <f t="shared" si="52"/>
        <v>1.4844136566056407E-3</v>
      </c>
      <c r="N269" s="264">
        <f>D253</f>
        <v>2021</v>
      </c>
      <c r="O269" s="180" t="s">
        <v>85</v>
      </c>
      <c r="P269" s="6">
        <f t="shared" si="53"/>
        <v>3</v>
      </c>
      <c r="Q269" s="177"/>
    </row>
    <row r="270" spans="1:17" x14ac:dyDescent="0.25">
      <c r="A270" s="168"/>
      <c r="B270" s="169"/>
      <c r="C270" s="169"/>
      <c r="D270" s="169"/>
      <c r="E270" s="169"/>
      <c r="F270" s="170"/>
      <c r="G270" s="170"/>
      <c r="H270" s="259"/>
      <c r="I270" s="66">
        <v>1</v>
      </c>
      <c r="J270" s="38"/>
      <c r="K270" s="172"/>
      <c r="L270" s="181">
        <f t="shared" si="54"/>
        <v>1</v>
      </c>
      <c r="M270" s="320">
        <f t="shared" si="52"/>
        <v>4.9480455220188031E-4</v>
      </c>
      <c r="N270" s="264">
        <f>D253</f>
        <v>2021</v>
      </c>
      <c r="O270" s="173" t="s">
        <v>203</v>
      </c>
      <c r="P270" s="6">
        <f t="shared" si="53"/>
        <v>1</v>
      </c>
      <c r="Q270" s="176"/>
    </row>
    <row r="271" spans="1:17" x14ac:dyDescent="0.25">
      <c r="A271" s="168"/>
      <c r="B271" s="169"/>
      <c r="C271" s="169"/>
      <c r="D271" s="169"/>
      <c r="E271" s="169"/>
      <c r="F271" s="170"/>
      <c r="G271" s="170"/>
      <c r="H271" s="259"/>
      <c r="I271" s="66"/>
      <c r="J271" s="174"/>
      <c r="K271" s="172"/>
      <c r="L271" s="181">
        <f t="shared" si="54"/>
        <v>0</v>
      </c>
      <c r="M271" s="320">
        <f t="shared" si="52"/>
        <v>0</v>
      </c>
      <c r="N271" s="348" t="str">
        <f>D252</f>
        <v>Build QTY</v>
      </c>
      <c r="O271" s="180" t="s">
        <v>201</v>
      </c>
      <c r="P271" s="6">
        <f t="shared" si="53"/>
        <v>0</v>
      </c>
      <c r="Q271" s="87"/>
    </row>
    <row r="272" spans="1:17" ht="15.75" thickBot="1" x14ac:dyDescent="0.3">
      <c r="A272" s="168"/>
      <c r="B272" s="169"/>
      <c r="C272" s="169"/>
      <c r="D272" s="169"/>
      <c r="E272" s="169"/>
      <c r="F272" s="170"/>
      <c r="G272" s="170"/>
      <c r="H272" s="259"/>
      <c r="I272" s="212">
        <v>1</v>
      </c>
      <c r="J272" s="347"/>
      <c r="K272" s="238"/>
      <c r="L272" s="241">
        <f t="shared" si="54"/>
        <v>1</v>
      </c>
      <c r="M272" s="317">
        <f t="shared" si="52"/>
        <v>4.9480455220188031E-4</v>
      </c>
      <c r="N272" s="264">
        <f>D253</f>
        <v>2021</v>
      </c>
      <c r="O272" s="180" t="s">
        <v>76</v>
      </c>
      <c r="P272" s="6">
        <f t="shared" si="53"/>
        <v>1</v>
      </c>
      <c r="Q272" s="177"/>
    </row>
    <row r="273" spans="1:17" ht="15.75" thickBot="1" x14ac:dyDescent="0.3">
      <c r="A273" s="168"/>
      <c r="B273" s="169"/>
      <c r="C273" s="169"/>
      <c r="D273" s="169"/>
      <c r="E273" s="169"/>
      <c r="F273" s="170"/>
      <c r="G273" s="170"/>
      <c r="H273" s="260"/>
      <c r="I273" s="251"/>
      <c r="J273" s="251"/>
      <c r="K273" s="159"/>
      <c r="L273" s="160"/>
      <c r="M273" s="319"/>
      <c r="N273" s="269"/>
      <c r="O273" s="161" t="s">
        <v>99</v>
      </c>
      <c r="P273" s="6">
        <f t="shared" si="53"/>
        <v>0</v>
      </c>
      <c r="Q273" s="176"/>
    </row>
    <row r="274" spans="1:17" x14ac:dyDescent="0.25">
      <c r="A274" s="168"/>
      <c r="B274" s="169"/>
      <c r="C274" s="169"/>
      <c r="D274" s="169"/>
      <c r="E274" s="169"/>
      <c r="F274" s="170"/>
      <c r="G274" s="170"/>
      <c r="H274" s="259"/>
      <c r="I274" s="280"/>
      <c r="J274" s="279">
        <v>4</v>
      </c>
      <c r="K274" s="165"/>
      <c r="L274" s="166">
        <f t="shared" ref="L274" si="55">SUM(I274,K274)</f>
        <v>0</v>
      </c>
      <c r="M274" s="167">
        <f>$L274/$D$253</f>
        <v>0</v>
      </c>
      <c r="N274" s="264">
        <f>D253</f>
        <v>2021</v>
      </c>
      <c r="O274" s="250" t="s">
        <v>100</v>
      </c>
      <c r="P274" s="6">
        <f t="shared" si="53"/>
        <v>0</v>
      </c>
      <c r="Q274" s="182"/>
    </row>
    <row r="275" spans="1:17" x14ac:dyDescent="0.25">
      <c r="A275" s="168"/>
      <c r="B275" s="169"/>
      <c r="C275" s="169"/>
      <c r="D275" s="169"/>
      <c r="E275" s="169"/>
      <c r="F275" s="170"/>
      <c r="G275" s="170"/>
      <c r="H275" s="259"/>
      <c r="I275" s="66"/>
      <c r="J275" s="38">
        <v>37</v>
      </c>
      <c r="K275" s="172"/>
      <c r="L275" s="243">
        <f>SUM(I275,K275)</f>
        <v>0</v>
      </c>
      <c r="M275" s="167">
        <f t="shared" ref="M275:M281" si="56">$L275/$D$253</f>
        <v>0</v>
      </c>
      <c r="N275" s="264">
        <f>D253</f>
        <v>2021</v>
      </c>
      <c r="O275" s="235" t="s">
        <v>10</v>
      </c>
      <c r="P275" s="6">
        <f t="shared" si="53"/>
        <v>0</v>
      </c>
      <c r="Q275" s="182"/>
    </row>
    <row r="276" spans="1:17" x14ac:dyDescent="0.25">
      <c r="A276" s="168"/>
      <c r="B276" s="169"/>
      <c r="C276" s="169"/>
      <c r="D276" s="169"/>
      <c r="E276" s="169"/>
      <c r="F276" s="170"/>
      <c r="G276" s="170"/>
      <c r="H276" s="259"/>
      <c r="I276" s="234"/>
      <c r="J276" s="174">
        <v>1</v>
      </c>
      <c r="K276" s="172"/>
      <c r="L276" s="243">
        <f t="shared" ref="L276:L281" si="57">SUM(I276,K276)</f>
        <v>0</v>
      </c>
      <c r="M276" s="167">
        <f t="shared" si="56"/>
        <v>0</v>
      </c>
      <c r="N276" s="264">
        <f>D253</f>
        <v>2021</v>
      </c>
      <c r="O276" s="235" t="s">
        <v>103</v>
      </c>
      <c r="P276" s="6">
        <f t="shared" si="53"/>
        <v>0</v>
      </c>
      <c r="Q276" s="182"/>
    </row>
    <row r="277" spans="1:17" x14ac:dyDescent="0.25">
      <c r="A277" s="168"/>
      <c r="B277" s="169"/>
      <c r="C277" s="169"/>
      <c r="D277" s="169"/>
      <c r="E277" s="169"/>
      <c r="F277" s="170"/>
      <c r="G277" s="170"/>
      <c r="H277" s="259"/>
      <c r="I277" s="66"/>
      <c r="J277" s="38">
        <v>5</v>
      </c>
      <c r="K277" s="172"/>
      <c r="L277" s="243">
        <f t="shared" si="57"/>
        <v>0</v>
      </c>
      <c r="M277" s="167">
        <f t="shared" si="56"/>
        <v>0</v>
      </c>
      <c r="N277" s="264">
        <f>D253</f>
        <v>2021</v>
      </c>
      <c r="O277" s="235" t="s">
        <v>101</v>
      </c>
      <c r="P277" s="6">
        <f t="shared" si="53"/>
        <v>0</v>
      </c>
      <c r="Q277" s="177" t="s">
        <v>363</v>
      </c>
    </row>
    <row r="278" spans="1:17" x14ac:dyDescent="0.25">
      <c r="A278" s="168"/>
      <c r="B278" s="169"/>
      <c r="C278" s="169"/>
      <c r="D278" s="169"/>
      <c r="E278" s="169"/>
      <c r="F278" s="170"/>
      <c r="G278" s="170"/>
      <c r="H278" s="259"/>
      <c r="I278" s="66"/>
      <c r="J278" s="38">
        <v>6</v>
      </c>
      <c r="K278" s="172"/>
      <c r="L278" s="243">
        <f t="shared" si="57"/>
        <v>0</v>
      </c>
      <c r="M278" s="167">
        <f t="shared" si="56"/>
        <v>0</v>
      </c>
      <c r="N278" s="264">
        <f>D253</f>
        <v>2021</v>
      </c>
      <c r="O278" s="180" t="s">
        <v>85</v>
      </c>
      <c r="P278" s="6">
        <f t="shared" si="53"/>
        <v>0</v>
      </c>
      <c r="Q278" s="183"/>
    </row>
    <row r="279" spans="1:17" x14ac:dyDescent="0.25">
      <c r="A279" s="168"/>
      <c r="B279" s="169"/>
      <c r="C279" s="169"/>
      <c r="D279" s="169"/>
      <c r="E279" s="169"/>
      <c r="F279" s="170"/>
      <c r="G279" s="170"/>
      <c r="H279" s="259"/>
      <c r="I279" s="234"/>
      <c r="J279" s="174">
        <v>29</v>
      </c>
      <c r="K279" s="172"/>
      <c r="L279" s="243">
        <f t="shared" si="57"/>
        <v>0</v>
      </c>
      <c r="M279" s="167">
        <f t="shared" si="56"/>
        <v>0</v>
      </c>
      <c r="N279" s="264">
        <f>D253</f>
        <v>2021</v>
      </c>
      <c r="O279" s="235" t="s">
        <v>102</v>
      </c>
      <c r="P279" s="6">
        <f t="shared" si="53"/>
        <v>0</v>
      </c>
      <c r="Q279" s="177"/>
    </row>
    <row r="280" spans="1:17" x14ac:dyDescent="0.25">
      <c r="A280" s="168"/>
      <c r="B280" s="169"/>
      <c r="C280" s="169"/>
      <c r="D280" s="169"/>
      <c r="E280" s="169"/>
      <c r="F280" s="170"/>
      <c r="G280" s="170"/>
      <c r="H280" s="259"/>
      <c r="I280" s="66"/>
      <c r="J280" s="38">
        <v>10</v>
      </c>
      <c r="K280" s="172"/>
      <c r="L280" s="243">
        <f t="shared" si="57"/>
        <v>0</v>
      </c>
      <c r="M280" s="167">
        <f t="shared" si="56"/>
        <v>0</v>
      </c>
      <c r="N280" s="264">
        <f>D253</f>
        <v>2021</v>
      </c>
      <c r="O280" s="235" t="s">
        <v>98</v>
      </c>
      <c r="P280" s="6">
        <f t="shared" si="53"/>
        <v>0</v>
      </c>
      <c r="Q280" s="177"/>
    </row>
    <row r="281" spans="1:17" ht="15.75" thickBot="1" x14ac:dyDescent="0.3">
      <c r="A281" s="168"/>
      <c r="B281" s="169"/>
      <c r="C281" s="169"/>
      <c r="D281" s="169"/>
      <c r="E281" s="169"/>
      <c r="F281" s="170"/>
      <c r="G281" s="170"/>
      <c r="H281" s="259"/>
      <c r="I281" s="212"/>
      <c r="J281" s="237">
        <v>1</v>
      </c>
      <c r="K281" s="238"/>
      <c r="L281" s="236">
        <f t="shared" si="57"/>
        <v>0</v>
      </c>
      <c r="M281" s="317">
        <f t="shared" si="56"/>
        <v>0</v>
      </c>
      <c r="N281" s="265">
        <f>D253</f>
        <v>2021</v>
      </c>
      <c r="O281" s="239" t="s">
        <v>282</v>
      </c>
      <c r="P281" s="6">
        <f t="shared" si="53"/>
        <v>0</v>
      </c>
      <c r="Q281" s="177"/>
    </row>
    <row r="282" spans="1:17" ht="15.75" thickBot="1" x14ac:dyDescent="0.3">
      <c r="A282" s="168"/>
      <c r="B282" s="169"/>
      <c r="C282" s="169"/>
      <c r="D282" s="169"/>
      <c r="E282" s="169"/>
      <c r="F282" s="170"/>
      <c r="G282" s="170"/>
      <c r="H282" s="260"/>
      <c r="I282" s="244"/>
      <c r="J282" s="244"/>
      <c r="K282" s="245"/>
      <c r="L282" s="246"/>
      <c r="M282" s="246"/>
      <c r="N282" s="266"/>
      <c r="O282" s="247" t="s">
        <v>104</v>
      </c>
      <c r="P282" s="6">
        <f t="shared" si="53"/>
        <v>0</v>
      </c>
      <c r="Q282" s="177"/>
    </row>
    <row r="283" spans="1:17" x14ac:dyDescent="0.25">
      <c r="A283" s="168"/>
      <c r="B283" s="169"/>
      <c r="C283" s="169"/>
      <c r="D283" s="169"/>
      <c r="E283" s="169"/>
      <c r="F283" s="170"/>
      <c r="G283" s="170"/>
      <c r="H283" s="260"/>
      <c r="I283" s="64">
        <v>2</v>
      </c>
      <c r="J283" s="352"/>
      <c r="K283" s="353"/>
      <c r="L283" s="431">
        <v>0</v>
      </c>
      <c r="M283" s="318">
        <f>L283/$D$253</f>
        <v>0</v>
      </c>
      <c r="N283" s="354" t="str">
        <f>D252</f>
        <v>Build QTY</v>
      </c>
      <c r="O283" s="232" t="s">
        <v>364</v>
      </c>
      <c r="P283" s="6">
        <f>L285</f>
        <v>0</v>
      </c>
      <c r="Q283" s="292"/>
    </row>
    <row r="284" spans="1:17" x14ac:dyDescent="0.25">
      <c r="A284" s="168"/>
      <c r="B284" s="169"/>
      <c r="C284" s="169"/>
      <c r="D284" s="169" t="s">
        <v>107</v>
      </c>
      <c r="E284" s="169"/>
      <c r="F284" s="170"/>
      <c r="G284" s="170"/>
      <c r="H284" s="260"/>
      <c r="I284" s="66"/>
      <c r="J284" s="38"/>
      <c r="K284" s="355"/>
      <c r="L284" s="432">
        <v>0</v>
      </c>
      <c r="M284" s="320">
        <f t="shared" ref="M284:M297" si="58">L284/$D$253</f>
        <v>0</v>
      </c>
      <c r="N284" s="348" t="str">
        <f>D252</f>
        <v>Build QTY</v>
      </c>
      <c r="O284" s="173" t="s">
        <v>188</v>
      </c>
      <c r="P284" s="6">
        <f>L287</f>
        <v>0</v>
      </c>
      <c r="Q284" s="292"/>
    </row>
    <row r="285" spans="1:17" x14ac:dyDescent="0.25">
      <c r="A285" s="168"/>
      <c r="B285" s="169"/>
      <c r="C285" s="169"/>
      <c r="D285" s="169"/>
      <c r="E285" s="169"/>
      <c r="F285" s="170"/>
      <c r="G285" s="170"/>
      <c r="H285" s="260"/>
      <c r="I285" s="349"/>
      <c r="J285" s="350"/>
      <c r="K285" s="351"/>
      <c r="L285" s="433">
        <f t="shared" ref="L285" si="59">SUM(I285,K285)</f>
        <v>0</v>
      </c>
      <c r="M285" s="320">
        <f t="shared" si="58"/>
        <v>0</v>
      </c>
      <c r="N285" s="264">
        <f>D253</f>
        <v>2021</v>
      </c>
      <c r="O285" s="180" t="s">
        <v>85</v>
      </c>
      <c r="P285" s="6">
        <f>L288</f>
        <v>4</v>
      </c>
      <c r="Q285" s="12" t="s">
        <v>185</v>
      </c>
    </row>
    <row r="286" spans="1:17" x14ac:dyDescent="0.25">
      <c r="A286" s="168"/>
      <c r="B286" s="169"/>
      <c r="C286" s="169"/>
      <c r="D286" s="169"/>
      <c r="E286" s="169"/>
      <c r="F286" s="170"/>
      <c r="G286" s="170"/>
      <c r="H286" s="260"/>
      <c r="I286" s="66"/>
      <c r="J286" s="38"/>
      <c r="K286" s="273"/>
      <c r="L286" s="432">
        <v>0</v>
      </c>
      <c r="M286" s="320">
        <f t="shared" si="58"/>
        <v>0</v>
      </c>
      <c r="N286" s="264" t="str">
        <f>D252</f>
        <v>Build QTY</v>
      </c>
      <c r="O286" s="180" t="s">
        <v>135</v>
      </c>
      <c r="P286" s="6">
        <f>L289</f>
        <v>0</v>
      </c>
      <c r="Q286" s="460" t="s">
        <v>361</v>
      </c>
    </row>
    <row r="287" spans="1:17" x14ac:dyDescent="0.25">
      <c r="A287" s="168"/>
      <c r="B287" s="169"/>
      <c r="C287" s="169"/>
      <c r="D287" s="169"/>
      <c r="E287" s="169"/>
      <c r="F287" s="170"/>
      <c r="G287" s="170"/>
      <c r="H287" s="260"/>
      <c r="I287" s="66">
        <v>3</v>
      </c>
      <c r="J287" s="38"/>
      <c r="K287" s="273"/>
      <c r="L287" s="432">
        <v>0</v>
      </c>
      <c r="M287" s="320">
        <f t="shared" si="58"/>
        <v>0</v>
      </c>
      <c r="N287" s="264">
        <f>D253</f>
        <v>2021</v>
      </c>
      <c r="O287" s="180" t="s">
        <v>134</v>
      </c>
      <c r="P287" s="6">
        <f>L290</f>
        <v>36</v>
      </c>
      <c r="Q287" s="13" t="s">
        <v>362</v>
      </c>
    </row>
    <row r="288" spans="1:17" x14ac:dyDescent="0.25">
      <c r="A288" s="168"/>
      <c r="B288" s="169"/>
      <c r="C288" s="169"/>
      <c r="D288" s="169"/>
      <c r="E288" s="169"/>
      <c r="F288" s="170"/>
      <c r="G288" s="170"/>
      <c r="H288" s="260"/>
      <c r="I288" s="66">
        <v>4</v>
      </c>
      <c r="J288" s="38"/>
      <c r="K288" s="273"/>
      <c r="L288" s="433">
        <f>SUM(I288,K288)</f>
        <v>4</v>
      </c>
      <c r="M288" s="320">
        <f t="shared" si="58"/>
        <v>1.9792182088075212E-3</v>
      </c>
      <c r="N288" s="264">
        <f>D253</f>
        <v>2021</v>
      </c>
      <c r="O288" s="180" t="s">
        <v>170</v>
      </c>
      <c r="P288" s="6">
        <f>L291</f>
        <v>19</v>
      </c>
      <c r="Q288" s="292"/>
    </row>
    <row r="289" spans="1:17" x14ac:dyDescent="0.25">
      <c r="A289" s="168"/>
      <c r="B289" s="169"/>
      <c r="C289" s="169"/>
      <c r="D289" s="169"/>
      <c r="E289" s="169"/>
      <c r="F289" s="170"/>
      <c r="G289" s="170"/>
      <c r="H289" s="171"/>
      <c r="I289" s="66"/>
      <c r="J289" s="38"/>
      <c r="K289" s="273"/>
      <c r="L289" s="433">
        <f>SUM(I289,K289)</f>
        <v>0</v>
      </c>
      <c r="M289" s="320">
        <f t="shared" si="58"/>
        <v>0</v>
      </c>
      <c r="N289" s="264">
        <f>D253</f>
        <v>2021</v>
      </c>
      <c r="O289" s="180" t="s">
        <v>201</v>
      </c>
      <c r="P289" s="6">
        <f>L293</f>
        <v>34</v>
      </c>
      <c r="Q289" s="12"/>
    </row>
    <row r="290" spans="1:17" x14ac:dyDescent="0.25">
      <c r="A290" s="168"/>
      <c r="B290" s="169"/>
      <c r="C290" s="169"/>
      <c r="D290" s="169"/>
      <c r="E290" s="169"/>
      <c r="F290" s="170"/>
      <c r="G290" s="170"/>
      <c r="H290" s="171"/>
      <c r="I290" s="70">
        <v>36</v>
      </c>
      <c r="J290" s="178"/>
      <c r="K290" s="274"/>
      <c r="L290" s="432">
        <f t="shared" ref="L290:L293" si="60">SUM(I290,K290)</f>
        <v>36</v>
      </c>
      <c r="M290" s="320">
        <f t="shared" si="58"/>
        <v>1.7812963879267688E-2</v>
      </c>
      <c r="N290" s="264">
        <f>D253</f>
        <v>2021</v>
      </c>
      <c r="O290" s="173" t="s">
        <v>119</v>
      </c>
      <c r="P290" s="6">
        <f>L294</f>
        <v>0</v>
      </c>
      <c r="Q290" s="13"/>
    </row>
    <row r="291" spans="1:17" x14ac:dyDescent="0.25">
      <c r="A291" s="168"/>
      <c r="B291" s="169"/>
      <c r="C291" s="169"/>
      <c r="D291" s="169"/>
      <c r="E291" s="169"/>
      <c r="F291" s="170"/>
      <c r="G291" s="170"/>
      <c r="H291" s="171"/>
      <c r="I291" s="70">
        <v>19</v>
      </c>
      <c r="J291" s="178"/>
      <c r="K291" s="274"/>
      <c r="L291" s="432">
        <f t="shared" si="60"/>
        <v>19</v>
      </c>
      <c r="M291" s="320">
        <f t="shared" si="58"/>
        <v>9.4012864918357249E-3</v>
      </c>
      <c r="N291" s="264">
        <f>D253</f>
        <v>2021</v>
      </c>
      <c r="O291" s="180" t="s">
        <v>136</v>
      </c>
      <c r="P291" s="6">
        <f>L295</f>
        <v>3</v>
      </c>
      <c r="Q291" s="13"/>
    </row>
    <row r="292" spans="1:17" x14ac:dyDescent="0.25">
      <c r="A292" s="168"/>
      <c r="B292" s="169"/>
      <c r="C292" s="169"/>
      <c r="D292" s="169"/>
      <c r="E292" s="169"/>
      <c r="F292" s="170"/>
      <c r="G292" s="170"/>
      <c r="H292" s="171"/>
      <c r="I292" s="70"/>
      <c r="J292" s="178"/>
      <c r="K292" s="273"/>
      <c r="L292" s="432">
        <f t="shared" si="60"/>
        <v>0</v>
      </c>
      <c r="M292" s="320">
        <f t="shared" si="58"/>
        <v>0</v>
      </c>
      <c r="N292" s="264" t="str">
        <f>D252</f>
        <v>Build QTY</v>
      </c>
      <c r="O292" s="180" t="s">
        <v>259</v>
      </c>
      <c r="P292" s="6">
        <f>L295</f>
        <v>3</v>
      </c>
      <c r="Q292" s="136"/>
    </row>
    <row r="293" spans="1:17" x14ac:dyDescent="0.25">
      <c r="A293" s="168"/>
      <c r="B293" s="169"/>
      <c r="C293" s="169"/>
      <c r="D293" s="169"/>
      <c r="E293" s="169"/>
      <c r="F293" s="170"/>
      <c r="G293" s="170"/>
      <c r="H293" s="171"/>
      <c r="I293" s="70">
        <v>34</v>
      </c>
      <c r="J293" s="178"/>
      <c r="K293" s="273"/>
      <c r="L293" s="432">
        <f t="shared" si="60"/>
        <v>34</v>
      </c>
      <c r="M293" s="320">
        <f t="shared" si="58"/>
        <v>1.6823354774863929E-2</v>
      </c>
      <c r="N293" s="264">
        <f>D253</f>
        <v>2021</v>
      </c>
      <c r="O293" s="180" t="s">
        <v>189</v>
      </c>
      <c r="P293" s="6">
        <f>L296</f>
        <v>4</v>
      </c>
      <c r="Q293" s="136"/>
    </row>
    <row r="294" spans="1:17" x14ac:dyDescent="0.25">
      <c r="A294" s="168"/>
      <c r="B294" s="169"/>
      <c r="C294" s="169"/>
      <c r="D294" s="169"/>
      <c r="E294" s="169"/>
      <c r="F294" s="170"/>
      <c r="G294" s="170"/>
      <c r="H294" s="171"/>
      <c r="I294" s="70"/>
      <c r="J294" s="178"/>
      <c r="K294" s="273"/>
      <c r="L294" s="432">
        <f t="shared" ref="L294:L297" si="61">SUM(I294,K294)</f>
        <v>0</v>
      </c>
      <c r="M294" s="320">
        <f t="shared" si="58"/>
        <v>0</v>
      </c>
      <c r="N294" s="264">
        <f>D253</f>
        <v>2021</v>
      </c>
      <c r="O294" s="180" t="s">
        <v>175</v>
      </c>
      <c r="P294" s="6">
        <f>L297</f>
        <v>1</v>
      </c>
      <c r="Q294" s="136"/>
    </row>
    <row r="295" spans="1:17" x14ac:dyDescent="0.25">
      <c r="A295" s="168"/>
      <c r="B295" s="169"/>
      <c r="C295" s="169"/>
      <c r="D295" s="169"/>
      <c r="E295" s="169"/>
      <c r="F295" s="170"/>
      <c r="G295" s="170"/>
      <c r="H295" s="171"/>
      <c r="I295" s="70">
        <v>3</v>
      </c>
      <c r="J295" s="178"/>
      <c r="K295" s="273"/>
      <c r="L295" s="432">
        <f t="shared" si="61"/>
        <v>3</v>
      </c>
      <c r="M295" s="320">
        <f t="shared" si="58"/>
        <v>1.4844136566056407E-3</v>
      </c>
      <c r="N295" s="264">
        <f>D253</f>
        <v>2021</v>
      </c>
      <c r="O295" s="180" t="s">
        <v>90</v>
      </c>
      <c r="P295" s="6">
        <f>L298</f>
        <v>0</v>
      </c>
      <c r="Q295" s="136"/>
    </row>
    <row r="296" spans="1:17" x14ac:dyDescent="0.25">
      <c r="A296" s="168"/>
      <c r="B296" s="169"/>
      <c r="C296" s="169"/>
      <c r="D296" s="169"/>
      <c r="E296" s="169"/>
      <c r="F296" s="170"/>
      <c r="G296" s="170"/>
      <c r="H296" s="171"/>
      <c r="I296" s="66">
        <v>4</v>
      </c>
      <c r="J296" s="38"/>
      <c r="K296" s="273"/>
      <c r="L296" s="432">
        <f t="shared" si="61"/>
        <v>4</v>
      </c>
      <c r="M296" s="320">
        <f t="shared" si="58"/>
        <v>1.9792182088075212E-3</v>
      </c>
      <c r="N296" s="264">
        <f>D253</f>
        <v>2021</v>
      </c>
      <c r="O296" s="180" t="s">
        <v>202</v>
      </c>
      <c r="Q296" s="291"/>
    </row>
    <row r="297" spans="1:17" x14ac:dyDescent="0.25">
      <c r="A297" s="168"/>
      <c r="B297" s="169"/>
      <c r="C297" s="169"/>
      <c r="D297" s="169"/>
      <c r="E297" s="169"/>
      <c r="F297" s="170"/>
      <c r="G297" s="170"/>
      <c r="H297" s="171"/>
      <c r="I297" s="66">
        <v>1</v>
      </c>
      <c r="J297" s="38"/>
      <c r="K297" s="273"/>
      <c r="L297" s="432">
        <f t="shared" si="61"/>
        <v>1</v>
      </c>
      <c r="M297" s="320">
        <f t="shared" si="58"/>
        <v>4.9480455220188031E-4</v>
      </c>
      <c r="N297" s="264">
        <v>588</v>
      </c>
      <c r="O297" s="180" t="s">
        <v>224</v>
      </c>
      <c r="Q297" s="291"/>
    </row>
    <row r="298" spans="1:17" ht="15.75" thickBot="1" x14ac:dyDescent="0.3">
      <c r="A298" s="185"/>
      <c r="B298" s="186"/>
      <c r="C298" s="186"/>
      <c r="D298" s="186"/>
      <c r="E298" s="186"/>
      <c r="F298" s="187"/>
      <c r="G298" s="187"/>
      <c r="H298" s="188"/>
      <c r="I298" s="242">
        <v>11</v>
      </c>
      <c r="J298" s="248"/>
      <c r="K298" s="275"/>
      <c r="L298" s="440">
        <v>0</v>
      </c>
      <c r="M298" s="317">
        <f>L298/$D$253</f>
        <v>0</v>
      </c>
      <c r="N298" s="264">
        <f>D253</f>
        <v>2021</v>
      </c>
      <c r="O298" s="249" t="s">
        <v>137</v>
      </c>
      <c r="Q298" s="295"/>
    </row>
    <row r="299" spans="1:17" ht="15.75" thickBot="1" x14ac:dyDescent="0.3">
      <c r="H299" s="189" t="s">
        <v>5</v>
      </c>
      <c r="I299" s="190">
        <f>SUM(I254:I298)</f>
        <v>237</v>
      </c>
      <c r="J299" s="190">
        <f>SUM(J254:J298)</f>
        <v>93</v>
      </c>
      <c r="K299" s="190">
        <f>SUM(K254:K272,K283:K298)+K275</f>
        <v>11</v>
      </c>
      <c r="L299" s="190">
        <f>SUM(L254:L298)</f>
        <v>232</v>
      </c>
      <c r="M299" s="458">
        <f>L299/$D$253</f>
        <v>0.11479465611083622</v>
      </c>
      <c r="N299" s="455">
        <f>D253</f>
        <v>2021</v>
      </c>
      <c r="O299" s="6"/>
    </row>
    <row r="301" spans="1:17" ht="15.75" thickBot="1" x14ac:dyDescent="0.3"/>
    <row r="302" spans="1:17" ht="30.75" thickBot="1" x14ac:dyDescent="0.3">
      <c r="A302" s="149" t="s">
        <v>186</v>
      </c>
      <c r="B302" s="252" t="s">
        <v>51</v>
      </c>
      <c r="C302" s="252" t="s">
        <v>121</v>
      </c>
      <c r="D302" s="150" t="s">
        <v>18</v>
      </c>
      <c r="E302" s="150" t="s">
        <v>17</v>
      </c>
      <c r="F302" s="151" t="s">
        <v>1</v>
      </c>
      <c r="G302" s="151" t="s">
        <v>91</v>
      </c>
      <c r="H302" s="152" t="s">
        <v>24</v>
      </c>
      <c r="I302" s="153" t="s">
        <v>92</v>
      </c>
      <c r="J302" s="153" t="s">
        <v>93</v>
      </c>
      <c r="K302" s="154" t="s">
        <v>94</v>
      </c>
      <c r="L302" s="154" t="s">
        <v>5</v>
      </c>
      <c r="M302" s="154" t="s">
        <v>2</v>
      </c>
      <c r="N302" s="155" t="s">
        <v>171</v>
      </c>
      <c r="O302" s="156" t="s">
        <v>21</v>
      </c>
      <c r="P302" s="6" t="s">
        <v>5</v>
      </c>
      <c r="Q302" s="36" t="s">
        <v>7</v>
      </c>
    </row>
    <row r="303" spans="1:17" ht="15.75" thickBot="1" x14ac:dyDescent="0.3">
      <c r="A303" s="256">
        <v>1479472</v>
      </c>
      <c r="B303" s="256" t="s">
        <v>122</v>
      </c>
      <c r="C303" s="256">
        <v>1920</v>
      </c>
      <c r="D303" s="434">
        <v>1954</v>
      </c>
      <c r="E303" s="435">
        <v>1754</v>
      </c>
      <c r="F303" s="436">
        <f>E303/D303</f>
        <v>0.89764585465711366</v>
      </c>
      <c r="G303" s="437">
        <f>J349/D303</f>
        <v>5.0665301944728763E-2</v>
      </c>
      <c r="H303" s="257">
        <v>44959</v>
      </c>
      <c r="I303" s="157"/>
      <c r="J303" s="158"/>
      <c r="K303" s="159"/>
      <c r="L303" s="160"/>
      <c r="M303" s="330"/>
      <c r="N303" s="158"/>
      <c r="O303" s="161" t="s">
        <v>80</v>
      </c>
      <c r="Q303" s="86" t="s">
        <v>174</v>
      </c>
    </row>
    <row r="304" spans="1:17" x14ac:dyDescent="0.25">
      <c r="A304" s="162"/>
      <c r="B304" s="163"/>
      <c r="C304" s="163"/>
      <c r="D304" s="163"/>
      <c r="E304" s="163"/>
      <c r="F304" s="164"/>
      <c r="G304" s="164"/>
      <c r="H304" s="258"/>
      <c r="I304" s="233">
        <v>2</v>
      </c>
      <c r="J304" s="229"/>
      <c r="K304" s="230"/>
      <c r="L304" s="231">
        <f>SUM(I304,K304)</f>
        <v>2</v>
      </c>
      <c r="M304" s="318">
        <f>L304/$D$303</f>
        <v>1.0235414534288639E-3</v>
      </c>
      <c r="N304" s="264">
        <f>D303</f>
        <v>1954</v>
      </c>
      <c r="O304" s="232" t="s">
        <v>14</v>
      </c>
      <c r="P304" s="6">
        <f>L304</f>
        <v>2</v>
      </c>
      <c r="Q304" s="86"/>
    </row>
    <row r="305" spans="1:17" x14ac:dyDescent="0.25">
      <c r="A305" s="168"/>
      <c r="B305" s="169"/>
      <c r="C305" s="169"/>
      <c r="D305" s="169"/>
      <c r="E305" s="169"/>
      <c r="F305" s="170"/>
      <c r="G305" s="170"/>
      <c r="H305" s="259"/>
      <c r="I305" s="233">
        <v>2</v>
      </c>
      <c r="J305" s="38"/>
      <c r="K305" s="67"/>
      <c r="L305" s="272">
        <f>SUM(I305,K305)</f>
        <v>2</v>
      </c>
      <c r="M305" s="320">
        <f t="shared" ref="M305:M322" si="62">L305/$D$303</f>
        <v>1.0235414534288639E-3</v>
      </c>
      <c r="N305" s="264">
        <f>D303</f>
        <v>1954</v>
      </c>
      <c r="O305" s="173" t="s">
        <v>95</v>
      </c>
      <c r="P305" s="6">
        <f t="shared" ref="P305:P332" si="63">L305</f>
        <v>2</v>
      </c>
      <c r="Q305" s="136"/>
    </row>
    <row r="306" spans="1:17" x14ac:dyDescent="0.25">
      <c r="A306" s="168"/>
      <c r="B306" s="169"/>
      <c r="C306" s="169"/>
      <c r="D306" s="169"/>
      <c r="E306" s="169"/>
      <c r="F306" s="170"/>
      <c r="G306" s="170"/>
      <c r="H306" s="259"/>
      <c r="I306" s="233"/>
      <c r="J306" s="174"/>
      <c r="K306" s="172"/>
      <c r="L306" s="166">
        <f t="shared" ref="L306:L322" si="64">SUM(I306,K306)</f>
        <v>0</v>
      </c>
      <c r="M306" s="320">
        <f t="shared" si="62"/>
        <v>0</v>
      </c>
      <c r="N306" s="264">
        <f>D303</f>
        <v>1954</v>
      </c>
      <c r="O306" s="175" t="s">
        <v>8</v>
      </c>
      <c r="P306" s="6">
        <f t="shared" si="63"/>
        <v>0</v>
      </c>
      <c r="Q306" s="136"/>
    </row>
    <row r="307" spans="1:17" x14ac:dyDescent="0.25">
      <c r="A307" s="168"/>
      <c r="B307" s="169"/>
      <c r="C307" s="169"/>
      <c r="D307" s="169"/>
      <c r="E307" s="169"/>
      <c r="F307" s="170"/>
      <c r="G307" s="170"/>
      <c r="H307" s="259"/>
      <c r="I307" s="233"/>
      <c r="J307" s="38"/>
      <c r="K307" s="172"/>
      <c r="L307" s="166">
        <f t="shared" si="64"/>
        <v>0</v>
      </c>
      <c r="M307" s="320">
        <f t="shared" si="62"/>
        <v>0</v>
      </c>
      <c r="N307" s="264">
        <f>D303</f>
        <v>1954</v>
      </c>
      <c r="O307" s="175" t="s">
        <v>9</v>
      </c>
      <c r="P307" s="6">
        <f t="shared" si="63"/>
        <v>0</v>
      </c>
      <c r="Q307" s="136"/>
    </row>
    <row r="308" spans="1:17" x14ac:dyDescent="0.25">
      <c r="A308" s="168"/>
      <c r="B308" s="169"/>
      <c r="C308" s="169"/>
      <c r="D308" s="169"/>
      <c r="E308" s="169"/>
      <c r="F308" s="170"/>
      <c r="G308" s="170"/>
      <c r="H308" s="259"/>
      <c r="I308" s="233">
        <f>126-2</f>
        <v>124</v>
      </c>
      <c r="J308" s="174"/>
      <c r="K308" s="172">
        <v>11</v>
      </c>
      <c r="L308" s="166">
        <f t="shared" si="64"/>
        <v>135</v>
      </c>
      <c r="M308" s="320">
        <f t="shared" si="62"/>
        <v>6.9089048106448309E-2</v>
      </c>
      <c r="N308" s="264">
        <f>D303</f>
        <v>1954</v>
      </c>
      <c r="O308" s="173" t="s">
        <v>16</v>
      </c>
      <c r="P308" s="6">
        <f t="shared" si="63"/>
        <v>135</v>
      </c>
      <c r="Q308" s="136"/>
    </row>
    <row r="309" spans="1:17" x14ac:dyDescent="0.25">
      <c r="A309" s="168"/>
      <c r="B309" s="169"/>
      <c r="C309" s="169"/>
      <c r="D309" s="169"/>
      <c r="E309" s="169"/>
      <c r="F309" s="170"/>
      <c r="G309" s="170"/>
      <c r="H309" s="259"/>
      <c r="I309" s="233"/>
      <c r="J309" s="174"/>
      <c r="K309" s="172"/>
      <c r="L309" s="166">
        <f t="shared" si="64"/>
        <v>0</v>
      </c>
      <c r="M309" s="320">
        <f t="shared" si="62"/>
        <v>0</v>
      </c>
      <c r="N309" s="264">
        <f>D303</f>
        <v>1954</v>
      </c>
      <c r="O309" s="173" t="s">
        <v>46</v>
      </c>
      <c r="P309" s="6">
        <f t="shared" si="63"/>
        <v>0</v>
      </c>
      <c r="Q309" s="136"/>
    </row>
    <row r="310" spans="1:17" x14ac:dyDescent="0.25">
      <c r="A310" s="168"/>
      <c r="B310" s="169"/>
      <c r="C310" s="169"/>
      <c r="D310" s="169"/>
      <c r="E310" s="169"/>
      <c r="F310" s="170"/>
      <c r="G310" s="170"/>
      <c r="H310" s="259"/>
      <c r="I310" s="233">
        <v>1</v>
      </c>
      <c r="J310" s="38"/>
      <c r="K310" s="172"/>
      <c r="L310" s="166">
        <f t="shared" si="64"/>
        <v>1</v>
      </c>
      <c r="M310" s="320">
        <f t="shared" si="62"/>
        <v>5.1177072671443195E-4</v>
      </c>
      <c r="N310" s="264">
        <f>D303</f>
        <v>1954</v>
      </c>
      <c r="O310" s="173" t="s">
        <v>96</v>
      </c>
      <c r="P310" s="6">
        <f t="shared" si="63"/>
        <v>1</v>
      </c>
      <c r="Q310" s="176"/>
    </row>
    <row r="311" spans="1:17" x14ac:dyDescent="0.25">
      <c r="A311" s="168"/>
      <c r="B311" s="169"/>
      <c r="C311" s="169"/>
      <c r="D311" s="169"/>
      <c r="E311" s="169"/>
      <c r="F311" s="170"/>
      <c r="G311" s="170"/>
      <c r="H311" s="259"/>
      <c r="I311" s="233">
        <v>8</v>
      </c>
      <c r="J311" s="174"/>
      <c r="K311" s="172">
        <v>1</v>
      </c>
      <c r="L311" s="166">
        <f t="shared" si="64"/>
        <v>9</v>
      </c>
      <c r="M311" s="320">
        <f t="shared" si="62"/>
        <v>4.6059365404298872E-3</v>
      </c>
      <c r="N311" s="264">
        <f>D303</f>
        <v>1954</v>
      </c>
      <c r="O311" s="173" t="s">
        <v>36</v>
      </c>
      <c r="P311" s="6">
        <f t="shared" si="63"/>
        <v>9</v>
      </c>
      <c r="Q311" s="177"/>
    </row>
    <row r="312" spans="1:17" x14ac:dyDescent="0.25">
      <c r="A312" s="168"/>
      <c r="B312" s="169"/>
      <c r="C312" s="169"/>
      <c r="D312" s="169"/>
      <c r="E312" s="169"/>
      <c r="F312" s="170"/>
      <c r="G312" s="170"/>
      <c r="H312" s="259"/>
      <c r="I312" s="233">
        <v>4</v>
      </c>
      <c r="J312" s="174"/>
      <c r="K312" s="172">
        <v>1</v>
      </c>
      <c r="L312" s="166">
        <f t="shared" si="64"/>
        <v>5</v>
      </c>
      <c r="M312" s="320">
        <f t="shared" si="62"/>
        <v>2.5588536335721598E-3</v>
      </c>
      <c r="N312" s="264">
        <f>D303</f>
        <v>1954</v>
      </c>
      <c r="O312" s="173" t="s">
        <v>3</v>
      </c>
      <c r="P312" s="6">
        <f t="shared" si="63"/>
        <v>5</v>
      </c>
      <c r="Q312" s="177"/>
    </row>
    <row r="313" spans="1:17" x14ac:dyDescent="0.25">
      <c r="A313" s="168"/>
      <c r="B313" s="169"/>
      <c r="C313" s="169"/>
      <c r="D313" s="169"/>
      <c r="E313" s="169"/>
      <c r="F313" s="170"/>
      <c r="G313" s="170"/>
      <c r="H313" s="259"/>
      <c r="I313" s="233">
        <v>2</v>
      </c>
      <c r="J313" s="178"/>
      <c r="K313" s="179"/>
      <c r="L313" s="223">
        <f t="shared" si="64"/>
        <v>2</v>
      </c>
      <c r="M313" s="320">
        <f t="shared" si="62"/>
        <v>1.0235414534288639E-3</v>
      </c>
      <c r="N313" s="264">
        <f>D303</f>
        <v>1954</v>
      </c>
      <c r="O313" s="180" t="s">
        <v>29</v>
      </c>
      <c r="P313" s="6">
        <f t="shared" si="63"/>
        <v>2</v>
      </c>
      <c r="Q313" s="177"/>
    </row>
    <row r="314" spans="1:17" x14ac:dyDescent="0.25">
      <c r="A314" s="168"/>
      <c r="B314" s="169"/>
      <c r="C314" s="169"/>
      <c r="D314" s="169"/>
      <c r="E314" s="169"/>
      <c r="F314" s="170"/>
      <c r="G314" s="170"/>
      <c r="H314" s="259"/>
      <c r="I314" s="233"/>
      <c r="J314" s="38"/>
      <c r="K314" s="172"/>
      <c r="L314" s="181">
        <f t="shared" si="64"/>
        <v>0</v>
      </c>
      <c r="M314" s="320">
        <f t="shared" si="62"/>
        <v>0</v>
      </c>
      <c r="N314" s="264">
        <f>D303</f>
        <v>1954</v>
      </c>
      <c r="O314" s="173" t="s">
        <v>191</v>
      </c>
      <c r="P314" s="6">
        <f t="shared" si="63"/>
        <v>0</v>
      </c>
      <c r="Q314" s="177"/>
    </row>
    <row r="315" spans="1:17" x14ac:dyDescent="0.25">
      <c r="A315" s="168"/>
      <c r="B315" s="169"/>
      <c r="C315" s="169"/>
      <c r="D315" s="169"/>
      <c r="E315" s="169"/>
      <c r="F315" s="170"/>
      <c r="G315" s="170"/>
      <c r="H315" s="259"/>
      <c r="I315" s="233"/>
      <c r="J315" s="38"/>
      <c r="K315" s="172"/>
      <c r="L315" s="181">
        <f t="shared" si="64"/>
        <v>0</v>
      </c>
      <c r="M315" s="320">
        <f t="shared" si="62"/>
        <v>0</v>
      </c>
      <c r="N315" s="264">
        <f>D303</f>
        <v>1954</v>
      </c>
      <c r="O315" s="173" t="s">
        <v>48</v>
      </c>
      <c r="P315" s="6">
        <f t="shared" si="63"/>
        <v>0</v>
      </c>
      <c r="Q315" s="357"/>
    </row>
    <row r="316" spans="1:17" x14ac:dyDescent="0.25">
      <c r="A316" s="168"/>
      <c r="B316" s="169"/>
      <c r="C316" s="169"/>
      <c r="D316" s="169"/>
      <c r="E316" s="169"/>
      <c r="F316" s="170"/>
      <c r="G316" s="170"/>
      <c r="H316" s="259"/>
      <c r="I316" s="233"/>
      <c r="J316" s="38"/>
      <c r="K316" s="240"/>
      <c r="L316" s="181">
        <f t="shared" si="64"/>
        <v>0</v>
      </c>
      <c r="M316" s="320">
        <f t="shared" si="62"/>
        <v>0</v>
      </c>
      <c r="N316" s="264">
        <f>D303</f>
        <v>1954</v>
      </c>
      <c r="O316" s="254" t="s">
        <v>187</v>
      </c>
      <c r="P316" s="6">
        <f t="shared" si="63"/>
        <v>0</v>
      </c>
      <c r="Q316" s="176"/>
    </row>
    <row r="317" spans="1:17" x14ac:dyDescent="0.25">
      <c r="A317" s="168"/>
      <c r="B317" s="169"/>
      <c r="C317" s="169"/>
      <c r="D317" s="169"/>
      <c r="E317" s="169"/>
      <c r="F317" s="170"/>
      <c r="G317" s="170"/>
      <c r="H317" s="259"/>
      <c r="I317" s="233"/>
      <c r="J317" s="38"/>
      <c r="K317" s="172"/>
      <c r="L317" s="181">
        <f t="shared" si="64"/>
        <v>0</v>
      </c>
      <c r="M317" s="320">
        <f t="shared" si="62"/>
        <v>0</v>
      </c>
      <c r="N317" s="264">
        <f>D303</f>
        <v>1954</v>
      </c>
      <c r="O317" s="180" t="s">
        <v>31</v>
      </c>
      <c r="P317" s="6">
        <f t="shared" si="63"/>
        <v>0</v>
      </c>
      <c r="Q317" s="87" t="s">
        <v>295</v>
      </c>
    </row>
    <row r="318" spans="1:17" x14ac:dyDescent="0.25">
      <c r="A318" s="168"/>
      <c r="B318" s="169"/>
      <c r="C318" s="169"/>
      <c r="D318" s="169"/>
      <c r="E318" s="169"/>
      <c r="F318" s="170"/>
      <c r="G318" s="170"/>
      <c r="H318" s="259"/>
      <c r="I318" s="233">
        <v>3</v>
      </c>
      <c r="J318" s="38"/>
      <c r="K318" s="172">
        <v>1</v>
      </c>
      <c r="L318" s="181">
        <f t="shared" si="64"/>
        <v>4</v>
      </c>
      <c r="M318" s="320">
        <f t="shared" si="62"/>
        <v>2.0470829068577278E-3</v>
      </c>
      <c r="N318" s="264">
        <f>D303</f>
        <v>1954</v>
      </c>
      <c r="O318" s="173" t="s">
        <v>119</v>
      </c>
      <c r="P318" s="6">
        <f t="shared" si="63"/>
        <v>4</v>
      </c>
      <c r="Q318" s="176"/>
    </row>
    <row r="319" spans="1:17" x14ac:dyDescent="0.25">
      <c r="A319" s="168"/>
      <c r="B319" s="169"/>
      <c r="C319" s="169"/>
      <c r="D319" s="169"/>
      <c r="E319" s="169"/>
      <c r="F319" s="170"/>
      <c r="G319" s="170"/>
      <c r="H319" s="259"/>
      <c r="I319" s="233">
        <v>2</v>
      </c>
      <c r="J319" s="38"/>
      <c r="K319" s="172"/>
      <c r="L319" s="181">
        <f t="shared" si="64"/>
        <v>2</v>
      </c>
      <c r="M319" s="320">
        <f t="shared" si="62"/>
        <v>1.0235414534288639E-3</v>
      </c>
      <c r="N319" s="264">
        <f>D303</f>
        <v>1954</v>
      </c>
      <c r="O319" s="180" t="s">
        <v>85</v>
      </c>
      <c r="P319" s="6">
        <f t="shared" si="63"/>
        <v>2</v>
      </c>
      <c r="Q319" s="177"/>
    </row>
    <row r="320" spans="1:17" x14ac:dyDescent="0.25">
      <c r="A320" s="168"/>
      <c r="B320" s="169"/>
      <c r="C320" s="169"/>
      <c r="D320" s="169"/>
      <c r="E320" s="169"/>
      <c r="F320" s="170"/>
      <c r="G320" s="170"/>
      <c r="H320" s="259"/>
      <c r="I320" s="66"/>
      <c r="J320" s="38"/>
      <c r="K320" s="172">
        <v>4</v>
      </c>
      <c r="L320" s="181">
        <f t="shared" si="64"/>
        <v>4</v>
      </c>
      <c r="M320" s="320">
        <f t="shared" si="62"/>
        <v>2.0470829068577278E-3</v>
      </c>
      <c r="N320" s="264">
        <f>D303</f>
        <v>1954</v>
      </c>
      <c r="O320" s="173" t="s">
        <v>10</v>
      </c>
      <c r="P320" s="6">
        <f t="shared" si="63"/>
        <v>4</v>
      </c>
      <c r="Q320" s="176"/>
    </row>
    <row r="321" spans="1:17" x14ac:dyDescent="0.25">
      <c r="A321" s="168"/>
      <c r="B321" s="169"/>
      <c r="C321" s="169"/>
      <c r="D321" s="169"/>
      <c r="E321" s="169"/>
      <c r="F321" s="170"/>
      <c r="G321" s="170"/>
      <c r="H321" s="259"/>
      <c r="I321" s="66"/>
      <c r="J321" s="174"/>
      <c r="K321" s="172"/>
      <c r="L321" s="181">
        <f t="shared" si="64"/>
        <v>0</v>
      </c>
      <c r="M321" s="320">
        <f t="shared" si="62"/>
        <v>0</v>
      </c>
      <c r="N321" s="348" t="str">
        <f>D302</f>
        <v>Build QTY</v>
      </c>
      <c r="O321" s="180" t="s">
        <v>201</v>
      </c>
      <c r="P321" s="6">
        <f t="shared" si="63"/>
        <v>0</v>
      </c>
      <c r="Q321" s="87"/>
    </row>
    <row r="322" spans="1:17" ht="15.75" thickBot="1" x14ac:dyDescent="0.3">
      <c r="A322" s="168"/>
      <c r="B322" s="169"/>
      <c r="C322" s="169"/>
      <c r="D322" s="169"/>
      <c r="E322" s="169"/>
      <c r="F322" s="170"/>
      <c r="G322" s="170"/>
      <c r="H322" s="259"/>
      <c r="I322" s="212"/>
      <c r="J322" s="347"/>
      <c r="K322" s="238"/>
      <c r="L322" s="241">
        <f t="shared" si="64"/>
        <v>0</v>
      </c>
      <c r="M322" s="317">
        <f t="shared" si="62"/>
        <v>0</v>
      </c>
      <c r="N322" s="264">
        <f>D303</f>
        <v>1954</v>
      </c>
      <c r="O322" s="180" t="s">
        <v>76</v>
      </c>
      <c r="P322" s="6">
        <f t="shared" si="63"/>
        <v>0</v>
      </c>
      <c r="Q322" s="177"/>
    </row>
    <row r="323" spans="1:17" ht="15.75" thickBot="1" x14ac:dyDescent="0.3">
      <c r="A323" s="168"/>
      <c r="B323" s="169"/>
      <c r="C323" s="169"/>
      <c r="D323" s="169"/>
      <c r="E323" s="169"/>
      <c r="F323" s="170"/>
      <c r="G323" s="170"/>
      <c r="H323" s="260"/>
      <c r="I323" s="251"/>
      <c r="J323" s="251"/>
      <c r="K323" s="159"/>
      <c r="L323" s="160"/>
      <c r="M323" s="319"/>
      <c r="N323" s="269"/>
      <c r="O323" s="161" t="s">
        <v>99</v>
      </c>
      <c r="P323" s="6">
        <f t="shared" si="63"/>
        <v>0</v>
      </c>
      <c r="Q323" s="176"/>
    </row>
    <row r="324" spans="1:17" x14ac:dyDescent="0.25">
      <c r="A324" s="168"/>
      <c r="B324" s="169"/>
      <c r="C324" s="169"/>
      <c r="D324" s="169"/>
      <c r="E324" s="169"/>
      <c r="F324" s="170"/>
      <c r="G324" s="170"/>
      <c r="H324" s="259"/>
      <c r="I324" s="280"/>
      <c r="J324" s="279">
        <v>15</v>
      </c>
      <c r="K324" s="165"/>
      <c r="L324" s="166">
        <f t="shared" ref="L324" si="65">SUM(I324,K324)</f>
        <v>0</v>
      </c>
      <c r="M324" s="167">
        <f>$L324/$D$303</f>
        <v>0</v>
      </c>
      <c r="N324" s="264">
        <f>D303</f>
        <v>1954</v>
      </c>
      <c r="O324" s="250" t="s">
        <v>100</v>
      </c>
      <c r="P324" s="6">
        <f t="shared" si="63"/>
        <v>0</v>
      </c>
      <c r="Q324" s="182"/>
    </row>
    <row r="325" spans="1:17" x14ac:dyDescent="0.25">
      <c r="A325" s="168"/>
      <c r="B325" s="169"/>
      <c r="C325" s="169"/>
      <c r="D325" s="169"/>
      <c r="E325" s="169"/>
      <c r="F325" s="170"/>
      <c r="G325" s="170"/>
      <c r="H325" s="259"/>
      <c r="I325" s="66"/>
      <c r="J325" s="38">
        <v>22</v>
      </c>
      <c r="K325" s="172"/>
      <c r="L325" s="243">
        <f>SUM(I325,K325)</f>
        <v>0</v>
      </c>
      <c r="M325" s="167">
        <f t="shared" ref="M325:M331" si="66">$L325/$D$303</f>
        <v>0</v>
      </c>
      <c r="N325" s="264">
        <f>D303</f>
        <v>1954</v>
      </c>
      <c r="O325" s="235" t="s">
        <v>10</v>
      </c>
      <c r="P325" s="6">
        <f t="shared" si="63"/>
        <v>0</v>
      </c>
      <c r="Q325" s="182"/>
    </row>
    <row r="326" spans="1:17" x14ac:dyDescent="0.25">
      <c r="A326" s="168"/>
      <c r="B326" s="169"/>
      <c r="C326" s="169"/>
      <c r="D326" s="169"/>
      <c r="E326" s="169"/>
      <c r="F326" s="170"/>
      <c r="G326" s="170"/>
      <c r="H326" s="259"/>
      <c r="I326" s="234"/>
      <c r="J326" s="174"/>
      <c r="K326" s="172"/>
      <c r="L326" s="243">
        <f t="shared" ref="L326:L331" si="67">SUM(I326,K326)</f>
        <v>0</v>
      </c>
      <c r="M326" s="167">
        <f t="shared" si="66"/>
        <v>0</v>
      </c>
      <c r="N326" s="264">
        <f>D303</f>
        <v>1954</v>
      </c>
      <c r="O326" s="235" t="s">
        <v>103</v>
      </c>
      <c r="P326" s="6">
        <f t="shared" si="63"/>
        <v>0</v>
      </c>
      <c r="Q326" s="182"/>
    </row>
    <row r="327" spans="1:17" x14ac:dyDescent="0.25">
      <c r="A327" s="168"/>
      <c r="B327" s="169"/>
      <c r="C327" s="169"/>
      <c r="D327" s="169"/>
      <c r="E327" s="169"/>
      <c r="F327" s="170"/>
      <c r="G327" s="170"/>
      <c r="H327" s="259"/>
      <c r="I327" s="66"/>
      <c r="J327" s="38">
        <v>19</v>
      </c>
      <c r="K327" s="172"/>
      <c r="L327" s="243">
        <f t="shared" si="67"/>
        <v>0</v>
      </c>
      <c r="M327" s="167">
        <f t="shared" si="66"/>
        <v>0</v>
      </c>
      <c r="N327" s="264">
        <f>D303</f>
        <v>1954</v>
      </c>
      <c r="O327" s="235" t="s">
        <v>101</v>
      </c>
      <c r="P327" s="6">
        <f t="shared" si="63"/>
        <v>0</v>
      </c>
      <c r="Q327" s="177" t="s">
        <v>408</v>
      </c>
    </row>
    <row r="328" spans="1:17" x14ac:dyDescent="0.25">
      <c r="A328" s="168"/>
      <c r="B328" s="169"/>
      <c r="C328" s="169"/>
      <c r="D328" s="169"/>
      <c r="E328" s="169"/>
      <c r="F328" s="170"/>
      <c r="G328" s="170"/>
      <c r="H328" s="259"/>
      <c r="I328" s="66"/>
      <c r="J328" s="38"/>
      <c r="K328" s="172"/>
      <c r="L328" s="243">
        <f t="shared" si="67"/>
        <v>0</v>
      </c>
      <c r="M328" s="167">
        <f t="shared" si="66"/>
        <v>0</v>
      </c>
      <c r="N328" s="264">
        <f>D303</f>
        <v>1954</v>
      </c>
      <c r="O328" s="180" t="s">
        <v>85</v>
      </c>
      <c r="P328" s="6">
        <f t="shared" si="63"/>
        <v>0</v>
      </c>
      <c r="Q328" s="183"/>
    </row>
    <row r="329" spans="1:17" x14ac:dyDescent="0.25">
      <c r="A329" s="168"/>
      <c r="B329" s="169"/>
      <c r="C329" s="169"/>
      <c r="D329" s="169"/>
      <c r="E329" s="169"/>
      <c r="F329" s="170"/>
      <c r="G329" s="170"/>
      <c r="H329" s="259"/>
      <c r="I329" s="234"/>
      <c r="J329" s="174">
        <v>34</v>
      </c>
      <c r="K329" s="172"/>
      <c r="L329" s="243">
        <f t="shared" si="67"/>
        <v>0</v>
      </c>
      <c r="M329" s="167">
        <f t="shared" si="66"/>
        <v>0</v>
      </c>
      <c r="N329" s="264">
        <f>D303</f>
        <v>1954</v>
      </c>
      <c r="O329" s="235" t="s">
        <v>102</v>
      </c>
      <c r="P329" s="6">
        <f t="shared" si="63"/>
        <v>0</v>
      </c>
      <c r="Q329" s="177"/>
    </row>
    <row r="330" spans="1:17" x14ac:dyDescent="0.25">
      <c r="A330" s="168"/>
      <c r="B330" s="169"/>
      <c r="C330" s="169"/>
      <c r="D330" s="169"/>
      <c r="E330" s="169"/>
      <c r="F330" s="170"/>
      <c r="G330" s="170"/>
      <c r="H330" s="259"/>
      <c r="I330" s="66"/>
      <c r="J330" s="38">
        <v>9</v>
      </c>
      <c r="K330" s="172"/>
      <c r="L330" s="243">
        <f t="shared" si="67"/>
        <v>0</v>
      </c>
      <c r="M330" s="167">
        <f t="shared" si="66"/>
        <v>0</v>
      </c>
      <c r="N330" s="264">
        <f>D303</f>
        <v>1954</v>
      </c>
      <c r="O330" s="235" t="s">
        <v>98</v>
      </c>
      <c r="P330" s="6">
        <f t="shared" si="63"/>
        <v>0</v>
      </c>
      <c r="Q330" s="177"/>
    </row>
    <row r="331" spans="1:17" ht="15.75" thickBot="1" x14ac:dyDescent="0.3">
      <c r="A331" s="168"/>
      <c r="B331" s="169"/>
      <c r="C331" s="169"/>
      <c r="D331" s="169"/>
      <c r="E331" s="169"/>
      <c r="F331" s="170"/>
      <c r="G331" s="170"/>
      <c r="H331" s="259"/>
      <c r="I331" s="212"/>
      <c r="J331" s="237"/>
      <c r="K331" s="238"/>
      <c r="L331" s="236">
        <f t="shared" si="67"/>
        <v>0</v>
      </c>
      <c r="M331" s="317">
        <f t="shared" si="66"/>
        <v>0</v>
      </c>
      <c r="N331" s="265">
        <f>D303</f>
        <v>1954</v>
      </c>
      <c r="O331" s="239" t="s">
        <v>282</v>
      </c>
      <c r="P331" s="6">
        <f t="shared" si="63"/>
        <v>0</v>
      </c>
      <c r="Q331" s="177"/>
    </row>
    <row r="332" spans="1:17" ht="15.75" thickBot="1" x14ac:dyDescent="0.3">
      <c r="A332" s="168"/>
      <c r="B332" s="169"/>
      <c r="C332" s="169"/>
      <c r="D332" s="169"/>
      <c r="E332" s="169"/>
      <c r="F332" s="170"/>
      <c r="G332" s="170"/>
      <c r="H332" s="260"/>
      <c r="I332" s="244"/>
      <c r="J332" s="244"/>
      <c r="K332" s="245"/>
      <c r="L332" s="246"/>
      <c r="M332" s="246"/>
      <c r="N332" s="266"/>
      <c r="O332" s="247" t="s">
        <v>104</v>
      </c>
      <c r="P332" s="6">
        <f t="shared" si="63"/>
        <v>0</v>
      </c>
      <c r="Q332" s="177"/>
    </row>
    <row r="333" spans="1:17" x14ac:dyDescent="0.25">
      <c r="A333" s="168"/>
      <c r="B333" s="169"/>
      <c r="C333" s="169"/>
      <c r="D333" s="169"/>
      <c r="E333" s="169"/>
      <c r="F333" s="170"/>
      <c r="G333" s="170"/>
      <c r="H333" s="260"/>
      <c r="I333" s="64"/>
      <c r="J333" s="352"/>
      <c r="K333" s="353"/>
      <c r="L333" s="431">
        <v>0</v>
      </c>
      <c r="M333" s="318">
        <f>L333/$D$303</f>
        <v>0</v>
      </c>
      <c r="N333" s="354" t="str">
        <f>D302</f>
        <v>Build QTY</v>
      </c>
      <c r="O333" s="232" t="s">
        <v>364</v>
      </c>
      <c r="P333" s="6">
        <f>L335</f>
        <v>0</v>
      </c>
      <c r="Q333" s="292"/>
    </row>
    <row r="334" spans="1:17" x14ac:dyDescent="0.25">
      <c r="A334" s="168"/>
      <c r="B334" s="169"/>
      <c r="C334" s="169"/>
      <c r="D334" s="169" t="s">
        <v>107</v>
      </c>
      <c r="E334" s="169"/>
      <c r="F334" s="170"/>
      <c r="G334" s="170"/>
      <c r="H334" s="260"/>
      <c r="I334" s="66"/>
      <c r="J334" s="38"/>
      <c r="K334" s="355"/>
      <c r="L334" s="432">
        <v>0</v>
      </c>
      <c r="M334" s="320">
        <f t="shared" ref="M334:M348" si="68">L334/$D$303</f>
        <v>0</v>
      </c>
      <c r="N334" s="348" t="str">
        <f>D302</f>
        <v>Build QTY</v>
      </c>
      <c r="O334" s="173" t="s">
        <v>188</v>
      </c>
      <c r="P334" s="6">
        <f>L337</f>
        <v>0</v>
      </c>
      <c r="Q334" s="292"/>
    </row>
    <row r="335" spans="1:17" x14ac:dyDescent="0.25">
      <c r="A335" s="168"/>
      <c r="B335" s="169"/>
      <c r="C335" s="169"/>
      <c r="D335" s="169"/>
      <c r="E335" s="169"/>
      <c r="F335" s="170"/>
      <c r="G335" s="170"/>
      <c r="H335" s="260"/>
      <c r="I335" s="349"/>
      <c r="J335" s="350"/>
      <c r="K335" s="351"/>
      <c r="L335" s="433">
        <f t="shared" ref="L335" si="69">SUM(I335,K335)</f>
        <v>0</v>
      </c>
      <c r="M335" s="320">
        <f t="shared" si="68"/>
        <v>0</v>
      </c>
      <c r="N335" s="264">
        <f>D303</f>
        <v>1954</v>
      </c>
      <c r="O335" s="180" t="s">
        <v>85</v>
      </c>
      <c r="P335" s="6">
        <f>L338</f>
        <v>9</v>
      </c>
      <c r="Q335" s="12" t="s">
        <v>185</v>
      </c>
    </row>
    <row r="336" spans="1:17" x14ac:dyDescent="0.25">
      <c r="A336" s="168"/>
      <c r="B336" s="169"/>
      <c r="C336" s="169"/>
      <c r="D336" s="169"/>
      <c r="E336" s="169"/>
      <c r="F336" s="170"/>
      <c r="G336" s="170"/>
      <c r="H336" s="260"/>
      <c r="I336" s="66">
        <v>1</v>
      </c>
      <c r="J336" s="38"/>
      <c r="K336" s="273"/>
      <c r="L336" s="432">
        <v>0</v>
      </c>
      <c r="M336" s="320">
        <f t="shared" si="68"/>
        <v>0</v>
      </c>
      <c r="N336" s="264" t="str">
        <f>D302</f>
        <v>Build QTY</v>
      </c>
      <c r="O336" s="180" t="s">
        <v>135</v>
      </c>
      <c r="P336" s="6">
        <f>L339</f>
        <v>2</v>
      </c>
      <c r="Q336" s="460" t="s">
        <v>407</v>
      </c>
    </row>
    <row r="337" spans="1:17" x14ac:dyDescent="0.25">
      <c r="A337" s="168"/>
      <c r="B337" s="169"/>
      <c r="C337" s="169"/>
      <c r="D337" s="169"/>
      <c r="E337" s="169"/>
      <c r="F337" s="170"/>
      <c r="G337" s="170"/>
      <c r="H337" s="260"/>
      <c r="I337" s="66">
        <v>2</v>
      </c>
      <c r="J337" s="38"/>
      <c r="K337" s="273"/>
      <c r="L337" s="432">
        <v>0</v>
      </c>
      <c r="M337" s="320">
        <f t="shared" si="68"/>
        <v>0</v>
      </c>
      <c r="N337" s="264">
        <f>D303</f>
        <v>1954</v>
      </c>
      <c r="O337" s="180" t="s">
        <v>134</v>
      </c>
      <c r="P337" s="6">
        <f>L340</f>
        <v>15</v>
      </c>
      <c r="Q337" s="13" t="s">
        <v>406</v>
      </c>
    </row>
    <row r="338" spans="1:17" x14ac:dyDescent="0.25">
      <c r="A338" s="168"/>
      <c r="B338" s="169"/>
      <c r="C338" s="169"/>
      <c r="D338" s="169"/>
      <c r="E338" s="169"/>
      <c r="F338" s="170"/>
      <c r="G338" s="170"/>
      <c r="H338" s="260"/>
      <c r="I338" s="66">
        <v>9</v>
      </c>
      <c r="J338" s="38"/>
      <c r="K338" s="273"/>
      <c r="L338" s="433">
        <f>SUM(I338,K338)</f>
        <v>9</v>
      </c>
      <c r="M338" s="320">
        <f t="shared" si="68"/>
        <v>4.6059365404298872E-3</v>
      </c>
      <c r="N338" s="264">
        <f>D303</f>
        <v>1954</v>
      </c>
      <c r="O338" s="180" t="s">
        <v>170</v>
      </c>
      <c r="P338" s="6">
        <f>L341</f>
        <v>3</v>
      </c>
      <c r="Q338" s="292"/>
    </row>
    <row r="339" spans="1:17" x14ac:dyDescent="0.25">
      <c r="A339" s="168"/>
      <c r="B339" s="169"/>
      <c r="C339" s="169"/>
      <c r="D339" s="169"/>
      <c r="E339" s="169"/>
      <c r="F339" s="170"/>
      <c r="G339" s="170"/>
      <c r="H339" s="171"/>
      <c r="I339" s="66">
        <v>2</v>
      </c>
      <c r="J339" s="38"/>
      <c r="K339" s="273"/>
      <c r="L339" s="433">
        <f>SUM(I339,K339)</f>
        <v>2</v>
      </c>
      <c r="M339" s="320">
        <f t="shared" si="68"/>
        <v>1.0235414534288639E-3</v>
      </c>
      <c r="N339" s="264">
        <f>D303</f>
        <v>1954</v>
      </c>
      <c r="O339" s="180" t="s">
        <v>201</v>
      </c>
      <c r="P339" s="6">
        <f>L343</f>
        <v>0</v>
      </c>
      <c r="Q339" s="12"/>
    </row>
    <row r="340" spans="1:17" x14ac:dyDescent="0.25">
      <c r="A340" s="168"/>
      <c r="B340" s="169"/>
      <c r="C340" s="169"/>
      <c r="D340" s="169"/>
      <c r="E340" s="169"/>
      <c r="F340" s="170"/>
      <c r="G340" s="170"/>
      <c r="H340" s="171"/>
      <c r="I340" s="70">
        <v>15</v>
      </c>
      <c r="J340" s="178"/>
      <c r="K340" s="274"/>
      <c r="L340" s="432">
        <f t="shared" ref="L340:L346" si="70">SUM(I340,K340)</f>
        <v>15</v>
      </c>
      <c r="M340" s="320">
        <f t="shared" si="68"/>
        <v>7.6765609007164786E-3</v>
      </c>
      <c r="N340" s="264">
        <f>D303</f>
        <v>1954</v>
      </c>
      <c r="O340" s="173" t="s">
        <v>119</v>
      </c>
      <c r="P340" s="6">
        <f>L344</f>
        <v>0</v>
      </c>
      <c r="Q340" s="13"/>
    </row>
    <row r="341" spans="1:17" x14ac:dyDescent="0.25">
      <c r="A341" s="168"/>
      <c r="B341" s="169"/>
      <c r="C341" s="169"/>
      <c r="D341" s="169"/>
      <c r="E341" s="169"/>
      <c r="F341" s="170"/>
      <c r="G341" s="170"/>
      <c r="H341" s="171"/>
      <c r="I341" s="70">
        <v>3</v>
      </c>
      <c r="J341" s="178"/>
      <c r="K341" s="274"/>
      <c r="L341" s="432">
        <f t="shared" si="70"/>
        <v>3</v>
      </c>
      <c r="M341" s="320">
        <f t="shared" si="68"/>
        <v>1.5353121801432957E-3</v>
      </c>
      <c r="N341" s="264">
        <f>D303</f>
        <v>1954</v>
      </c>
      <c r="O341" s="180" t="s">
        <v>136</v>
      </c>
      <c r="P341" s="6">
        <f>L345</f>
        <v>0</v>
      </c>
      <c r="Q341" s="13"/>
    </row>
    <row r="342" spans="1:17" x14ac:dyDescent="0.25">
      <c r="A342" s="168"/>
      <c r="B342" s="169"/>
      <c r="C342" s="169"/>
      <c r="D342" s="169"/>
      <c r="E342" s="169"/>
      <c r="F342" s="170"/>
      <c r="G342" s="170"/>
      <c r="H342" s="171"/>
      <c r="I342" s="70">
        <v>1</v>
      </c>
      <c r="J342" s="178"/>
      <c r="K342" s="273"/>
      <c r="L342" s="432">
        <f t="shared" si="70"/>
        <v>1</v>
      </c>
      <c r="M342" s="320">
        <f t="shared" si="68"/>
        <v>5.1177072671443195E-4</v>
      </c>
      <c r="N342" s="264" t="str">
        <f>D302</f>
        <v>Build QTY</v>
      </c>
      <c r="O342" s="180" t="s">
        <v>409</v>
      </c>
      <c r="P342" s="6">
        <f>L345</f>
        <v>0</v>
      </c>
      <c r="Q342" s="136"/>
    </row>
    <row r="343" spans="1:17" x14ac:dyDescent="0.25">
      <c r="A343" s="168"/>
      <c r="B343" s="169"/>
      <c r="C343" s="169"/>
      <c r="D343" s="169"/>
      <c r="E343" s="169"/>
      <c r="F343" s="170"/>
      <c r="G343" s="170"/>
      <c r="H343" s="171"/>
      <c r="I343" s="70"/>
      <c r="J343" s="178"/>
      <c r="K343" s="273"/>
      <c r="L343" s="432">
        <f t="shared" si="70"/>
        <v>0</v>
      </c>
      <c r="M343" s="320">
        <f t="shared" si="68"/>
        <v>0</v>
      </c>
      <c r="N343" s="264">
        <f>D303</f>
        <v>1954</v>
      </c>
      <c r="O343" s="180" t="s">
        <v>189</v>
      </c>
      <c r="P343" s="6">
        <f>L346</f>
        <v>4</v>
      </c>
      <c r="Q343" s="136"/>
    </row>
    <row r="344" spans="1:17" x14ac:dyDescent="0.25">
      <c r="A344" s="168"/>
      <c r="B344" s="169"/>
      <c r="C344" s="169"/>
      <c r="D344" s="169"/>
      <c r="E344" s="169"/>
      <c r="F344" s="170"/>
      <c r="G344" s="170"/>
      <c r="H344" s="171"/>
      <c r="I344" s="70"/>
      <c r="J344" s="178"/>
      <c r="K344" s="273"/>
      <c r="L344" s="432">
        <f t="shared" si="70"/>
        <v>0</v>
      </c>
      <c r="M344" s="320">
        <f t="shared" si="68"/>
        <v>0</v>
      </c>
      <c r="N344" s="264">
        <f>D303</f>
        <v>1954</v>
      </c>
      <c r="O344" s="180" t="s">
        <v>175</v>
      </c>
      <c r="P344" s="6">
        <f>L347</f>
        <v>0</v>
      </c>
      <c r="Q344" s="136"/>
    </row>
    <row r="345" spans="1:17" x14ac:dyDescent="0.25">
      <c r="A345" s="168"/>
      <c r="B345" s="169"/>
      <c r="C345" s="169"/>
      <c r="D345" s="169"/>
      <c r="E345" s="169"/>
      <c r="F345" s="170"/>
      <c r="G345" s="170"/>
      <c r="H345" s="171"/>
      <c r="I345" s="70">
        <v>1</v>
      </c>
      <c r="J345" s="178"/>
      <c r="K345" s="273"/>
      <c r="L345" s="432">
        <v>0</v>
      </c>
      <c r="M345" s="320">
        <f t="shared" si="68"/>
        <v>0</v>
      </c>
      <c r="N345" s="264">
        <f>D303</f>
        <v>1954</v>
      </c>
      <c r="O345" s="180" t="s">
        <v>410</v>
      </c>
      <c r="P345" s="6">
        <f>L348</f>
        <v>0</v>
      </c>
      <c r="Q345" s="136"/>
    </row>
    <row r="346" spans="1:17" x14ac:dyDescent="0.25">
      <c r="A346" s="168"/>
      <c r="B346" s="169"/>
      <c r="C346" s="169"/>
      <c r="D346" s="169"/>
      <c r="E346" s="169"/>
      <c r="F346" s="170"/>
      <c r="G346" s="170"/>
      <c r="H346" s="171"/>
      <c r="I346" s="66">
        <v>4</v>
      </c>
      <c r="J346" s="38"/>
      <c r="K346" s="273"/>
      <c r="L346" s="432">
        <f t="shared" si="70"/>
        <v>4</v>
      </c>
      <c r="M346" s="320">
        <f t="shared" si="68"/>
        <v>2.0470829068577278E-3</v>
      </c>
      <c r="N346" s="264">
        <f>D303</f>
        <v>1954</v>
      </c>
      <c r="O346" s="180" t="s">
        <v>202</v>
      </c>
      <c r="Q346" s="291"/>
    </row>
    <row r="347" spans="1:17" x14ac:dyDescent="0.25">
      <c r="A347" s="168"/>
      <c r="B347" s="169"/>
      <c r="C347" s="169"/>
      <c r="D347" s="169"/>
      <c r="E347" s="169"/>
      <c r="F347" s="170"/>
      <c r="G347" s="170"/>
      <c r="H347" s="171"/>
      <c r="I347" s="66">
        <v>4</v>
      </c>
      <c r="J347" s="38"/>
      <c r="K347" s="273"/>
      <c r="L347" s="432">
        <v>0</v>
      </c>
      <c r="M347" s="320">
        <f t="shared" si="68"/>
        <v>0</v>
      </c>
      <c r="N347" s="264">
        <v>588</v>
      </c>
      <c r="O347" s="180" t="s">
        <v>138</v>
      </c>
      <c r="Q347" s="291"/>
    </row>
    <row r="348" spans="1:17" ht="15.75" thickBot="1" x14ac:dyDescent="0.3">
      <c r="A348" s="185"/>
      <c r="B348" s="186"/>
      <c r="C348" s="186"/>
      <c r="D348" s="186"/>
      <c r="E348" s="186"/>
      <c r="F348" s="187"/>
      <c r="G348" s="187"/>
      <c r="H348" s="188"/>
      <c r="I348" s="242">
        <v>1</v>
      </c>
      <c r="J348" s="248"/>
      <c r="K348" s="275"/>
      <c r="L348" s="440">
        <v>0</v>
      </c>
      <c r="M348" s="317">
        <f t="shared" si="68"/>
        <v>0</v>
      </c>
      <c r="N348" s="264">
        <f>D303</f>
        <v>1954</v>
      </c>
      <c r="O348" s="249" t="s">
        <v>137</v>
      </c>
      <c r="Q348" s="295"/>
    </row>
    <row r="349" spans="1:17" ht="15.75" thickBot="1" x14ac:dyDescent="0.3">
      <c r="H349" s="189" t="s">
        <v>5</v>
      </c>
      <c r="I349" s="190">
        <f>SUM(I304:I348)</f>
        <v>191</v>
      </c>
      <c r="J349" s="190">
        <f>SUM(J304:J348)</f>
        <v>99</v>
      </c>
      <c r="K349" s="190">
        <f>SUM(K304:K322,K335:K348)+K325</f>
        <v>18</v>
      </c>
      <c r="L349" s="190">
        <f>SUM(L304:L348)</f>
        <v>200</v>
      </c>
      <c r="M349" s="458">
        <f>L349/$D$303</f>
        <v>0.10235414534288639</v>
      </c>
      <c r="N349" s="455">
        <f>D303</f>
        <v>1954</v>
      </c>
      <c r="O349" s="6"/>
    </row>
    <row r="351" spans="1:17" ht="15.75" thickBot="1" x14ac:dyDescent="0.3"/>
    <row r="352" spans="1:17" ht="30.75" thickBot="1" x14ac:dyDescent="0.3">
      <c r="A352" s="149" t="s">
        <v>186</v>
      </c>
      <c r="B352" s="252" t="s">
        <v>51</v>
      </c>
      <c r="C352" s="252" t="s">
        <v>121</v>
      </c>
      <c r="D352" s="150" t="s">
        <v>18</v>
      </c>
      <c r="E352" s="150" t="s">
        <v>17</v>
      </c>
      <c r="F352" s="151" t="s">
        <v>1</v>
      </c>
      <c r="G352" s="151" t="s">
        <v>91</v>
      </c>
      <c r="H352" s="152" t="s">
        <v>24</v>
      </c>
      <c r="I352" s="153" t="s">
        <v>92</v>
      </c>
      <c r="J352" s="153" t="s">
        <v>93</v>
      </c>
      <c r="K352" s="154" t="s">
        <v>94</v>
      </c>
      <c r="L352" s="154" t="s">
        <v>5</v>
      </c>
      <c r="M352" s="154" t="s">
        <v>2</v>
      </c>
      <c r="N352" s="155" t="s">
        <v>171</v>
      </c>
      <c r="O352" s="156" t="s">
        <v>21</v>
      </c>
      <c r="P352" s="6" t="s">
        <v>5</v>
      </c>
      <c r="Q352" s="36" t="s">
        <v>7</v>
      </c>
    </row>
    <row r="353" spans="1:17" ht="15.75" thickBot="1" x14ac:dyDescent="0.3">
      <c r="A353" s="256">
        <v>1479802</v>
      </c>
      <c r="B353" s="256" t="s">
        <v>122</v>
      </c>
      <c r="C353" s="256">
        <v>1920</v>
      </c>
      <c r="D353" s="434">
        <v>1987</v>
      </c>
      <c r="E353" s="435">
        <v>1713</v>
      </c>
      <c r="F353" s="436">
        <f>E353/D353</f>
        <v>0.86210367388022147</v>
      </c>
      <c r="G353" s="437">
        <f>J399/D353</f>
        <v>4.9823855057876197E-2</v>
      </c>
      <c r="H353" s="257">
        <v>44970</v>
      </c>
      <c r="I353" s="157"/>
      <c r="J353" s="158"/>
      <c r="K353" s="159"/>
      <c r="L353" s="160"/>
      <c r="M353" s="330"/>
      <c r="N353" s="158"/>
      <c r="O353" s="161" t="s">
        <v>80</v>
      </c>
      <c r="Q353" s="86" t="s">
        <v>174</v>
      </c>
    </row>
    <row r="354" spans="1:17" x14ac:dyDescent="0.25">
      <c r="A354" s="162"/>
      <c r="B354" s="163"/>
      <c r="C354" s="163"/>
      <c r="D354" s="163"/>
      <c r="E354" s="163"/>
      <c r="F354" s="164"/>
      <c r="G354" s="164"/>
      <c r="H354" s="258"/>
      <c r="I354" s="233"/>
      <c r="J354" s="229"/>
      <c r="K354" s="230"/>
      <c r="L354" s="478">
        <f t="shared" ref="L354:L372" si="71">SUM(I354,K354)</f>
        <v>0</v>
      </c>
      <c r="M354" s="318">
        <f>L354/$D$353</f>
        <v>0</v>
      </c>
      <c r="N354" s="264">
        <f>D353</f>
        <v>1987</v>
      </c>
      <c r="O354" s="232" t="s">
        <v>14</v>
      </c>
      <c r="P354" s="6">
        <f>L354</f>
        <v>0</v>
      </c>
      <c r="Q354" s="86"/>
    </row>
    <row r="355" spans="1:17" x14ac:dyDescent="0.25">
      <c r="A355" s="168"/>
      <c r="B355" s="169"/>
      <c r="C355" s="169"/>
      <c r="D355" s="169"/>
      <c r="E355" s="169"/>
      <c r="F355" s="170"/>
      <c r="G355" s="170"/>
      <c r="H355" s="259"/>
      <c r="I355" s="233">
        <v>4</v>
      </c>
      <c r="J355" s="38"/>
      <c r="K355" s="67"/>
      <c r="L355" s="181">
        <f t="shared" si="71"/>
        <v>4</v>
      </c>
      <c r="M355" s="320">
        <f t="shared" ref="M355:M372" si="72">L355/$D$353</f>
        <v>2.0130850528434826E-3</v>
      </c>
      <c r="N355" s="264">
        <f>D353</f>
        <v>1987</v>
      </c>
      <c r="O355" s="173" t="s">
        <v>95</v>
      </c>
      <c r="P355" s="6">
        <f t="shared" ref="P355:P398" si="73">L355</f>
        <v>4</v>
      </c>
      <c r="Q355" s="136"/>
    </row>
    <row r="356" spans="1:17" x14ac:dyDescent="0.25">
      <c r="A356" s="168"/>
      <c r="B356" s="169"/>
      <c r="C356" s="169"/>
      <c r="D356" s="169"/>
      <c r="E356" s="169"/>
      <c r="F356" s="170"/>
      <c r="G356" s="170"/>
      <c r="H356" s="259"/>
      <c r="I356" s="233"/>
      <c r="J356" s="174"/>
      <c r="K356" s="172">
        <v>1</v>
      </c>
      <c r="L356" s="181">
        <f t="shared" si="71"/>
        <v>1</v>
      </c>
      <c r="M356" s="320">
        <f t="shared" si="72"/>
        <v>5.0327126321087065E-4</v>
      </c>
      <c r="N356" s="264">
        <f>D353</f>
        <v>1987</v>
      </c>
      <c r="O356" s="175" t="s">
        <v>8</v>
      </c>
      <c r="P356" s="6">
        <f t="shared" si="73"/>
        <v>1</v>
      </c>
      <c r="Q356" s="136"/>
    </row>
    <row r="357" spans="1:17" x14ac:dyDescent="0.25">
      <c r="A357" s="168"/>
      <c r="B357" s="169"/>
      <c r="C357" s="169"/>
      <c r="D357" s="169"/>
      <c r="E357" s="169"/>
      <c r="F357" s="170"/>
      <c r="G357" s="170"/>
      <c r="H357" s="259"/>
      <c r="I357" s="233"/>
      <c r="J357" s="38"/>
      <c r="K357" s="172"/>
      <c r="L357" s="181">
        <f t="shared" si="71"/>
        <v>0</v>
      </c>
      <c r="M357" s="320">
        <f t="shared" si="72"/>
        <v>0</v>
      </c>
      <c r="N357" s="264">
        <f>D353</f>
        <v>1987</v>
      </c>
      <c r="O357" s="175" t="s">
        <v>9</v>
      </c>
      <c r="P357" s="6">
        <f t="shared" si="73"/>
        <v>0</v>
      </c>
      <c r="Q357" s="136"/>
    </row>
    <row r="358" spans="1:17" x14ac:dyDescent="0.25">
      <c r="A358" s="168"/>
      <c r="B358" s="169"/>
      <c r="C358" s="169"/>
      <c r="D358" s="169"/>
      <c r="E358" s="169"/>
      <c r="F358" s="170"/>
      <c r="G358" s="170"/>
      <c r="H358" s="259"/>
      <c r="I358" s="233">
        <v>129</v>
      </c>
      <c r="J358" s="174"/>
      <c r="K358" s="172">
        <v>11</v>
      </c>
      <c r="L358" s="181">
        <f t="shared" si="71"/>
        <v>140</v>
      </c>
      <c r="M358" s="320">
        <f t="shared" si="72"/>
        <v>7.0457976849521889E-2</v>
      </c>
      <c r="N358" s="264">
        <f>D353</f>
        <v>1987</v>
      </c>
      <c r="O358" s="173" t="s">
        <v>16</v>
      </c>
      <c r="P358" s="6">
        <f t="shared" si="73"/>
        <v>140</v>
      </c>
      <c r="Q358" s="136"/>
    </row>
    <row r="359" spans="1:17" x14ac:dyDescent="0.25">
      <c r="A359" s="168"/>
      <c r="B359" s="169"/>
      <c r="C359" s="169"/>
      <c r="D359" s="169"/>
      <c r="E359" s="169"/>
      <c r="F359" s="170"/>
      <c r="G359" s="170"/>
      <c r="H359" s="259"/>
      <c r="I359" s="233"/>
      <c r="J359" s="174"/>
      <c r="K359" s="172"/>
      <c r="L359" s="181">
        <f t="shared" si="71"/>
        <v>0</v>
      </c>
      <c r="M359" s="320">
        <f t="shared" si="72"/>
        <v>0</v>
      </c>
      <c r="N359" s="264">
        <f>D353</f>
        <v>1987</v>
      </c>
      <c r="O359" s="173" t="s">
        <v>46</v>
      </c>
      <c r="P359" s="6">
        <f t="shared" si="73"/>
        <v>0</v>
      </c>
      <c r="Q359" s="136"/>
    </row>
    <row r="360" spans="1:17" x14ac:dyDescent="0.25">
      <c r="A360" s="168"/>
      <c r="B360" s="169"/>
      <c r="C360" s="169"/>
      <c r="D360" s="169"/>
      <c r="E360" s="169"/>
      <c r="F360" s="170"/>
      <c r="G360" s="170"/>
      <c r="H360" s="259"/>
      <c r="I360" s="233"/>
      <c r="J360" s="38"/>
      <c r="K360" s="172"/>
      <c r="L360" s="181">
        <f t="shared" si="71"/>
        <v>0</v>
      </c>
      <c r="M360" s="320">
        <f t="shared" si="72"/>
        <v>0</v>
      </c>
      <c r="N360" s="264">
        <f>D353</f>
        <v>1987</v>
      </c>
      <c r="O360" s="173" t="s">
        <v>96</v>
      </c>
      <c r="P360" s="6">
        <f t="shared" si="73"/>
        <v>0</v>
      </c>
      <c r="Q360" s="176"/>
    </row>
    <row r="361" spans="1:17" x14ac:dyDescent="0.25">
      <c r="A361" s="168"/>
      <c r="B361" s="169"/>
      <c r="C361" s="169"/>
      <c r="D361" s="169"/>
      <c r="E361" s="169"/>
      <c r="F361" s="170"/>
      <c r="G361" s="170"/>
      <c r="H361" s="259"/>
      <c r="I361" s="233">
        <v>3</v>
      </c>
      <c r="J361" s="174"/>
      <c r="K361" s="172">
        <v>2</v>
      </c>
      <c r="L361" s="181">
        <f t="shared" si="71"/>
        <v>5</v>
      </c>
      <c r="M361" s="320">
        <f t="shared" si="72"/>
        <v>2.5163563160543532E-3</v>
      </c>
      <c r="N361" s="264">
        <f>D353</f>
        <v>1987</v>
      </c>
      <c r="O361" s="173" t="s">
        <v>36</v>
      </c>
      <c r="P361" s="6">
        <f t="shared" si="73"/>
        <v>5</v>
      </c>
      <c r="Q361" s="177"/>
    </row>
    <row r="362" spans="1:17" x14ac:dyDescent="0.25">
      <c r="A362" s="168"/>
      <c r="B362" s="169"/>
      <c r="C362" s="169"/>
      <c r="D362" s="169"/>
      <c r="E362" s="169"/>
      <c r="F362" s="170"/>
      <c r="G362" s="170"/>
      <c r="H362" s="259"/>
      <c r="I362" s="233">
        <v>16</v>
      </c>
      <c r="J362" s="174"/>
      <c r="K362" s="172">
        <v>2</v>
      </c>
      <c r="L362" s="181">
        <f t="shared" si="71"/>
        <v>18</v>
      </c>
      <c r="M362" s="320">
        <f t="shared" si="72"/>
        <v>9.0588827377956725E-3</v>
      </c>
      <c r="N362" s="264">
        <f>D353</f>
        <v>1987</v>
      </c>
      <c r="O362" s="173" t="s">
        <v>3</v>
      </c>
      <c r="P362" s="6">
        <f t="shared" si="73"/>
        <v>18</v>
      </c>
      <c r="Q362" s="177"/>
    </row>
    <row r="363" spans="1:17" x14ac:dyDescent="0.25">
      <c r="A363" s="168"/>
      <c r="B363" s="169"/>
      <c r="C363" s="169"/>
      <c r="D363" s="169"/>
      <c r="E363" s="169"/>
      <c r="F363" s="170"/>
      <c r="G363" s="170"/>
      <c r="H363" s="259"/>
      <c r="I363" s="233">
        <v>3</v>
      </c>
      <c r="J363" s="178"/>
      <c r="K363" s="179"/>
      <c r="L363" s="181">
        <f t="shared" si="71"/>
        <v>3</v>
      </c>
      <c r="M363" s="320">
        <f t="shared" si="72"/>
        <v>1.5098137896326119E-3</v>
      </c>
      <c r="N363" s="264">
        <f>D353</f>
        <v>1987</v>
      </c>
      <c r="O363" s="180" t="s">
        <v>29</v>
      </c>
      <c r="P363" s="6">
        <f t="shared" si="73"/>
        <v>3</v>
      </c>
      <c r="Q363" s="177"/>
    </row>
    <row r="364" spans="1:17" x14ac:dyDescent="0.25">
      <c r="A364" s="168"/>
      <c r="B364" s="169"/>
      <c r="C364" s="169"/>
      <c r="D364" s="169"/>
      <c r="E364" s="169"/>
      <c r="F364" s="170"/>
      <c r="G364" s="170"/>
      <c r="H364" s="259"/>
      <c r="I364" s="233"/>
      <c r="J364" s="38"/>
      <c r="K364" s="172"/>
      <c r="L364" s="181">
        <f t="shared" si="71"/>
        <v>0</v>
      </c>
      <c r="M364" s="320">
        <f t="shared" si="72"/>
        <v>0</v>
      </c>
      <c r="N364" s="264">
        <f>D353</f>
        <v>1987</v>
      </c>
      <c r="O364" s="173" t="s">
        <v>191</v>
      </c>
      <c r="P364" s="6">
        <f t="shared" si="73"/>
        <v>0</v>
      </c>
      <c r="Q364" s="177"/>
    </row>
    <row r="365" spans="1:17" x14ac:dyDescent="0.25">
      <c r="A365" s="168"/>
      <c r="B365" s="169"/>
      <c r="C365" s="169"/>
      <c r="D365" s="169"/>
      <c r="E365" s="169"/>
      <c r="F365" s="170"/>
      <c r="G365" s="170"/>
      <c r="H365" s="259"/>
      <c r="I365" s="233"/>
      <c r="J365" s="38"/>
      <c r="K365" s="172"/>
      <c r="L365" s="181">
        <f t="shared" si="71"/>
        <v>0</v>
      </c>
      <c r="M365" s="320">
        <f t="shared" si="72"/>
        <v>0</v>
      </c>
      <c r="N365" s="264">
        <f>D353</f>
        <v>1987</v>
      </c>
      <c r="O365" s="173" t="s">
        <v>48</v>
      </c>
      <c r="P365" s="6">
        <f t="shared" si="73"/>
        <v>0</v>
      </c>
      <c r="Q365" s="357"/>
    </row>
    <row r="366" spans="1:17" x14ac:dyDescent="0.25">
      <c r="A366" s="168"/>
      <c r="B366" s="169"/>
      <c r="C366" s="169"/>
      <c r="D366" s="169"/>
      <c r="E366" s="169"/>
      <c r="F366" s="170"/>
      <c r="G366" s="170"/>
      <c r="H366" s="259"/>
      <c r="I366" s="233"/>
      <c r="J366" s="38"/>
      <c r="K366" s="240"/>
      <c r="L366" s="181">
        <f t="shared" si="71"/>
        <v>0</v>
      </c>
      <c r="M366" s="320">
        <f t="shared" si="72"/>
        <v>0</v>
      </c>
      <c r="N366" s="264">
        <f>D353</f>
        <v>1987</v>
      </c>
      <c r="O366" s="254" t="s">
        <v>187</v>
      </c>
      <c r="P366" s="6">
        <f t="shared" si="73"/>
        <v>0</v>
      </c>
      <c r="Q366" s="176"/>
    </row>
    <row r="367" spans="1:17" x14ac:dyDescent="0.25">
      <c r="A367" s="168"/>
      <c r="B367" s="169"/>
      <c r="C367" s="169"/>
      <c r="D367" s="169"/>
      <c r="E367" s="169"/>
      <c r="F367" s="170"/>
      <c r="G367" s="170"/>
      <c r="H367" s="259"/>
      <c r="I367" s="233"/>
      <c r="J367" s="38"/>
      <c r="K367" s="172"/>
      <c r="L367" s="181">
        <f t="shared" si="71"/>
        <v>0</v>
      </c>
      <c r="M367" s="320">
        <f t="shared" si="72"/>
        <v>0</v>
      </c>
      <c r="N367" s="264">
        <f>D353</f>
        <v>1987</v>
      </c>
      <c r="O367" s="180" t="s">
        <v>31</v>
      </c>
      <c r="P367" s="6">
        <f t="shared" si="73"/>
        <v>0</v>
      </c>
      <c r="Q367" s="87" t="s">
        <v>295</v>
      </c>
    </row>
    <row r="368" spans="1:17" x14ac:dyDescent="0.25">
      <c r="A368" s="168"/>
      <c r="B368" s="169"/>
      <c r="C368" s="169"/>
      <c r="D368" s="169"/>
      <c r="E368" s="169"/>
      <c r="F368" s="170"/>
      <c r="G368" s="170"/>
      <c r="H368" s="259"/>
      <c r="I368" s="233">
        <v>1</v>
      </c>
      <c r="J368" s="38"/>
      <c r="K368" s="172"/>
      <c r="L368" s="181">
        <f t="shared" si="71"/>
        <v>1</v>
      </c>
      <c r="M368" s="320">
        <f t="shared" si="72"/>
        <v>5.0327126321087065E-4</v>
      </c>
      <c r="N368" s="264">
        <f>D353</f>
        <v>1987</v>
      </c>
      <c r="O368" s="173" t="s">
        <v>119</v>
      </c>
      <c r="P368" s="6">
        <f t="shared" si="73"/>
        <v>1</v>
      </c>
      <c r="Q368" s="176"/>
    </row>
    <row r="369" spans="1:17" x14ac:dyDescent="0.25">
      <c r="A369" s="168"/>
      <c r="B369" s="169"/>
      <c r="C369" s="169"/>
      <c r="D369" s="169"/>
      <c r="E369" s="169"/>
      <c r="F369" s="170"/>
      <c r="G369" s="170"/>
      <c r="H369" s="259"/>
      <c r="I369" s="233">
        <v>4</v>
      </c>
      <c r="J369" s="38"/>
      <c r="K369" s="172"/>
      <c r="L369" s="181">
        <f t="shared" si="71"/>
        <v>4</v>
      </c>
      <c r="M369" s="320">
        <f t="shared" si="72"/>
        <v>2.0130850528434826E-3</v>
      </c>
      <c r="N369" s="264">
        <f>D353</f>
        <v>1987</v>
      </c>
      <c r="O369" s="180" t="s">
        <v>85</v>
      </c>
      <c r="P369" s="6">
        <f t="shared" si="73"/>
        <v>4</v>
      </c>
      <c r="Q369" s="177"/>
    </row>
    <row r="370" spans="1:17" x14ac:dyDescent="0.25">
      <c r="A370" s="168"/>
      <c r="B370" s="169"/>
      <c r="C370" s="169"/>
      <c r="D370" s="169"/>
      <c r="E370" s="169"/>
      <c r="F370" s="170"/>
      <c r="G370" s="170"/>
      <c r="H370" s="259"/>
      <c r="I370" s="66"/>
      <c r="J370" s="38"/>
      <c r="K370" s="172"/>
      <c r="L370" s="181">
        <f t="shared" si="71"/>
        <v>0</v>
      </c>
      <c r="M370" s="320">
        <f t="shared" si="72"/>
        <v>0</v>
      </c>
      <c r="N370" s="264">
        <f>D353</f>
        <v>1987</v>
      </c>
      <c r="O370" s="173" t="s">
        <v>10</v>
      </c>
      <c r="P370" s="6">
        <f t="shared" si="73"/>
        <v>0</v>
      </c>
      <c r="Q370" s="176"/>
    </row>
    <row r="371" spans="1:17" x14ac:dyDescent="0.25">
      <c r="A371" s="168"/>
      <c r="B371" s="169"/>
      <c r="C371" s="169"/>
      <c r="D371" s="169"/>
      <c r="E371" s="169"/>
      <c r="F371" s="170"/>
      <c r="G371" s="170"/>
      <c r="H371" s="259"/>
      <c r="I371" s="66">
        <v>5</v>
      </c>
      <c r="J371" s="174"/>
      <c r="K371" s="172"/>
      <c r="L371" s="181">
        <f t="shared" si="71"/>
        <v>5</v>
      </c>
      <c r="M371" s="320">
        <f t="shared" si="72"/>
        <v>2.5163563160543532E-3</v>
      </c>
      <c r="N371" s="348" t="str">
        <f>D352</f>
        <v>Build QTY</v>
      </c>
      <c r="O371" s="180" t="s">
        <v>201</v>
      </c>
      <c r="P371" s="6">
        <f t="shared" si="73"/>
        <v>5</v>
      </c>
      <c r="Q371" s="87"/>
    </row>
    <row r="372" spans="1:17" ht="15.75" thickBot="1" x14ac:dyDescent="0.3">
      <c r="A372" s="168"/>
      <c r="B372" s="169"/>
      <c r="C372" s="169"/>
      <c r="D372" s="169"/>
      <c r="E372" s="169"/>
      <c r="F372" s="170"/>
      <c r="G372" s="170"/>
      <c r="H372" s="259"/>
      <c r="I372" s="212">
        <v>1</v>
      </c>
      <c r="J372" s="347"/>
      <c r="K372" s="238"/>
      <c r="L372" s="241">
        <f t="shared" si="71"/>
        <v>1</v>
      </c>
      <c r="M372" s="317">
        <f t="shared" si="72"/>
        <v>5.0327126321087065E-4</v>
      </c>
      <c r="N372" s="264">
        <f>D353</f>
        <v>1987</v>
      </c>
      <c r="O372" s="180" t="s">
        <v>76</v>
      </c>
      <c r="P372" s="6">
        <f t="shared" si="73"/>
        <v>1</v>
      </c>
      <c r="Q372" s="177"/>
    </row>
    <row r="373" spans="1:17" ht="15.75" thickBot="1" x14ac:dyDescent="0.3">
      <c r="A373" s="168"/>
      <c r="B373" s="169"/>
      <c r="C373" s="169"/>
      <c r="D373" s="169"/>
      <c r="E373" s="169"/>
      <c r="F373" s="170"/>
      <c r="G373" s="170"/>
      <c r="H373" s="260"/>
      <c r="I373" s="251"/>
      <c r="J373" s="251"/>
      <c r="K373" s="159"/>
      <c r="L373" s="160"/>
      <c r="M373" s="319"/>
      <c r="N373" s="269"/>
      <c r="O373" s="161" t="s">
        <v>99</v>
      </c>
      <c r="P373" s="6">
        <f t="shared" si="73"/>
        <v>0</v>
      </c>
      <c r="Q373" s="176"/>
    </row>
    <row r="374" spans="1:17" x14ac:dyDescent="0.25">
      <c r="A374" s="168"/>
      <c r="B374" s="169"/>
      <c r="C374" s="169"/>
      <c r="D374" s="169"/>
      <c r="E374" s="169"/>
      <c r="F374" s="170"/>
      <c r="G374" s="170"/>
      <c r="H374" s="259"/>
      <c r="I374" s="280">
        <v>2</v>
      </c>
      <c r="J374" s="279">
        <v>11</v>
      </c>
      <c r="K374" s="165"/>
      <c r="L374" s="166">
        <f t="shared" ref="L374" si="74">SUM(I374,K374)</f>
        <v>2</v>
      </c>
      <c r="M374" s="167">
        <f>$L374/$D$353</f>
        <v>1.0065425264217413E-3</v>
      </c>
      <c r="N374" s="264">
        <f>D353</f>
        <v>1987</v>
      </c>
      <c r="O374" s="250" t="s">
        <v>100</v>
      </c>
      <c r="P374" s="6">
        <f t="shared" si="73"/>
        <v>2</v>
      </c>
      <c r="Q374" s="182"/>
    </row>
    <row r="375" spans="1:17" x14ac:dyDescent="0.25">
      <c r="A375" s="168"/>
      <c r="B375" s="169"/>
      <c r="C375" s="169"/>
      <c r="D375" s="169"/>
      <c r="E375" s="169"/>
      <c r="F375" s="170"/>
      <c r="G375" s="170"/>
      <c r="H375" s="259"/>
      <c r="I375" s="66">
        <v>1</v>
      </c>
      <c r="J375" s="38">
        <v>30</v>
      </c>
      <c r="K375" s="172"/>
      <c r="L375" s="243">
        <f>SUM(I375,K375)</f>
        <v>1</v>
      </c>
      <c r="M375" s="167">
        <f t="shared" ref="M375:M381" si="75">$L375/$D$353</f>
        <v>5.0327126321087065E-4</v>
      </c>
      <c r="N375" s="264">
        <f>D353</f>
        <v>1987</v>
      </c>
      <c r="O375" s="235" t="s">
        <v>10</v>
      </c>
      <c r="P375" s="6">
        <f t="shared" si="73"/>
        <v>1</v>
      </c>
      <c r="Q375" s="182"/>
    </row>
    <row r="376" spans="1:17" x14ac:dyDescent="0.25">
      <c r="A376" s="168"/>
      <c r="B376" s="169"/>
      <c r="C376" s="169"/>
      <c r="D376" s="169"/>
      <c r="E376" s="169"/>
      <c r="F376" s="170"/>
      <c r="G376" s="170"/>
      <c r="H376" s="259"/>
      <c r="I376" s="234">
        <v>1</v>
      </c>
      <c r="J376" s="174">
        <v>11</v>
      </c>
      <c r="K376" s="172"/>
      <c r="L376" s="243">
        <f t="shared" ref="L376:L381" si="76">SUM(I376,K376)</f>
        <v>1</v>
      </c>
      <c r="M376" s="167">
        <f t="shared" si="75"/>
        <v>5.0327126321087065E-4</v>
      </c>
      <c r="N376" s="264">
        <f>D353</f>
        <v>1987</v>
      </c>
      <c r="O376" s="235" t="s">
        <v>103</v>
      </c>
      <c r="P376" s="6">
        <f t="shared" si="73"/>
        <v>1</v>
      </c>
      <c r="Q376" s="182"/>
    </row>
    <row r="377" spans="1:17" x14ac:dyDescent="0.25">
      <c r="A377" s="168"/>
      <c r="B377" s="169"/>
      <c r="C377" s="169"/>
      <c r="D377" s="169"/>
      <c r="E377" s="169"/>
      <c r="F377" s="170"/>
      <c r="G377" s="170"/>
      <c r="H377" s="259"/>
      <c r="I377" s="66">
        <v>1</v>
      </c>
      <c r="J377" s="38">
        <v>11</v>
      </c>
      <c r="K377" s="172"/>
      <c r="L377" s="243">
        <f t="shared" si="76"/>
        <v>1</v>
      </c>
      <c r="M377" s="167">
        <f t="shared" si="75"/>
        <v>5.0327126321087065E-4</v>
      </c>
      <c r="N377" s="264">
        <f>D353</f>
        <v>1987</v>
      </c>
      <c r="O377" s="235" t="s">
        <v>101</v>
      </c>
      <c r="P377" s="6">
        <f t="shared" si="73"/>
        <v>1</v>
      </c>
      <c r="Q377" s="177" t="s">
        <v>457</v>
      </c>
    </row>
    <row r="378" spans="1:17" x14ac:dyDescent="0.25">
      <c r="A378" s="168"/>
      <c r="B378" s="169"/>
      <c r="C378" s="169"/>
      <c r="D378" s="169"/>
      <c r="E378" s="169"/>
      <c r="F378" s="170"/>
      <c r="G378" s="170"/>
      <c r="H378" s="259"/>
      <c r="I378" s="66"/>
      <c r="J378" s="38"/>
      <c r="K378" s="172"/>
      <c r="L378" s="243">
        <f t="shared" si="76"/>
        <v>0</v>
      </c>
      <c r="M378" s="167">
        <f t="shared" si="75"/>
        <v>0</v>
      </c>
      <c r="N378" s="264">
        <f>D353</f>
        <v>1987</v>
      </c>
      <c r="O378" s="180" t="s">
        <v>85</v>
      </c>
      <c r="P378" s="6">
        <f t="shared" si="73"/>
        <v>0</v>
      </c>
      <c r="Q378" s="183"/>
    </row>
    <row r="379" spans="1:17" x14ac:dyDescent="0.25">
      <c r="A379" s="168"/>
      <c r="B379" s="169"/>
      <c r="C379" s="169"/>
      <c r="D379" s="169"/>
      <c r="E379" s="169"/>
      <c r="F379" s="170"/>
      <c r="G379" s="170"/>
      <c r="H379" s="259"/>
      <c r="I379" s="234"/>
      <c r="J379" s="174">
        <v>23</v>
      </c>
      <c r="K379" s="172"/>
      <c r="L379" s="243">
        <f t="shared" si="76"/>
        <v>0</v>
      </c>
      <c r="M379" s="167">
        <f t="shared" si="75"/>
        <v>0</v>
      </c>
      <c r="N379" s="264">
        <f>D353</f>
        <v>1987</v>
      </c>
      <c r="O379" s="235" t="s">
        <v>102</v>
      </c>
      <c r="P379" s="6">
        <f t="shared" si="73"/>
        <v>0</v>
      </c>
      <c r="Q379" s="177"/>
    </row>
    <row r="380" spans="1:17" x14ac:dyDescent="0.25">
      <c r="A380" s="168"/>
      <c r="B380" s="169"/>
      <c r="C380" s="169"/>
      <c r="D380" s="169"/>
      <c r="E380" s="169"/>
      <c r="F380" s="170"/>
      <c r="G380" s="170"/>
      <c r="H380" s="259"/>
      <c r="I380" s="66"/>
      <c r="J380" s="38">
        <v>12</v>
      </c>
      <c r="K380" s="172"/>
      <c r="L380" s="243">
        <f t="shared" si="76"/>
        <v>0</v>
      </c>
      <c r="M380" s="167">
        <f t="shared" si="75"/>
        <v>0</v>
      </c>
      <c r="N380" s="264">
        <f>D353</f>
        <v>1987</v>
      </c>
      <c r="O380" s="235" t="s">
        <v>98</v>
      </c>
      <c r="P380" s="6">
        <f t="shared" si="73"/>
        <v>0</v>
      </c>
      <c r="Q380" s="177"/>
    </row>
    <row r="381" spans="1:17" ht="15.75" thickBot="1" x14ac:dyDescent="0.3">
      <c r="A381" s="168"/>
      <c r="B381" s="169"/>
      <c r="C381" s="169"/>
      <c r="D381" s="169"/>
      <c r="E381" s="169"/>
      <c r="F381" s="170"/>
      <c r="G381" s="170"/>
      <c r="H381" s="259"/>
      <c r="I381" s="212"/>
      <c r="J381" s="237">
        <v>1</v>
      </c>
      <c r="K381" s="238"/>
      <c r="L381" s="236">
        <f t="shared" si="76"/>
        <v>0</v>
      </c>
      <c r="M381" s="317">
        <f t="shared" si="75"/>
        <v>0</v>
      </c>
      <c r="N381" s="265">
        <f>D353</f>
        <v>1987</v>
      </c>
      <c r="O381" s="239" t="s">
        <v>282</v>
      </c>
      <c r="P381" s="6">
        <f t="shared" si="73"/>
        <v>0</v>
      </c>
      <c r="Q381" s="177"/>
    </row>
    <row r="382" spans="1:17" ht="15.75" thickBot="1" x14ac:dyDescent="0.3">
      <c r="A382" s="168"/>
      <c r="B382" s="169"/>
      <c r="C382" s="169"/>
      <c r="D382" s="169"/>
      <c r="E382" s="169"/>
      <c r="F382" s="170"/>
      <c r="G382" s="170"/>
      <c r="H382" s="260"/>
      <c r="I382" s="244"/>
      <c r="J382" s="244"/>
      <c r="K382" s="245"/>
      <c r="L382" s="160"/>
      <c r="M382" s="246"/>
      <c r="N382" s="266"/>
      <c r="O382" s="247" t="s">
        <v>104</v>
      </c>
      <c r="P382" s="6">
        <f t="shared" si="73"/>
        <v>0</v>
      </c>
      <c r="Q382" s="177"/>
    </row>
    <row r="383" spans="1:17" x14ac:dyDescent="0.25">
      <c r="A383" s="168"/>
      <c r="B383" s="169"/>
      <c r="C383" s="169"/>
      <c r="D383" s="169"/>
      <c r="E383" s="169"/>
      <c r="F383" s="170"/>
      <c r="G383" s="170"/>
      <c r="H383" s="260"/>
      <c r="I383" s="64">
        <v>1</v>
      </c>
      <c r="J383" s="352"/>
      <c r="K383" s="353"/>
      <c r="L383" s="433">
        <f t="shared" ref="L383:L394" si="77">SUM(I383,K383)</f>
        <v>1</v>
      </c>
      <c r="M383" s="318">
        <f>L383/$D$353</f>
        <v>5.0327126321087065E-4</v>
      </c>
      <c r="N383" s="354" t="str">
        <f>D352</f>
        <v>Build QTY</v>
      </c>
      <c r="O383" s="232" t="s">
        <v>364</v>
      </c>
      <c r="P383" s="6">
        <f t="shared" si="73"/>
        <v>1</v>
      </c>
      <c r="Q383" s="292"/>
    </row>
    <row r="384" spans="1:17" x14ac:dyDescent="0.25">
      <c r="A384" s="168"/>
      <c r="B384" s="169"/>
      <c r="C384" s="169"/>
      <c r="D384" s="169" t="s">
        <v>107</v>
      </c>
      <c r="E384" s="169"/>
      <c r="F384" s="170"/>
      <c r="G384" s="170"/>
      <c r="H384" s="260"/>
      <c r="I384" s="66"/>
      <c r="J384" s="38"/>
      <c r="K384" s="355"/>
      <c r="L384" s="432">
        <f t="shared" si="77"/>
        <v>0</v>
      </c>
      <c r="M384" s="320">
        <f t="shared" ref="M384:M398" si="78">L384/$D$353</f>
        <v>0</v>
      </c>
      <c r="N384" s="348" t="str">
        <f>D352</f>
        <v>Build QTY</v>
      </c>
      <c r="O384" s="173" t="s">
        <v>188</v>
      </c>
      <c r="P384" s="6">
        <f t="shared" si="73"/>
        <v>0</v>
      </c>
      <c r="Q384" s="292"/>
    </row>
    <row r="385" spans="1:17" x14ac:dyDescent="0.25">
      <c r="A385" s="168"/>
      <c r="B385" s="169"/>
      <c r="C385" s="169"/>
      <c r="D385" s="169"/>
      <c r="E385" s="169"/>
      <c r="F385" s="170"/>
      <c r="G385" s="170"/>
      <c r="H385" s="260"/>
      <c r="I385" s="349"/>
      <c r="J385" s="350"/>
      <c r="K385" s="351"/>
      <c r="L385" s="432">
        <f t="shared" si="77"/>
        <v>0</v>
      </c>
      <c r="M385" s="320">
        <f t="shared" si="78"/>
        <v>0</v>
      </c>
      <c r="N385" s="264">
        <f>D353</f>
        <v>1987</v>
      </c>
      <c r="O385" s="180" t="s">
        <v>85</v>
      </c>
      <c r="P385" s="6">
        <f t="shared" si="73"/>
        <v>0</v>
      </c>
      <c r="Q385" s="12" t="s">
        <v>185</v>
      </c>
    </row>
    <row r="386" spans="1:17" x14ac:dyDescent="0.25">
      <c r="A386" s="168"/>
      <c r="B386" s="169"/>
      <c r="C386" s="169"/>
      <c r="D386" s="169"/>
      <c r="E386" s="169"/>
      <c r="F386" s="170"/>
      <c r="G386" s="170"/>
      <c r="H386" s="260"/>
      <c r="I386" s="66"/>
      <c r="J386" s="38"/>
      <c r="K386" s="273"/>
      <c r="L386" s="432">
        <f t="shared" si="77"/>
        <v>0</v>
      </c>
      <c r="M386" s="320">
        <f t="shared" si="78"/>
        <v>0</v>
      </c>
      <c r="N386" s="264" t="str">
        <f>D352</f>
        <v>Build QTY</v>
      </c>
      <c r="O386" s="180" t="s">
        <v>135</v>
      </c>
      <c r="P386" s="6">
        <f t="shared" si="73"/>
        <v>0</v>
      </c>
      <c r="Q386" s="460" t="s">
        <v>456</v>
      </c>
    </row>
    <row r="387" spans="1:17" x14ac:dyDescent="0.25">
      <c r="A387" s="168"/>
      <c r="B387" s="169"/>
      <c r="C387" s="169"/>
      <c r="D387" s="169"/>
      <c r="E387" s="169"/>
      <c r="F387" s="170"/>
      <c r="G387" s="170"/>
      <c r="H387" s="260"/>
      <c r="I387" s="66">
        <v>1</v>
      </c>
      <c r="J387" s="38"/>
      <c r="K387" s="273"/>
      <c r="L387" s="432">
        <f t="shared" si="77"/>
        <v>1</v>
      </c>
      <c r="M387" s="320">
        <f t="shared" si="78"/>
        <v>5.0327126321087065E-4</v>
      </c>
      <c r="N387" s="264">
        <f>D353</f>
        <v>1987</v>
      </c>
      <c r="O387" s="180" t="s">
        <v>134</v>
      </c>
      <c r="P387" s="6">
        <f t="shared" si="73"/>
        <v>1</v>
      </c>
      <c r="Q387" s="13" t="s">
        <v>455</v>
      </c>
    </row>
    <row r="388" spans="1:17" x14ac:dyDescent="0.25">
      <c r="A388" s="168"/>
      <c r="B388" s="169"/>
      <c r="C388" s="169"/>
      <c r="D388" s="169"/>
      <c r="E388" s="169"/>
      <c r="F388" s="170"/>
      <c r="G388" s="170"/>
      <c r="H388" s="260"/>
      <c r="I388" s="66">
        <v>12</v>
      </c>
      <c r="J388" s="38"/>
      <c r="K388" s="273"/>
      <c r="L388" s="432">
        <f t="shared" si="77"/>
        <v>12</v>
      </c>
      <c r="M388" s="320">
        <f t="shared" si="78"/>
        <v>6.0392551585304478E-3</v>
      </c>
      <c r="N388" s="264">
        <f>D353</f>
        <v>1987</v>
      </c>
      <c r="O388" s="180" t="s">
        <v>170</v>
      </c>
      <c r="P388" s="6">
        <f t="shared" si="73"/>
        <v>12</v>
      </c>
      <c r="Q388" s="292"/>
    </row>
    <row r="389" spans="1:17" x14ac:dyDescent="0.25">
      <c r="A389" s="168"/>
      <c r="B389" s="169"/>
      <c r="C389" s="169"/>
      <c r="D389" s="169"/>
      <c r="E389" s="169"/>
      <c r="F389" s="170"/>
      <c r="G389" s="170"/>
      <c r="H389" s="171"/>
      <c r="I389" s="66"/>
      <c r="J389" s="38"/>
      <c r="K389" s="273"/>
      <c r="L389" s="432">
        <f t="shared" si="77"/>
        <v>0</v>
      </c>
      <c r="M389" s="320">
        <f t="shared" si="78"/>
        <v>0</v>
      </c>
      <c r="N389" s="264">
        <f>D353</f>
        <v>1987</v>
      </c>
      <c r="O389" s="180" t="s">
        <v>201</v>
      </c>
      <c r="P389" s="6">
        <f t="shared" si="73"/>
        <v>0</v>
      </c>
      <c r="Q389" s="12"/>
    </row>
    <row r="390" spans="1:17" x14ac:dyDescent="0.25">
      <c r="A390" s="168"/>
      <c r="B390" s="169"/>
      <c r="C390" s="169"/>
      <c r="D390" s="169"/>
      <c r="E390" s="169"/>
      <c r="F390" s="170"/>
      <c r="G390" s="170"/>
      <c r="H390" s="171"/>
      <c r="I390" s="70">
        <v>15</v>
      </c>
      <c r="J390" s="178"/>
      <c r="K390" s="274"/>
      <c r="L390" s="432">
        <f t="shared" si="77"/>
        <v>15</v>
      </c>
      <c r="M390" s="320">
        <f t="shared" si="78"/>
        <v>7.5490689481630601E-3</v>
      </c>
      <c r="N390" s="264">
        <f>D353</f>
        <v>1987</v>
      </c>
      <c r="O390" s="173" t="s">
        <v>119</v>
      </c>
      <c r="P390" s="6">
        <f t="shared" si="73"/>
        <v>15</v>
      </c>
      <c r="Q390" s="13"/>
    </row>
    <row r="391" spans="1:17" x14ac:dyDescent="0.25">
      <c r="A391" s="168"/>
      <c r="B391" s="169"/>
      <c r="C391" s="169"/>
      <c r="D391" s="169"/>
      <c r="E391" s="169"/>
      <c r="F391" s="170"/>
      <c r="G391" s="170"/>
      <c r="H391" s="171"/>
      <c r="I391" s="70">
        <v>6</v>
      </c>
      <c r="J391" s="178"/>
      <c r="K391" s="274"/>
      <c r="L391" s="432">
        <f t="shared" si="77"/>
        <v>6</v>
      </c>
      <c r="M391" s="320">
        <f t="shared" si="78"/>
        <v>3.0196275792652239E-3</v>
      </c>
      <c r="N391" s="264">
        <f>D353</f>
        <v>1987</v>
      </c>
      <c r="O391" s="180" t="s">
        <v>136</v>
      </c>
      <c r="P391" s="6">
        <f t="shared" si="73"/>
        <v>6</v>
      </c>
      <c r="Q391" s="13"/>
    </row>
    <row r="392" spans="1:17" x14ac:dyDescent="0.25">
      <c r="A392" s="168"/>
      <c r="B392" s="169"/>
      <c r="C392" s="169"/>
      <c r="D392" s="169"/>
      <c r="E392" s="169"/>
      <c r="F392" s="170"/>
      <c r="G392" s="170"/>
      <c r="H392" s="171"/>
      <c r="I392" s="70">
        <v>2</v>
      </c>
      <c r="J392" s="178"/>
      <c r="K392" s="273"/>
      <c r="L392" s="432">
        <f t="shared" si="77"/>
        <v>2</v>
      </c>
      <c r="M392" s="320">
        <f t="shared" si="78"/>
        <v>1.0065425264217413E-3</v>
      </c>
      <c r="N392" s="264" t="str">
        <f>D352</f>
        <v>Build QTY</v>
      </c>
      <c r="O392" s="180" t="s">
        <v>90</v>
      </c>
      <c r="P392" s="6">
        <f t="shared" si="73"/>
        <v>2</v>
      </c>
      <c r="Q392" s="136"/>
    </row>
    <row r="393" spans="1:17" x14ac:dyDescent="0.25">
      <c r="A393" s="168"/>
      <c r="B393" s="169"/>
      <c r="C393" s="169"/>
      <c r="D393" s="169"/>
      <c r="E393" s="169"/>
      <c r="F393" s="170"/>
      <c r="G393" s="170"/>
      <c r="H393" s="171"/>
      <c r="I393" s="70">
        <v>6</v>
      </c>
      <c r="J393" s="178"/>
      <c r="K393" s="273">
        <v>19</v>
      </c>
      <c r="L393" s="432">
        <f t="shared" si="77"/>
        <v>25</v>
      </c>
      <c r="M393" s="320">
        <f t="shared" si="78"/>
        <v>1.2581781580271767E-2</v>
      </c>
      <c r="N393" s="264">
        <f>D353</f>
        <v>1987</v>
      </c>
      <c r="O393" s="180" t="s">
        <v>189</v>
      </c>
      <c r="P393" s="6">
        <f t="shared" si="73"/>
        <v>25</v>
      </c>
      <c r="Q393" s="136"/>
    </row>
    <row r="394" spans="1:17" x14ac:dyDescent="0.25">
      <c r="A394" s="168"/>
      <c r="B394" s="169"/>
      <c r="C394" s="169"/>
      <c r="D394" s="169"/>
      <c r="E394" s="169"/>
      <c r="F394" s="170"/>
      <c r="G394" s="170"/>
      <c r="H394" s="171"/>
      <c r="I394" s="70">
        <v>2</v>
      </c>
      <c r="J394" s="178"/>
      <c r="K394" s="273"/>
      <c r="L394" s="432">
        <f t="shared" si="77"/>
        <v>2</v>
      </c>
      <c r="M394" s="320">
        <f t="shared" si="78"/>
        <v>1.0065425264217413E-3</v>
      </c>
      <c r="N394" s="264">
        <f>D353</f>
        <v>1987</v>
      </c>
      <c r="O394" s="180" t="s">
        <v>175</v>
      </c>
      <c r="P394" s="6">
        <f t="shared" si="73"/>
        <v>2</v>
      </c>
      <c r="Q394" s="136"/>
    </row>
    <row r="395" spans="1:17" x14ac:dyDescent="0.25">
      <c r="A395" s="168"/>
      <c r="B395" s="169"/>
      <c r="C395" s="169"/>
      <c r="D395" s="169"/>
      <c r="E395" s="169"/>
      <c r="F395" s="170"/>
      <c r="G395" s="170"/>
      <c r="H395" s="171"/>
      <c r="I395" s="70">
        <v>20</v>
      </c>
      <c r="J395" s="178"/>
      <c r="K395" s="273"/>
      <c r="L395" s="432">
        <f t="shared" ref="L395:L398" si="79">SUM(I395,K395)</f>
        <v>20</v>
      </c>
      <c r="M395" s="320">
        <f t="shared" si="78"/>
        <v>1.0065425264217413E-2</v>
      </c>
      <c r="N395" s="264">
        <f>D353</f>
        <v>1987</v>
      </c>
      <c r="O395" s="180" t="s">
        <v>259</v>
      </c>
      <c r="P395" s="6">
        <f t="shared" si="73"/>
        <v>20</v>
      </c>
      <c r="Q395" s="136"/>
    </row>
    <row r="396" spans="1:17" x14ac:dyDescent="0.25">
      <c r="A396" s="168"/>
      <c r="B396" s="169"/>
      <c r="C396" s="169"/>
      <c r="D396" s="169"/>
      <c r="E396" s="169"/>
      <c r="F396" s="170"/>
      <c r="G396" s="170"/>
      <c r="H396" s="171"/>
      <c r="I396" s="66">
        <v>4</v>
      </c>
      <c r="J396" s="38"/>
      <c r="K396" s="273"/>
      <c r="L396" s="432">
        <f t="shared" si="79"/>
        <v>4</v>
      </c>
      <c r="M396" s="320">
        <f t="shared" si="78"/>
        <v>2.0130850528434826E-3</v>
      </c>
      <c r="N396" s="264">
        <f>D353</f>
        <v>1987</v>
      </c>
      <c r="O396" s="180" t="s">
        <v>202</v>
      </c>
      <c r="P396" s="6">
        <f t="shared" si="73"/>
        <v>4</v>
      </c>
      <c r="Q396" s="291"/>
    </row>
    <row r="397" spans="1:17" x14ac:dyDescent="0.25">
      <c r="A397" s="168"/>
      <c r="B397" s="169"/>
      <c r="C397" s="169"/>
      <c r="D397" s="169"/>
      <c r="E397" s="169"/>
      <c r="F397" s="170"/>
      <c r="G397" s="170"/>
      <c r="H397" s="171"/>
      <c r="I397" s="66">
        <v>2</v>
      </c>
      <c r="J397" s="38"/>
      <c r="K397" s="273"/>
      <c r="L397" s="432">
        <f t="shared" si="79"/>
        <v>2</v>
      </c>
      <c r="M397" s="320">
        <f t="shared" si="78"/>
        <v>1.0065425264217413E-3</v>
      </c>
      <c r="N397" s="264">
        <v>588</v>
      </c>
      <c r="O397" s="180" t="s">
        <v>138</v>
      </c>
      <c r="P397" s="6">
        <f t="shared" si="73"/>
        <v>2</v>
      </c>
      <c r="Q397" s="291"/>
    </row>
    <row r="398" spans="1:17" ht="15.75" thickBot="1" x14ac:dyDescent="0.3">
      <c r="A398" s="185"/>
      <c r="B398" s="186"/>
      <c r="C398" s="186"/>
      <c r="D398" s="186"/>
      <c r="E398" s="186"/>
      <c r="F398" s="187"/>
      <c r="G398" s="187"/>
      <c r="H398" s="188"/>
      <c r="I398" s="242">
        <v>14</v>
      </c>
      <c r="J398" s="248"/>
      <c r="K398" s="275"/>
      <c r="L398" s="440">
        <f t="shared" si="79"/>
        <v>14</v>
      </c>
      <c r="M398" s="317">
        <f t="shared" si="78"/>
        <v>7.0457976849521891E-3</v>
      </c>
      <c r="N398" s="264">
        <f>D353</f>
        <v>1987</v>
      </c>
      <c r="O398" s="249" t="s">
        <v>458</v>
      </c>
      <c r="P398" s="6">
        <f t="shared" si="73"/>
        <v>14</v>
      </c>
      <c r="Q398" s="295"/>
    </row>
    <row r="399" spans="1:17" ht="15.75" thickBot="1" x14ac:dyDescent="0.3">
      <c r="H399" s="189" t="s">
        <v>5</v>
      </c>
      <c r="I399" s="190">
        <f>SUM(I354:I398)</f>
        <v>256</v>
      </c>
      <c r="J399" s="190">
        <f>SUM(J354:J398)</f>
        <v>99</v>
      </c>
      <c r="K399" s="190">
        <f>SUM(K354:K372,K385:K398)+K375</f>
        <v>35</v>
      </c>
      <c r="L399" s="190">
        <f>SUM(L354:L398)</f>
        <v>291</v>
      </c>
      <c r="M399" s="458">
        <f>L399/$D$353</f>
        <v>0.14645193759436337</v>
      </c>
      <c r="N399" s="455">
        <f>D353</f>
        <v>1987</v>
      </c>
      <c r="O399" s="6"/>
    </row>
    <row r="401" spans="1:17" ht="15.75" thickBot="1" x14ac:dyDescent="0.3"/>
    <row r="402" spans="1:17" ht="30.75" thickBot="1" x14ac:dyDescent="0.3">
      <c r="A402" s="149" t="s">
        <v>186</v>
      </c>
      <c r="B402" s="252" t="s">
        <v>51</v>
      </c>
      <c r="C402" s="252" t="s">
        <v>121</v>
      </c>
      <c r="D402" s="150" t="s">
        <v>18</v>
      </c>
      <c r="E402" s="150" t="s">
        <v>17</v>
      </c>
      <c r="F402" s="151" t="s">
        <v>1</v>
      </c>
      <c r="G402" s="151" t="s">
        <v>91</v>
      </c>
      <c r="H402" s="152" t="s">
        <v>24</v>
      </c>
      <c r="I402" s="153" t="s">
        <v>92</v>
      </c>
      <c r="J402" s="153" t="s">
        <v>93</v>
      </c>
      <c r="K402" s="154" t="s">
        <v>94</v>
      </c>
      <c r="L402" s="154" t="s">
        <v>5</v>
      </c>
      <c r="M402" s="154" t="s">
        <v>2</v>
      </c>
      <c r="N402" s="155" t="s">
        <v>171</v>
      </c>
      <c r="O402" s="156" t="s">
        <v>21</v>
      </c>
      <c r="P402" s="6" t="s">
        <v>5</v>
      </c>
      <c r="Q402" s="36" t="s">
        <v>7</v>
      </c>
    </row>
    <row r="403" spans="1:17" ht="15.75" thickBot="1" x14ac:dyDescent="0.3">
      <c r="A403" s="256">
        <v>1480471</v>
      </c>
      <c r="B403" s="256" t="s">
        <v>122</v>
      </c>
      <c r="C403" s="256">
        <v>1152</v>
      </c>
      <c r="D403" s="434">
        <v>1177</v>
      </c>
      <c r="E403" s="435">
        <v>1051</v>
      </c>
      <c r="F403" s="436">
        <f>E403/D403</f>
        <v>0.89294817332200505</v>
      </c>
      <c r="G403" s="437">
        <f>J449/D403</f>
        <v>8.0713678844519965E-2</v>
      </c>
      <c r="H403" s="257">
        <v>44974</v>
      </c>
      <c r="I403" s="157"/>
      <c r="J403" s="158"/>
      <c r="K403" s="159"/>
      <c r="L403" s="160"/>
      <c r="M403" s="330"/>
      <c r="N403" s="158"/>
      <c r="O403" s="161" t="s">
        <v>80</v>
      </c>
      <c r="Q403" s="86" t="s">
        <v>174</v>
      </c>
    </row>
    <row r="404" spans="1:17" x14ac:dyDescent="0.25">
      <c r="A404" s="162"/>
      <c r="B404" s="163"/>
      <c r="C404" s="163"/>
      <c r="D404" s="163"/>
      <c r="E404" s="163"/>
      <c r="F404" s="164"/>
      <c r="G404" s="164"/>
      <c r="H404" s="258"/>
      <c r="I404" s="233"/>
      <c r="J404" s="229"/>
      <c r="K404" s="230"/>
      <c r="L404" s="478">
        <f t="shared" ref="L404:L422" si="80">SUM(I404,K404)</f>
        <v>0</v>
      </c>
      <c r="M404" s="318">
        <f>L404/$D$403</f>
        <v>0</v>
      </c>
      <c r="N404" s="264">
        <f>D403</f>
        <v>1177</v>
      </c>
      <c r="O404" s="232" t="s">
        <v>14</v>
      </c>
      <c r="P404" s="6">
        <f>L404</f>
        <v>0</v>
      </c>
      <c r="Q404" s="86"/>
    </row>
    <row r="405" spans="1:17" x14ac:dyDescent="0.25">
      <c r="A405" s="168"/>
      <c r="B405" s="169"/>
      <c r="C405" s="169"/>
      <c r="D405" s="169"/>
      <c r="E405" s="169"/>
      <c r="F405" s="170"/>
      <c r="G405" s="170"/>
      <c r="H405" s="259"/>
      <c r="I405" s="233"/>
      <c r="J405" s="38"/>
      <c r="K405" s="67"/>
      <c r="L405" s="181">
        <f t="shared" si="80"/>
        <v>0</v>
      </c>
      <c r="M405" s="320">
        <f t="shared" ref="M405:M422" si="81">L405/$D$403</f>
        <v>0</v>
      </c>
      <c r="N405" s="264">
        <f>D403</f>
        <v>1177</v>
      </c>
      <c r="O405" s="173" t="s">
        <v>95</v>
      </c>
      <c r="P405" s="6">
        <f t="shared" ref="P405:P448" si="82">L405</f>
        <v>0</v>
      </c>
      <c r="Q405" s="136"/>
    </row>
    <row r="406" spans="1:17" x14ac:dyDescent="0.25">
      <c r="A406" s="168"/>
      <c r="B406" s="169"/>
      <c r="C406" s="169"/>
      <c r="D406" s="169"/>
      <c r="E406" s="169"/>
      <c r="F406" s="170"/>
      <c r="G406" s="170"/>
      <c r="H406" s="259"/>
      <c r="I406" s="233"/>
      <c r="J406" s="174"/>
      <c r="K406" s="172"/>
      <c r="L406" s="181">
        <f t="shared" si="80"/>
        <v>0</v>
      </c>
      <c r="M406" s="320">
        <f t="shared" si="81"/>
        <v>0</v>
      </c>
      <c r="N406" s="264">
        <f>D403</f>
        <v>1177</v>
      </c>
      <c r="O406" s="175" t="s">
        <v>8</v>
      </c>
      <c r="P406" s="6">
        <f t="shared" si="82"/>
        <v>0</v>
      </c>
      <c r="Q406" s="136"/>
    </row>
    <row r="407" spans="1:17" x14ac:dyDescent="0.25">
      <c r="A407" s="168"/>
      <c r="B407" s="169"/>
      <c r="C407" s="169"/>
      <c r="D407" s="169"/>
      <c r="E407" s="169"/>
      <c r="F407" s="170"/>
      <c r="G407" s="170"/>
      <c r="H407" s="259"/>
      <c r="I407" s="233"/>
      <c r="J407" s="38"/>
      <c r="K407" s="172"/>
      <c r="L407" s="181">
        <f t="shared" si="80"/>
        <v>0</v>
      </c>
      <c r="M407" s="320">
        <f t="shared" si="81"/>
        <v>0</v>
      </c>
      <c r="N407" s="264">
        <f>D403</f>
        <v>1177</v>
      </c>
      <c r="O407" s="175" t="s">
        <v>9</v>
      </c>
      <c r="P407" s="6">
        <f t="shared" si="82"/>
        <v>0</v>
      </c>
      <c r="Q407" s="136"/>
    </row>
    <row r="408" spans="1:17" x14ac:dyDescent="0.25">
      <c r="A408" s="168"/>
      <c r="B408" s="169"/>
      <c r="C408" s="169"/>
      <c r="D408" s="169"/>
      <c r="E408" s="169"/>
      <c r="F408" s="170"/>
      <c r="G408" s="170"/>
      <c r="H408" s="259"/>
      <c r="I408" s="233">
        <v>61</v>
      </c>
      <c r="J408" s="174"/>
      <c r="K408" s="172"/>
      <c r="L408" s="181">
        <f t="shared" si="80"/>
        <v>61</v>
      </c>
      <c r="M408" s="320">
        <f t="shared" si="81"/>
        <v>5.1826677994902294E-2</v>
      </c>
      <c r="N408" s="264">
        <f>D403</f>
        <v>1177</v>
      </c>
      <c r="O408" s="173" t="s">
        <v>16</v>
      </c>
      <c r="P408" s="6">
        <f t="shared" si="82"/>
        <v>61</v>
      </c>
      <c r="Q408" s="136"/>
    </row>
    <row r="409" spans="1:17" x14ac:dyDescent="0.25">
      <c r="A409" s="168"/>
      <c r="B409" s="169"/>
      <c r="C409" s="169"/>
      <c r="D409" s="169"/>
      <c r="E409" s="169"/>
      <c r="F409" s="170"/>
      <c r="G409" s="170"/>
      <c r="H409" s="259"/>
      <c r="I409" s="233"/>
      <c r="J409" s="174"/>
      <c r="K409" s="172">
        <v>9</v>
      </c>
      <c r="L409" s="181">
        <f t="shared" si="80"/>
        <v>9</v>
      </c>
      <c r="M409" s="320">
        <f t="shared" si="81"/>
        <v>7.6465590484282074E-3</v>
      </c>
      <c r="N409" s="264">
        <f>D403</f>
        <v>1177</v>
      </c>
      <c r="O409" s="173" t="s">
        <v>46</v>
      </c>
      <c r="P409" s="6">
        <f t="shared" si="82"/>
        <v>9</v>
      </c>
      <c r="Q409" s="136"/>
    </row>
    <row r="410" spans="1:17" x14ac:dyDescent="0.25">
      <c r="A410" s="168"/>
      <c r="B410" s="169"/>
      <c r="C410" s="169"/>
      <c r="D410" s="169"/>
      <c r="E410" s="169"/>
      <c r="F410" s="170"/>
      <c r="G410" s="170"/>
      <c r="H410" s="259"/>
      <c r="I410" s="233">
        <v>1</v>
      </c>
      <c r="J410" s="38"/>
      <c r="K410" s="172"/>
      <c r="L410" s="181">
        <f t="shared" si="80"/>
        <v>1</v>
      </c>
      <c r="M410" s="320">
        <f t="shared" si="81"/>
        <v>8.4961767204757861E-4</v>
      </c>
      <c r="N410" s="264">
        <f>D403</f>
        <v>1177</v>
      </c>
      <c r="O410" s="173" t="s">
        <v>96</v>
      </c>
      <c r="P410" s="6">
        <f t="shared" si="82"/>
        <v>1</v>
      </c>
      <c r="Q410" s="176"/>
    </row>
    <row r="411" spans="1:17" x14ac:dyDescent="0.25">
      <c r="A411" s="168"/>
      <c r="B411" s="169"/>
      <c r="C411" s="169"/>
      <c r="D411" s="169"/>
      <c r="E411" s="169"/>
      <c r="F411" s="170"/>
      <c r="G411" s="170"/>
      <c r="H411" s="259"/>
      <c r="I411" s="233">
        <v>2</v>
      </c>
      <c r="J411" s="174"/>
      <c r="K411" s="172">
        <v>1</v>
      </c>
      <c r="L411" s="181">
        <f t="shared" si="80"/>
        <v>3</v>
      </c>
      <c r="M411" s="320">
        <f t="shared" si="81"/>
        <v>2.5488530161427358E-3</v>
      </c>
      <c r="N411" s="264">
        <f>D403</f>
        <v>1177</v>
      </c>
      <c r="O411" s="173" t="s">
        <v>36</v>
      </c>
      <c r="P411" s="6">
        <f t="shared" si="82"/>
        <v>3</v>
      </c>
      <c r="Q411" s="177"/>
    </row>
    <row r="412" spans="1:17" x14ac:dyDescent="0.25">
      <c r="A412" s="168"/>
      <c r="B412" s="169"/>
      <c r="C412" s="169"/>
      <c r="D412" s="169"/>
      <c r="E412" s="169"/>
      <c r="F412" s="170"/>
      <c r="G412" s="170"/>
      <c r="H412" s="259"/>
      <c r="I412" s="233">
        <v>6</v>
      </c>
      <c r="J412" s="174"/>
      <c r="K412" s="172"/>
      <c r="L412" s="181">
        <f t="shared" si="80"/>
        <v>6</v>
      </c>
      <c r="M412" s="320">
        <f t="shared" si="81"/>
        <v>5.0977060322854716E-3</v>
      </c>
      <c r="N412" s="264">
        <f>D403</f>
        <v>1177</v>
      </c>
      <c r="O412" s="173" t="s">
        <v>3</v>
      </c>
      <c r="P412" s="6">
        <f t="shared" si="82"/>
        <v>6</v>
      </c>
      <c r="Q412" s="177"/>
    </row>
    <row r="413" spans="1:17" x14ac:dyDescent="0.25">
      <c r="A413" s="168"/>
      <c r="B413" s="169"/>
      <c r="C413" s="169"/>
      <c r="D413" s="169"/>
      <c r="E413" s="169"/>
      <c r="F413" s="170"/>
      <c r="G413" s="170"/>
      <c r="H413" s="259"/>
      <c r="I413" s="233">
        <v>3</v>
      </c>
      <c r="J413" s="178"/>
      <c r="K413" s="179"/>
      <c r="L413" s="181">
        <f t="shared" si="80"/>
        <v>3</v>
      </c>
      <c r="M413" s="320">
        <f t="shared" si="81"/>
        <v>2.5488530161427358E-3</v>
      </c>
      <c r="N413" s="264">
        <f>D403</f>
        <v>1177</v>
      </c>
      <c r="O413" s="180" t="s">
        <v>29</v>
      </c>
      <c r="P413" s="6">
        <f t="shared" si="82"/>
        <v>3</v>
      </c>
      <c r="Q413" s="177"/>
    </row>
    <row r="414" spans="1:17" x14ac:dyDescent="0.25">
      <c r="A414" s="168"/>
      <c r="B414" s="169"/>
      <c r="C414" s="169"/>
      <c r="D414" s="169"/>
      <c r="E414" s="169"/>
      <c r="F414" s="170"/>
      <c r="G414" s="170"/>
      <c r="H414" s="259"/>
      <c r="I414" s="233"/>
      <c r="J414" s="38"/>
      <c r="K414" s="172"/>
      <c r="L414" s="181">
        <f t="shared" si="80"/>
        <v>0</v>
      </c>
      <c r="M414" s="320">
        <f t="shared" si="81"/>
        <v>0</v>
      </c>
      <c r="N414" s="264">
        <f>D403</f>
        <v>1177</v>
      </c>
      <c r="O414" s="173" t="s">
        <v>191</v>
      </c>
      <c r="P414" s="6">
        <f t="shared" si="82"/>
        <v>0</v>
      </c>
      <c r="Q414" s="177"/>
    </row>
    <row r="415" spans="1:17" x14ac:dyDescent="0.25">
      <c r="A415" s="168"/>
      <c r="B415" s="169"/>
      <c r="C415" s="169"/>
      <c r="D415" s="169"/>
      <c r="E415" s="169"/>
      <c r="F415" s="170"/>
      <c r="G415" s="170"/>
      <c r="H415" s="259"/>
      <c r="I415" s="233"/>
      <c r="J415" s="38"/>
      <c r="K415" s="172"/>
      <c r="L415" s="181">
        <f t="shared" si="80"/>
        <v>0</v>
      </c>
      <c r="M415" s="320">
        <f t="shared" si="81"/>
        <v>0</v>
      </c>
      <c r="N415" s="264">
        <f>D403</f>
        <v>1177</v>
      </c>
      <c r="O415" s="173" t="s">
        <v>48</v>
      </c>
      <c r="P415" s="6">
        <f t="shared" si="82"/>
        <v>0</v>
      </c>
      <c r="Q415" s="357"/>
    </row>
    <row r="416" spans="1:17" x14ac:dyDescent="0.25">
      <c r="A416" s="168"/>
      <c r="B416" s="169"/>
      <c r="C416" s="169"/>
      <c r="D416" s="169"/>
      <c r="E416" s="169"/>
      <c r="F416" s="170"/>
      <c r="G416" s="170"/>
      <c r="H416" s="259"/>
      <c r="I416" s="233"/>
      <c r="J416" s="38"/>
      <c r="K416" s="240"/>
      <c r="L416" s="181">
        <f t="shared" si="80"/>
        <v>0</v>
      </c>
      <c r="M416" s="320">
        <f t="shared" si="81"/>
        <v>0</v>
      </c>
      <c r="N416" s="264">
        <f>D403</f>
        <v>1177</v>
      </c>
      <c r="O416" s="254" t="s">
        <v>187</v>
      </c>
      <c r="P416" s="6">
        <f t="shared" si="82"/>
        <v>0</v>
      </c>
      <c r="Q416" s="176"/>
    </row>
    <row r="417" spans="1:17" x14ac:dyDescent="0.25">
      <c r="A417" s="168"/>
      <c r="B417" s="169"/>
      <c r="C417" s="169"/>
      <c r="D417" s="169"/>
      <c r="E417" s="169"/>
      <c r="F417" s="170"/>
      <c r="G417" s="170"/>
      <c r="H417" s="259"/>
      <c r="I417" s="233"/>
      <c r="J417" s="38"/>
      <c r="K417" s="172"/>
      <c r="L417" s="181">
        <f t="shared" si="80"/>
        <v>0</v>
      </c>
      <c r="M417" s="320">
        <f t="shared" si="81"/>
        <v>0</v>
      </c>
      <c r="N417" s="264">
        <f>D403</f>
        <v>1177</v>
      </c>
      <c r="O417" s="180" t="s">
        <v>31</v>
      </c>
      <c r="P417" s="6">
        <f t="shared" si="82"/>
        <v>0</v>
      </c>
      <c r="Q417" s="87" t="s">
        <v>295</v>
      </c>
    </row>
    <row r="418" spans="1:17" x14ac:dyDescent="0.25">
      <c r="A418" s="168"/>
      <c r="B418" s="169"/>
      <c r="C418" s="169"/>
      <c r="D418" s="169"/>
      <c r="E418" s="169"/>
      <c r="F418" s="170"/>
      <c r="G418" s="170"/>
      <c r="H418" s="259"/>
      <c r="I418" s="233"/>
      <c r="J418" s="38"/>
      <c r="K418" s="172"/>
      <c r="L418" s="181">
        <f t="shared" si="80"/>
        <v>0</v>
      </c>
      <c r="M418" s="320">
        <f t="shared" si="81"/>
        <v>0</v>
      </c>
      <c r="N418" s="264">
        <f>D403</f>
        <v>1177</v>
      </c>
      <c r="O418" s="173" t="s">
        <v>119</v>
      </c>
      <c r="P418" s="6">
        <f t="shared" si="82"/>
        <v>0</v>
      </c>
      <c r="Q418" s="176"/>
    </row>
    <row r="419" spans="1:17" x14ac:dyDescent="0.25">
      <c r="A419" s="168"/>
      <c r="B419" s="169"/>
      <c r="C419" s="169"/>
      <c r="D419" s="169"/>
      <c r="E419" s="169"/>
      <c r="F419" s="170"/>
      <c r="G419" s="170"/>
      <c r="H419" s="259"/>
      <c r="I419" s="233"/>
      <c r="J419" s="38"/>
      <c r="K419" s="172">
        <v>6</v>
      </c>
      <c r="L419" s="181">
        <f t="shared" si="80"/>
        <v>6</v>
      </c>
      <c r="M419" s="320">
        <f t="shared" si="81"/>
        <v>5.0977060322854716E-3</v>
      </c>
      <c r="N419" s="264">
        <f>D403</f>
        <v>1177</v>
      </c>
      <c r="O419" s="180" t="s">
        <v>85</v>
      </c>
      <c r="P419" s="6">
        <f t="shared" si="82"/>
        <v>6</v>
      </c>
      <c r="Q419" s="177"/>
    </row>
    <row r="420" spans="1:17" x14ac:dyDescent="0.25">
      <c r="A420" s="168"/>
      <c r="B420" s="169"/>
      <c r="C420" s="169"/>
      <c r="D420" s="169"/>
      <c r="E420" s="169"/>
      <c r="F420" s="170"/>
      <c r="G420" s="170"/>
      <c r="H420" s="259"/>
      <c r="I420" s="66">
        <v>1</v>
      </c>
      <c r="J420" s="38"/>
      <c r="K420" s="172"/>
      <c r="L420" s="181">
        <f t="shared" si="80"/>
        <v>1</v>
      </c>
      <c r="M420" s="320">
        <f t="shared" si="81"/>
        <v>8.4961767204757861E-4</v>
      </c>
      <c r="N420" s="264">
        <f>D403</f>
        <v>1177</v>
      </c>
      <c r="O420" s="173" t="s">
        <v>473</v>
      </c>
      <c r="P420" s="6">
        <f t="shared" si="82"/>
        <v>1</v>
      </c>
      <c r="Q420" s="176"/>
    </row>
    <row r="421" spans="1:17" x14ac:dyDescent="0.25">
      <c r="A421" s="168"/>
      <c r="B421" s="169"/>
      <c r="C421" s="169"/>
      <c r="D421" s="169"/>
      <c r="E421" s="169"/>
      <c r="F421" s="170"/>
      <c r="G421" s="170"/>
      <c r="H421" s="259"/>
      <c r="I421" s="66">
        <v>8</v>
      </c>
      <c r="J421" s="174"/>
      <c r="K421" s="172"/>
      <c r="L421" s="181">
        <f t="shared" si="80"/>
        <v>8</v>
      </c>
      <c r="M421" s="320">
        <f t="shared" si="81"/>
        <v>6.7969413763806288E-3</v>
      </c>
      <c r="N421" s="348" t="str">
        <f>D402</f>
        <v>Build QTY</v>
      </c>
      <c r="O421" s="180" t="s">
        <v>201</v>
      </c>
      <c r="P421" s="6">
        <f t="shared" si="82"/>
        <v>8</v>
      </c>
      <c r="Q421" s="87"/>
    </row>
    <row r="422" spans="1:17" ht="15.75" thickBot="1" x14ac:dyDescent="0.3">
      <c r="A422" s="168"/>
      <c r="B422" s="169"/>
      <c r="C422" s="169"/>
      <c r="D422" s="169"/>
      <c r="E422" s="169"/>
      <c r="F422" s="170"/>
      <c r="G422" s="170"/>
      <c r="H422" s="259"/>
      <c r="I422" s="212">
        <v>2</v>
      </c>
      <c r="J422" s="347"/>
      <c r="K422" s="238"/>
      <c r="L422" s="241">
        <f t="shared" si="80"/>
        <v>2</v>
      </c>
      <c r="M422" s="317">
        <f t="shared" si="81"/>
        <v>1.6992353440951572E-3</v>
      </c>
      <c r="N422" s="264">
        <f>D403</f>
        <v>1177</v>
      </c>
      <c r="O422" s="180" t="s">
        <v>76</v>
      </c>
      <c r="P422" s="6">
        <f t="shared" si="82"/>
        <v>2</v>
      </c>
      <c r="Q422" s="177"/>
    </row>
    <row r="423" spans="1:17" ht="15.75" thickBot="1" x14ac:dyDescent="0.3">
      <c r="A423" s="168"/>
      <c r="B423" s="169"/>
      <c r="C423" s="169"/>
      <c r="D423" s="169"/>
      <c r="E423" s="169"/>
      <c r="F423" s="170"/>
      <c r="G423" s="170"/>
      <c r="H423" s="260"/>
      <c r="I423" s="251"/>
      <c r="J423" s="251"/>
      <c r="K423" s="159"/>
      <c r="L423" s="160"/>
      <c r="M423" s="319"/>
      <c r="N423" s="269"/>
      <c r="O423" s="161" t="s">
        <v>99</v>
      </c>
      <c r="P423" s="6">
        <f t="shared" si="82"/>
        <v>0</v>
      </c>
      <c r="Q423" s="176"/>
    </row>
    <row r="424" spans="1:17" x14ac:dyDescent="0.25">
      <c r="A424" s="168"/>
      <c r="B424" s="169"/>
      <c r="C424" s="169"/>
      <c r="D424" s="169"/>
      <c r="E424" s="169"/>
      <c r="F424" s="170"/>
      <c r="G424" s="170"/>
      <c r="H424" s="259"/>
      <c r="I424" s="280"/>
      <c r="J424" s="279">
        <v>4</v>
      </c>
      <c r="K424" s="165"/>
      <c r="L424" s="166">
        <f t="shared" ref="L424" si="83">SUM(I424,K424)</f>
        <v>0</v>
      </c>
      <c r="M424" s="167">
        <f>$L424/$D$403</f>
        <v>0</v>
      </c>
      <c r="N424" s="264">
        <f>D403</f>
        <v>1177</v>
      </c>
      <c r="O424" s="250" t="s">
        <v>100</v>
      </c>
      <c r="P424" s="6">
        <f t="shared" si="82"/>
        <v>0</v>
      </c>
      <c r="Q424" s="182"/>
    </row>
    <row r="425" spans="1:17" x14ac:dyDescent="0.25">
      <c r="A425" s="168"/>
      <c r="B425" s="169"/>
      <c r="C425" s="169"/>
      <c r="D425" s="169"/>
      <c r="E425" s="169"/>
      <c r="F425" s="170"/>
      <c r="G425" s="170"/>
      <c r="H425" s="259"/>
      <c r="I425" s="66"/>
      <c r="J425" s="38">
        <v>9</v>
      </c>
      <c r="K425" s="172"/>
      <c r="L425" s="243">
        <f>SUM(I425,K425)</f>
        <v>0</v>
      </c>
      <c r="M425" s="167">
        <f t="shared" ref="M425:M431" si="84">$L425/$D$403</f>
        <v>0</v>
      </c>
      <c r="N425" s="264">
        <f>D403</f>
        <v>1177</v>
      </c>
      <c r="O425" s="235" t="s">
        <v>10</v>
      </c>
      <c r="P425" s="6">
        <f t="shared" si="82"/>
        <v>0</v>
      </c>
      <c r="Q425" s="182"/>
    </row>
    <row r="426" spans="1:17" x14ac:dyDescent="0.25">
      <c r="A426" s="168"/>
      <c r="B426" s="169"/>
      <c r="C426" s="169"/>
      <c r="D426" s="169"/>
      <c r="E426" s="169"/>
      <c r="F426" s="170"/>
      <c r="G426" s="170"/>
      <c r="H426" s="259"/>
      <c r="I426" s="234"/>
      <c r="J426" s="174">
        <v>3</v>
      </c>
      <c r="K426" s="172"/>
      <c r="L426" s="243">
        <f t="shared" ref="L426:L431" si="85">SUM(I426,K426)</f>
        <v>0</v>
      </c>
      <c r="M426" s="167">
        <f t="shared" si="84"/>
        <v>0</v>
      </c>
      <c r="N426" s="264">
        <f>D403</f>
        <v>1177</v>
      </c>
      <c r="O426" s="235" t="s">
        <v>103</v>
      </c>
      <c r="P426" s="6">
        <f t="shared" si="82"/>
        <v>0</v>
      </c>
      <c r="Q426" s="182"/>
    </row>
    <row r="427" spans="1:17" x14ac:dyDescent="0.25">
      <c r="A427" s="168"/>
      <c r="B427" s="169"/>
      <c r="C427" s="169"/>
      <c r="D427" s="169"/>
      <c r="E427" s="169"/>
      <c r="F427" s="170"/>
      <c r="G427" s="170"/>
      <c r="H427" s="259"/>
      <c r="I427" s="66"/>
      <c r="J427" s="38">
        <v>27</v>
      </c>
      <c r="K427" s="172"/>
      <c r="L427" s="243">
        <f t="shared" si="85"/>
        <v>0</v>
      </c>
      <c r="M427" s="167">
        <f t="shared" si="84"/>
        <v>0</v>
      </c>
      <c r="N427" s="264">
        <f>D403</f>
        <v>1177</v>
      </c>
      <c r="O427" s="235" t="s">
        <v>101</v>
      </c>
      <c r="P427" s="6">
        <f t="shared" si="82"/>
        <v>0</v>
      </c>
      <c r="Q427" s="177" t="s">
        <v>474</v>
      </c>
    </row>
    <row r="428" spans="1:17" x14ac:dyDescent="0.25">
      <c r="A428" s="168"/>
      <c r="B428" s="169"/>
      <c r="C428" s="169"/>
      <c r="D428" s="169"/>
      <c r="E428" s="169"/>
      <c r="F428" s="170"/>
      <c r="G428" s="170"/>
      <c r="H428" s="259"/>
      <c r="I428" s="66"/>
      <c r="J428" s="38">
        <v>3</v>
      </c>
      <c r="K428" s="172"/>
      <c r="L428" s="243">
        <f t="shared" si="85"/>
        <v>0</v>
      </c>
      <c r="M428" s="167">
        <f t="shared" si="84"/>
        <v>0</v>
      </c>
      <c r="N428" s="264">
        <f>D403</f>
        <v>1177</v>
      </c>
      <c r="O428" s="180" t="s">
        <v>85</v>
      </c>
      <c r="P428" s="6">
        <f t="shared" si="82"/>
        <v>0</v>
      </c>
      <c r="Q428" s="183"/>
    </row>
    <row r="429" spans="1:17" x14ac:dyDescent="0.25">
      <c r="A429" s="168"/>
      <c r="B429" s="169"/>
      <c r="C429" s="169"/>
      <c r="D429" s="169"/>
      <c r="E429" s="169"/>
      <c r="F429" s="170"/>
      <c r="G429" s="170"/>
      <c r="H429" s="259"/>
      <c r="I429" s="234"/>
      <c r="J429" s="174">
        <v>35</v>
      </c>
      <c r="K429" s="172"/>
      <c r="L429" s="243">
        <f t="shared" si="85"/>
        <v>0</v>
      </c>
      <c r="M429" s="167">
        <f t="shared" si="84"/>
        <v>0</v>
      </c>
      <c r="N429" s="264">
        <f>D403</f>
        <v>1177</v>
      </c>
      <c r="O429" s="235" t="s">
        <v>102</v>
      </c>
      <c r="P429" s="6">
        <f t="shared" si="82"/>
        <v>0</v>
      </c>
      <c r="Q429" s="177"/>
    </row>
    <row r="430" spans="1:17" x14ac:dyDescent="0.25">
      <c r="A430" s="168"/>
      <c r="B430" s="169"/>
      <c r="C430" s="169"/>
      <c r="D430" s="169"/>
      <c r="E430" s="169"/>
      <c r="F430" s="170"/>
      <c r="G430" s="170"/>
      <c r="H430" s="259"/>
      <c r="I430" s="66">
        <v>1</v>
      </c>
      <c r="J430" s="38">
        <v>14</v>
      </c>
      <c r="K430" s="172"/>
      <c r="L430" s="243">
        <f t="shared" si="85"/>
        <v>1</v>
      </c>
      <c r="M430" s="167">
        <f t="shared" si="84"/>
        <v>8.4961767204757861E-4</v>
      </c>
      <c r="N430" s="264">
        <f>D403</f>
        <v>1177</v>
      </c>
      <c r="O430" s="235" t="s">
        <v>98</v>
      </c>
      <c r="P430" s="6">
        <f t="shared" si="82"/>
        <v>1</v>
      </c>
      <c r="Q430" s="177"/>
    </row>
    <row r="431" spans="1:17" ht="15.75" thickBot="1" x14ac:dyDescent="0.3">
      <c r="A431" s="168"/>
      <c r="B431" s="169"/>
      <c r="C431" s="169"/>
      <c r="D431" s="169"/>
      <c r="E431" s="169"/>
      <c r="F431" s="170"/>
      <c r="G431" s="170"/>
      <c r="H431" s="259"/>
      <c r="I431" s="212">
        <v>1</v>
      </c>
      <c r="J431" s="237"/>
      <c r="K431" s="238"/>
      <c r="L431" s="236">
        <f t="shared" si="85"/>
        <v>1</v>
      </c>
      <c r="M431" s="317">
        <f t="shared" si="84"/>
        <v>8.4961767204757861E-4</v>
      </c>
      <c r="N431" s="265">
        <f>D403</f>
        <v>1177</v>
      </c>
      <c r="O431" s="239" t="s">
        <v>282</v>
      </c>
      <c r="P431" s="6">
        <f t="shared" si="82"/>
        <v>1</v>
      </c>
      <c r="Q431" s="177"/>
    </row>
    <row r="432" spans="1:17" ht="15.75" thickBot="1" x14ac:dyDescent="0.3">
      <c r="A432" s="168"/>
      <c r="B432" s="169"/>
      <c r="C432" s="169"/>
      <c r="D432" s="169"/>
      <c r="E432" s="169"/>
      <c r="F432" s="170"/>
      <c r="G432" s="170"/>
      <c r="H432" s="260"/>
      <c r="I432" s="244"/>
      <c r="J432" s="244"/>
      <c r="K432" s="245"/>
      <c r="L432" s="160"/>
      <c r="M432" s="246"/>
      <c r="N432" s="266"/>
      <c r="O432" s="247" t="s">
        <v>104</v>
      </c>
      <c r="P432" s="6">
        <f t="shared" si="82"/>
        <v>0</v>
      </c>
      <c r="Q432" s="177"/>
    </row>
    <row r="433" spans="1:17" x14ac:dyDescent="0.25">
      <c r="A433" s="168"/>
      <c r="B433" s="169"/>
      <c r="C433" s="169"/>
      <c r="D433" s="169"/>
      <c r="E433" s="169"/>
      <c r="F433" s="170"/>
      <c r="G433" s="170"/>
      <c r="H433" s="260"/>
      <c r="I433" s="64"/>
      <c r="J433" s="352"/>
      <c r="K433" s="353"/>
      <c r="L433" s="433">
        <f t="shared" ref="L433:L448" si="86">SUM(I433,K433)</f>
        <v>0</v>
      </c>
      <c r="M433" s="318">
        <f>L433/$D$403</f>
        <v>0</v>
      </c>
      <c r="N433" s="354" t="str">
        <f>D402</f>
        <v>Build QTY</v>
      </c>
      <c r="O433" s="232" t="s">
        <v>364</v>
      </c>
      <c r="P433" s="6">
        <f t="shared" si="82"/>
        <v>0</v>
      </c>
      <c r="Q433" s="292"/>
    </row>
    <row r="434" spans="1:17" x14ac:dyDescent="0.25">
      <c r="A434" s="168"/>
      <c r="B434" s="169"/>
      <c r="C434" s="169"/>
      <c r="D434" s="169" t="s">
        <v>107</v>
      </c>
      <c r="E434" s="169"/>
      <c r="F434" s="170"/>
      <c r="G434" s="170"/>
      <c r="H434" s="260"/>
      <c r="I434" s="66">
        <v>1</v>
      </c>
      <c r="J434" s="38"/>
      <c r="K434" s="355"/>
      <c r="L434" s="433">
        <f t="shared" si="86"/>
        <v>1</v>
      </c>
      <c r="M434" s="320">
        <f t="shared" ref="M434:M448" si="87">L434/$D$403</f>
        <v>8.4961767204757861E-4</v>
      </c>
      <c r="N434" s="348" t="str">
        <f>D402</f>
        <v>Build QTY</v>
      </c>
      <c r="O434" s="173" t="s">
        <v>188</v>
      </c>
      <c r="P434" s="6">
        <f t="shared" si="82"/>
        <v>1</v>
      </c>
      <c r="Q434" s="292"/>
    </row>
    <row r="435" spans="1:17" x14ac:dyDescent="0.25">
      <c r="A435" s="168"/>
      <c r="B435" s="169"/>
      <c r="C435" s="169"/>
      <c r="D435" s="169"/>
      <c r="E435" s="169"/>
      <c r="F435" s="170"/>
      <c r="G435" s="170"/>
      <c r="H435" s="260"/>
      <c r="I435" s="349">
        <v>1</v>
      </c>
      <c r="J435" s="350"/>
      <c r="K435" s="351"/>
      <c r="L435" s="433">
        <f t="shared" si="86"/>
        <v>1</v>
      </c>
      <c r="M435" s="320">
        <f t="shared" si="87"/>
        <v>8.4961767204757861E-4</v>
      </c>
      <c r="N435" s="264">
        <f>D403</f>
        <v>1177</v>
      </c>
      <c r="O435" s="180" t="s">
        <v>85</v>
      </c>
      <c r="P435" s="6">
        <f t="shared" si="82"/>
        <v>1</v>
      </c>
      <c r="Q435" s="12" t="s">
        <v>185</v>
      </c>
    </row>
    <row r="436" spans="1:17" x14ac:dyDescent="0.25">
      <c r="A436" s="168"/>
      <c r="B436" s="169"/>
      <c r="C436" s="169"/>
      <c r="D436" s="169"/>
      <c r="E436" s="169"/>
      <c r="F436" s="170"/>
      <c r="G436" s="170"/>
      <c r="H436" s="260"/>
      <c r="I436" s="66">
        <v>1</v>
      </c>
      <c r="J436" s="38"/>
      <c r="K436" s="273"/>
      <c r="L436" s="433">
        <f t="shared" si="86"/>
        <v>1</v>
      </c>
      <c r="M436" s="320">
        <f t="shared" si="87"/>
        <v>8.4961767204757861E-4</v>
      </c>
      <c r="N436" s="264" t="str">
        <f>D402</f>
        <v>Build QTY</v>
      </c>
      <c r="O436" s="180" t="s">
        <v>135</v>
      </c>
      <c r="P436" s="6">
        <f t="shared" si="82"/>
        <v>1</v>
      </c>
      <c r="Q436" s="460" t="s">
        <v>471</v>
      </c>
    </row>
    <row r="437" spans="1:17" x14ac:dyDescent="0.25">
      <c r="A437" s="168"/>
      <c r="B437" s="169"/>
      <c r="C437" s="169"/>
      <c r="D437" s="169"/>
      <c r="E437" s="169"/>
      <c r="F437" s="170"/>
      <c r="G437" s="170"/>
      <c r="H437" s="260"/>
      <c r="I437" s="66"/>
      <c r="J437" s="38"/>
      <c r="K437" s="273"/>
      <c r="L437" s="433">
        <f t="shared" si="86"/>
        <v>0</v>
      </c>
      <c r="M437" s="320">
        <f t="shared" si="87"/>
        <v>0</v>
      </c>
      <c r="N437" s="264">
        <f>D403</f>
        <v>1177</v>
      </c>
      <c r="O437" s="180" t="s">
        <v>134</v>
      </c>
      <c r="P437" s="6">
        <f t="shared" si="82"/>
        <v>0</v>
      </c>
      <c r="Q437" s="13" t="s">
        <v>472</v>
      </c>
    </row>
    <row r="438" spans="1:17" x14ac:dyDescent="0.25">
      <c r="A438" s="168"/>
      <c r="B438" s="169"/>
      <c r="C438" s="169"/>
      <c r="D438" s="169"/>
      <c r="E438" s="169"/>
      <c r="F438" s="170"/>
      <c r="G438" s="170"/>
      <c r="H438" s="260"/>
      <c r="I438" s="66"/>
      <c r="J438" s="38"/>
      <c r="K438" s="273"/>
      <c r="L438" s="433">
        <f t="shared" si="86"/>
        <v>0</v>
      </c>
      <c r="M438" s="320">
        <f t="shared" si="87"/>
        <v>0</v>
      </c>
      <c r="N438" s="264">
        <f>D403</f>
        <v>1177</v>
      </c>
      <c r="O438" s="180" t="s">
        <v>170</v>
      </c>
      <c r="P438" s="6">
        <f t="shared" si="82"/>
        <v>0</v>
      </c>
      <c r="Q438" s="292"/>
    </row>
    <row r="439" spans="1:17" x14ac:dyDescent="0.25">
      <c r="A439" s="168"/>
      <c r="B439" s="169"/>
      <c r="C439" s="169"/>
      <c r="D439" s="169"/>
      <c r="E439" s="169"/>
      <c r="F439" s="170"/>
      <c r="G439" s="170"/>
      <c r="H439" s="171"/>
      <c r="I439" s="66">
        <v>13</v>
      </c>
      <c r="J439" s="38"/>
      <c r="K439" s="273"/>
      <c r="L439" s="433">
        <f t="shared" si="86"/>
        <v>13</v>
      </c>
      <c r="M439" s="320">
        <f t="shared" si="87"/>
        <v>1.1045029736618521E-2</v>
      </c>
      <c r="N439" s="264">
        <f>D403</f>
        <v>1177</v>
      </c>
      <c r="O439" s="180" t="s">
        <v>201</v>
      </c>
      <c r="P439" s="6">
        <f t="shared" si="82"/>
        <v>13</v>
      </c>
      <c r="Q439" s="12"/>
    </row>
    <row r="440" spans="1:17" x14ac:dyDescent="0.25">
      <c r="A440" s="168"/>
      <c r="B440" s="169"/>
      <c r="C440" s="169"/>
      <c r="D440" s="169"/>
      <c r="E440" s="169"/>
      <c r="F440" s="170"/>
      <c r="G440" s="170"/>
      <c r="H440" s="171"/>
      <c r="I440" s="70">
        <v>6</v>
      </c>
      <c r="J440" s="178"/>
      <c r="K440" s="274"/>
      <c r="L440" s="433">
        <f t="shared" si="86"/>
        <v>6</v>
      </c>
      <c r="M440" s="320">
        <f t="shared" si="87"/>
        <v>5.0977060322854716E-3</v>
      </c>
      <c r="N440" s="264">
        <f>D403</f>
        <v>1177</v>
      </c>
      <c r="O440" s="173" t="s">
        <v>119</v>
      </c>
      <c r="P440" s="6">
        <f t="shared" si="82"/>
        <v>6</v>
      </c>
      <c r="Q440" s="13"/>
    </row>
    <row r="441" spans="1:17" x14ac:dyDescent="0.25">
      <c r="A441" s="168"/>
      <c r="B441" s="169"/>
      <c r="C441" s="169"/>
      <c r="D441" s="169"/>
      <c r="E441" s="169"/>
      <c r="F441" s="170"/>
      <c r="G441" s="170"/>
      <c r="H441" s="171"/>
      <c r="I441" s="70">
        <v>1</v>
      </c>
      <c r="J441" s="178"/>
      <c r="K441" s="274"/>
      <c r="L441" s="433">
        <f t="shared" si="86"/>
        <v>1</v>
      </c>
      <c r="M441" s="320">
        <f t="shared" si="87"/>
        <v>8.4961767204757861E-4</v>
      </c>
      <c r="N441" s="264">
        <f>D403</f>
        <v>1177</v>
      </c>
      <c r="O441" s="180" t="s">
        <v>136</v>
      </c>
      <c r="P441" s="6">
        <f t="shared" si="82"/>
        <v>1</v>
      </c>
      <c r="Q441" s="13"/>
    </row>
    <row r="442" spans="1:17" x14ac:dyDescent="0.25">
      <c r="A442" s="168"/>
      <c r="B442" s="169"/>
      <c r="C442" s="169"/>
      <c r="D442" s="169"/>
      <c r="E442" s="169"/>
      <c r="F442" s="170"/>
      <c r="G442" s="170"/>
      <c r="H442" s="171"/>
      <c r="I442" s="70">
        <v>1</v>
      </c>
      <c r="J442" s="178"/>
      <c r="K442" s="273"/>
      <c r="L442" s="433">
        <f t="shared" si="86"/>
        <v>1</v>
      </c>
      <c r="M442" s="320">
        <f t="shared" si="87"/>
        <v>8.4961767204757861E-4</v>
      </c>
      <c r="N442" s="264" t="str">
        <f>D402</f>
        <v>Build QTY</v>
      </c>
      <c r="O442" s="180" t="s">
        <v>90</v>
      </c>
      <c r="P442" s="6">
        <f t="shared" si="82"/>
        <v>1</v>
      </c>
      <c r="Q442" s="136"/>
    </row>
    <row r="443" spans="1:17" x14ac:dyDescent="0.25">
      <c r="A443" s="168"/>
      <c r="B443" s="169"/>
      <c r="C443" s="169"/>
      <c r="D443" s="169"/>
      <c r="E443" s="169"/>
      <c r="F443" s="170"/>
      <c r="G443" s="170"/>
      <c r="H443" s="171"/>
      <c r="I443" s="70"/>
      <c r="J443" s="178"/>
      <c r="K443" s="273"/>
      <c r="L443" s="433">
        <f t="shared" si="86"/>
        <v>0</v>
      </c>
      <c r="M443" s="320">
        <f t="shared" si="87"/>
        <v>0</v>
      </c>
      <c r="N443" s="264">
        <f>D403</f>
        <v>1177</v>
      </c>
      <c r="O443" s="180" t="s">
        <v>189</v>
      </c>
      <c r="P443" s="6">
        <f t="shared" si="82"/>
        <v>0</v>
      </c>
      <c r="Q443" s="136"/>
    </row>
    <row r="444" spans="1:17" x14ac:dyDescent="0.25">
      <c r="A444" s="168"/>
      <c r="B444" s="169"/>
      <c r="C444" s="169"/>
      <c r="D444" s="169"/>
      <c r="E444" s="169"/>
      <c r="F444" s="170"/>
      <c r="G444" s="170"/>
      <c r="H444" s="171"/>
      <c r="I444" s="70">
        <v>3</v>
      </c>
      <c r="J444" s="178"/>
      <c r="K444" s="273"/>
      <c r="L444" s="433">
        <f t="shared" si="86"/>
        <v>3</v>
      </c>
      <c r="M444" s="320">
        <f t="shared" si="87"/>
        <v>2.5488530161427358E-3</v>
      </c>
      <c r="N444" s="264">
        <f>D403</f>
        <v>1177</v>
      </c>
      <c r="O444" s="180" t="s">
        <v>175</v>
      </c>
      <c r="P444" s="6">
        <f t="shared" si="82"/>
        <v>3</v>
      </c>
      <c r="Q444" s="136"/>
    </row>
    <row r="445" spans="1:17" x14ac:dyDescent="0.25">
      <c r="A445" s="168"/>
      <c r="B445" s="169"/>
      <c r="C445" s="169"/>
      <c r="D445" s="169"/>
      <c r="E445" s="169"/>
      <c r="F445" s="170"/>
      <c r="G445" s="170"/>
      <c r="H445" s="171"/>
      <c r="I445" s="70"/>
      <c r="J445" s="178"/>
      <c r="K445" s="273"/>
      <c r="L445" s="433">
        <f t="shared" si="86"/>
        <v>0</v>
      </c>
      <c r="M445" s="320">
        <f t="shared" si="87"/>
        <v>0</v>
      </c>
      <c r="N445" s="264">
        <f>D403</f>
        <v>1177</v>
      </c>
      <c r="O445" s="180" t="s">
        <v>259</v>
      </c>
      <c r="P445" s="6">
        <f t="shared" si="82"/>
        <v>0</v>
      </c>
      <c r="Q445" s="136"/>
    </row>
    <row r="446" spans="1:17" x14ac:dyDescent="0.25">
      <c r="A446" s="168"/>
      <c r="B446" s="169"/>
      <c r="C446" s="169"/>
      <c r="D446" s="169"/>
      <c r="E446" s="169"/>
      <c r="F446" s="170"/>
      <c r="G446" s="170"/>
      <c r="H446" s="171"/>
      <c r="I446" s="66"/>
      <c r="J446" s="38"/>
      <c r="K446" s="273"/>
      <c r="L446" s="433">
        <f t="shared" si="86"/>
        <v>0</v>
      </c>
      <c r="M446" s="320">
        <f t="shared" si="87"/>
        <v>0</v>
      </c>
      <c r="N446" s="264">
        <f>D403</f>
        <v>1177</v>
      </c>
      <c r="O446" s="180" t="s">
        <v>202</v>
      </c>
      <c r="P446" s="6">
        <f t="shared" si="82"/>
        <v>0</v>
      </c>
      <c r="Q446" s="291"/>
    </row>
    <row r="447" spans="1:17" x14ac:dyDescent="0.25">
      <c r="A447" s="168"/>
      <c r="B447" s="169"/>
      <c r="C447" s="169"/>
      <c r="D447" s="169"/>
      <c r="E447" s="169"/>
      <c r="F447" s="170"/>
      <c r="G447" s="170"/>
      <c r="H447" s="171"/>
      <c r="I447" s="66">
        <v>8</v>
      </c>
      <c r="J447" s="38"/>
      <c r="K447" s="273"/>
      <c r="L447" s="433">
        <f t="shared" si="86"/>
        <v>8</v>
      </c>
      <c r="M447" s="320">
        <f t="shared" si="87"/>
        <v>6.7969413763806288E-3</v>
      </c>
      <c r="N447" s="264">
        <v>588</v>
      </c>
      <c r="O447" s="180" t="s">
        <v>138</v>
      </c>
      <c r="P447" s="6">
        <f t="shared" si="82"/>
        <v>8</v>
      </c>
      <c r="Q447" s="291"/>
    </row>
    <row r="448" spans="1:17" ht="15.75" thickBot="1" x14ac:dyDescent="0.3">
      <c r="A448" s="185"/>
      <c r="B448" s="186"/>
      <c r="C448" s="186"/>
      <c r="D448" s="186"/>
      <c r="E448" s="186"/>
      <c r="F448" s="187"/>
      <c r="G448" s="187"/>
      <c r="H448" s="188"/>
      <c r="I448" s="242">
        <v>10</v>
      </c>
      <c r="J448" s="248"/>
      <c r="K448" s="275"/>
      <c r="L448" s="440">
        <f t="shared" si="86"/>
        <v>10</v>
      </c>
      <c r="M448" s="317">
        <f t="shared" si="87"/>
        <v>8.4961767204757861E-3</v>
      </c>
      <c r="N448" s="264">
        <f>D403</f>
        <v>1177</v>
      </c>
      <c r="O448" s="249" t="s">
        <v>458</v>
      </c>
      <c r="P448" s="6">
        <f t="shared" si="82"/>
        <v>10</v>
      </c>
      <c r="Q448" s="295"/>
    </row>
    <row r="449" spans="1:17" ht="15.75" thickBot="1" x14ac:dyDescent="0.3">
      <c r="H449" s="189" t="s">
        <v>5</v>
      </c>
      <c r="I449" s="190">
        <f>SUM(I404:I448)</f>
        <v>131</v>
      </c>
      <c r="J449" s="190">
        <f>SUM(J404:J448)</f>
        <v>95</v>
      </c>
      <c r="K449" s="190">
        <f>SUM(K404:K422,K435:K448)+K425</f>
        <v>16</v>
      </c>
      <c r="L449" s="190">
        <f>SUM(L404:L448)</f>
        <v>147</v>
      </c>
      <c r="M449" s="458">
        <f>L449/$D$403</f>
        <v>0.12489379779099405</v>
      </c>
      <c r="N449" s="455">
        <f>D403</f>
        <v>1177</v>
      </c>
      <c r="O449" s="6"/>
    </row>
    <row r="453" spans="1:17" ht="15.75" thickBot="1" x14ac:dyDescent="0.3"/>
    <row r="454" spans="1:17" ht="30.75" thickBot="1" x14ac:dyDescent="0.3">
      <c r="A454" s="149" t="s">
        <v>186</v>
      </c>
      <c r="B454" s="252" t="s">
        <v>51</v>
      </c>
      <c r="C454" s="252" t="s">
        <v>121</v>
      </c>
      <c r="D454" s="150" t="s">
        <v>18</v>
      </c>
      <c r="E454" s="150" t="s">
        <v>17</v>
      </c>
      <c r="F454" s="151" t="s">
        <v>1</v>
      </c>
      <c r="G454" s="151" t="s">
        <v>91</v>
      </c>
      <c r="H454" s="152" t="s">
        <v>24</v>
      </c>
      <c r="I454" s="153" t="s">
        <v>92</v>
      </c>
      <c r="J454" s="153" t="s">
        <v>93</v>
      </c>
      <c r="K454" s="154" t="s">
        <v>94</v>
      </c>
      <c r="L454" s="154" t="s">
        <v>5</v>
      </c>
      <c r="M454" s="154" t="s">
        <v>2</v>
      </c>
      <c r="N454" s="155" t="s">
        <v>171</v>
      </c>
      <c r="O454" s="156" t="s">
        <v>21</v>
      </c>
      <c r="P454" s="6" t="s">
        <v>5</v>
      </c>
      <c r="Q454" s="36" t="s">
        <v>7</v>
      </c>
    </row>
    <row r="455" spans="1:17" ht="15.75" thickBot="1" x14ac:dyDescent="0.3">
      <c r="A455" s="256">
        <v>1480472</v>
      </c>
      <c r="B455" s="256" t="s">
        <v>122</v>
      </c>
      <c r="C455" s="256">
        <v>1920</v>
      </c>
      <c r="D455" s="434">
        <v>2184</v>
      </c>
      <c r="E455" s="435">
        <v>1769</v>
      </c>
      <c r="F455" s="436">
        <f>E455/D455</f>
        <v>0.80998168498168499</v>
      </c>
      <c r="G455" s="437">
        <f>J501/D455</f>
        <v>2.564102564102564E-2</v>
      </c>
      <c r="H455" s="257">
        <v>44984</v>
      </c>
      <c r="I455" s="157"/>
      <c r="J455" s="158"/>
      <c r="K455" s="159"/>
      <c r="L455" s="160"/>
      <c r="M455" s="330"/>
      <c r="N455" s="158"/>
      <c r="O455" s="161" t="s">
        <v>80</v>
      </c>
      <c r="Q455" s="86" t="s">
        <v>174</v>
      </c>
    </row>
    <row r="456" spans="1:17" x14ac:dyDescent="0.25">
      <c r="A456" s="162"/>
      <c r="B456" s="163"/>
      <c r="C456" s="163"/>
      <c r="D456" s="163"/>
      <c r="E456" s="163"/>
      <c r="F456" s="164"/>
      <c r="G456" s="164"/>
      <c r="H456" s="258"/>
      <c r="I456" s="233">
        <v>1</v>
      </c>
      <c r="J456" s="229"/>
      <c r="K456" s="230"/>
      <c r="L456" s="478">
        <f t="shared" ref="L456:L474" si="88">SUM(I456,K456)</f>
        <v>1</v>
      </c>
      <c r="M456" s="318">
        <f>L456/$D$455</f>
        <v>4.5787545787545788E-4</v>
      </c>
      <c r="N456" s="264">
        <f>D455</f>
        <v>2184</v>
      </c>
      <c r="O456" s="232" t="s">
        <v>14</v>
      </c>
      <c r="P456" s="6">
        <f>L456</f>
        <v>1</v>
      </c>
      <c r="Q456" s="86"/>
    </row>
    <row r="457" spans="1:17" x14ac:dyDescent="0.25">
      <c r="A457" s="168"/>
      <c r="B457" s="169"/>
      <c r="C457" s="169"/>
      <c r="D457" s="169"/>
      <c r="E457" s="169"/>
      <c r="F457" s="170"/>
      <c r="G457" s="170"/>
      <c r="H457" s="259"/>
      <c r="I457" s="233">
        <v>10</v>
      </c>
      <c r="J457" s="38"/>
      <c r="K457" s="67"/>
      <c r="L457" s="181">
        <f t="shared" si="88"/>
        <v>10</v>
      </c>
      <c r="M457" s="320">
        <f t="shared" ref="M457:M474" si="89">L457/$D$455</f>
        <v>4.578754578754579E-3</v>
      </c>
      <c r="N457" s="264">
        <f>D455</f>
        <v>2184</v>
      </c>
      <c r="O457" s="173" t="s">
        <v>95</v>
      </c>
      <c r="P457" s="6">
        <f t="shared" ref="P457:P500" si="90">L457</f>
        <v>10</v>
      </c>
      <c r="Q457" s="136"/>
    </row>
    <row r="458" spans="1:17" x14ac:dyDescent="0.25">
      <c r="A458" s="168"/>
      <c r="B458" s="169"/>
      <c r="C458" s="169"/>
      <c r="D458" s="169"/>
      <c r="E458" s="169"/>
      <c r="F458" s="170"/>
      <c r="G458" s="170"/>
      <c r="H458" s="259"/>
      <c r="I458" s="233"/>
      <c r="J458" s="174"/>
      <c r="K458" s="172"/>
      <c r="L458" s="181">
        <f t="shared" si="88"/>
        <v>0</v>
      </c>
      <c r="M458" s="320">
        <f t="shared" si="89"/>
        <v>0</v>
      </c>
      <c r="N458" s="264">
        <f>D455</f>
        <v>2184</v>
      </c>
      <c r="O458" s="175" t="s">
        <v>8</v>
      </c>
      <c r="P458" s="6">
        <f t="shared" si="90"/>
        <v>0</v>
      </c>
      <c r="Q458" s="136"/>
    </row>
    <row r="459" spans="1:17" x14ac:dyDescent="0.25">
      <c r="A459" s="168"/>
      <c r="B459" s="169"/>
      <c r="C459" s="169"/>
      <c r="D459" s="169"/>
      <c r="E459" s="169"/>
      <c r="F459" s="170"/>
      <c r="G459" s="170"/>
      <c r="H459" s="259"/>
      <c r="I459" s="233"/>
      <c r="J459" s="38"/>
      <c r="K459" s="172"/>
      <c r="L459" s="181">
        <f t="shared" si="88"/>
        <v>0</v>
      </c>
      <c r="M459" s="320">
        <f t="shared" si="89"/>
        <v>0</v>
      </c>
      <c r="N459" s="264">
        <f>D455</f>
        <v>2184</v>
      </c>
      <c r="O459" s="175" t="s">
        <v>9</v>
      </c>
      <c r="P459" s="6">
        <f t="shared" si="90"/>
        <v>0</v>
      </c>
      <c r="Q459" s="136"/>
    </row>
    <row r="460" spans="1:17" x14ac:dyDescent="0.25">
      <c r="A460" s="168"/>
      <c r="B460" s="169"/>
      <c r="C460" s="169"/>
      <c r="D460" s="169"/>
      <c r="E460" s="169"/>
      <c r="F460" s="170"/>
      <c r="G460" s="170"/>
      <c r="H460" s="259"/>
      <c r="I460" s="233">
        <v>60</v>
      </c>
      <c r="J460" s="174"/>
      <c r="K460" s="172">
        <v>14</v>
      </c>
      <c r="L460" s="181">
        <f t="shared" si="88"/>
        <v>74</v>
      </c>
      <c r="M460" s="320">
        <f t="shared" si="89"/>
        <v>3.388278388278388E-2</v>
      </c>
      <c r="N460" s="264">
        <f>D455</f>
        <v>2184</v>
      </c>
      <c r="O460" s="173" t="s">
        <v>16</v>
      </c>
      <c r="P460" s="6">
        <f t="shared" si="90"/>
        <v>74</v>
      </c>
      <c r="Q460" s="136"/>
    </row>
    <row r="461" spans="1:17" x14ac:dyDescent="0.25">
      <c r="A461" s="168"/>
      <c r="B461" s="169"/>
      <c r="C461" s="169"/>
      <c r="D461" s="169"/>
      <c r="E461" s="169"/>
      <c r="F461" s="170"/>
      <c r="G461" s="170"/>
      <c r="H461" s="259"/>
      <c r="I461" s="233"/>
      <c r="J461" s="174"/>
      <c r="K461" s="172"/>
      <c r="L461" s="181">
        <f t="shared" si="88"/>
        <v>0</v>
      </c>
      <c r="M461" s="320">
        <f t="shared" si="89"/>
        <v>0</v>
      </c>
      <c r="N461" s="264">
        <f>D455</f>
        <v>2184</v>
      </c>
      <c r="O461" s="173" t="s">
        <v>46</v>
      </c>
      <c r="P461" s="6">
        <f t="shared" si="90"/>
        <v>0</v>
      </c>
      <c r="Q461" s="136"/>
    </row>
    <row r="462" spans="1:17" x14ac:dyDescent="0.25">
      <c r="A462" s="168"/>
      <c r="B462" s="169"/>
      <c r="C462" s="169"/>
      <c r="D462" s="169"/>
      <c r="E462" s="169"/>
      <c r="F462" s="170"/>
      <c r="G462" s="170"/>
      <c r="H462" s="259"/>
      <c r="I462" s="233"/>
      <c r="J462" s="38"/>
      <c r="K462" s="172"/>
      <c r="L462" s="181">
        <f t="shared" si="88"/>
        <v>0</v>
      </c>
      <c r="M462" s="320">
        <f t="shared" si="89"/>
        <v>0</v>
      </c>
      <c r="N462" s="264">
        <f>D455</f>
        <v>2184</v>
      </c>
      <c r="O462" s="173" t="s">
        <v>96</v>
      </c>
      <c r="P462" s="6">
        <f t="shared" si="90"/>
        <v>0</v>
      </c>
      <c r="Q462" s="176"/>
    </row>
    <row r="463" spans="1:17" x14ac:dyDescent="0.25">
      <c r="A463" s="168"/>
      <c r="B463" s="169"/>
      <c r="C463" s="169"/>
      <c r="D463" s="169"/>
      <c r="E463" s="169"/>
      <c r="F463" s="170"/>
      <c r="G463" s="170"/>
      <c r="H463" s="259"/>
      <c r="I463" s="233">
        <v>6</v>
      </c>
      <c r="J463" s="174"/>
      <c r="K463" s="172">
        <v>1</v>
      </c>
      <c r="L463" s="181">
        <f t="shared" si="88"/>
        <v>7</v>
      </c>
      <c r="M463" s="320">
        <f t="shared" si="89"/>
        <v>3.205128205128205E-3</v>
      </c>
      <c r="N463" s="264">
        <f>D455</f>
        <v>2184</v>
      </c>
      <c r="O463" s="173" t="s">
        <v>36</v>
      </c>
      <c r="P463" s="6">
        <f t="shared" si="90"/>
        <v>7</v>
      </c>
      <c r="Q463" s="177"/>
    </row>
    <row r="464" spans="1:17" x14ac:dyDescent="0.25">
      <c r="A464" s="168"/>
      <c r="B464" s="169"/>
      <c r="C464" s="169"/>
      <c r="D464" s="169"/>
      <c r="E464" s="169"/>
      <c r="F464" s="170"/>
      <c r="G464" s="170"/>
      <c r="H464" s="259"/>
      <c r="I464" s="233">
        <v>8</v>
      </c>
      <c r="J464" s="174"/>
      <c r="K464" s="172">
        <v>3</v>
      </c>
      <c r="L464" s="181">
        <f t="shared" si="88"/>
        <v>11</v>
      </c>
      <c r="M464" s="320">
        <f t="shared" si="89"/>
        <v>5.036630036630037E-3</v>
      </c>
      <c r="N464" s="264">
        <f>D455</f>
        <v>2184</v>
      </c>
      <c r="O464" s="173" t="s">
        <v>3</v>
      </c>
      <c r="P464" s="6">
        <f t="shared" si="90"/>
        <v>11</v>
      </c>
      <c r="Q464" s="177"/>
    </row>
    <row r="465" spans="1:17" x14ac:dyDescent="0.25">
      <c r="A465" s="168"/>
      <c r="B465" s="169"/>
      <c r="C465" s="169"/>
      <c r="D465" s="169"/>
      <c r="E465" s="169"/>
      <c r="F465" s="170"/>
      <c r="G465" s="170"/>
      <c r="H465" s="259"/>
      <c r="I465" s="233">
        <v>9</v>
      </c>
      <c r="J465" s="178"/>
      <c r="K465" s="179"/>
      <c r="L465" s="181">
        <f t="shared" si="88"/>
        <v>9</v>
      </c>
      <c r="M465" s="320">
        <f t="shared" si="89"/>
        <v>4.120879120879121E-3</v>
      </c>
      <c r="N465" s="264">
        <f>D455</f>
        <v>2184</v>
      </c>
      <c r="O465" s="180" t="s">
        <v>29</v>
      </c>
      <c r="P465" s="6">
        <f t="shared" si="90"/>
        <v>9</v>
      </c>
      <c r="Q465" s="177"/>
    </row>
    <row r="466" spans="1:17" x14ac:dyDescent="0.25">
      <c r="A466" s="168"/>
      <c r="B466" s="169"/>
      <c r="C466" s="169"/>
      <c r="D466" s="169"/>
      <c r="E466" s="169"/>
      <c r="F466" s="170"/>
      <c r="G466" s="170"/>
      <c r="H466" s="259"/>
      <c r="I466" s="233">
        <v>12</v>
      </c>
      <c r="J466" s="38"/>
      <c r="K466" s="172"/>
      <c r="L466" s="181">
        <f t="shared" si="88"/>
        <v>12</v>
      </c>
      <c r="M466" s="320">
        <f t="shared" si="89"/>
        <v>5.4945054945054949E-3</v>
      </c>
      <c r="N466" s="264">
        <f>D455</f>
        <v>2184</v>
      </c>
      <c r="O466" s="173" t="s">
        <v>191</v>
      </c>
      <c r="P466" s="6">
        <f t="shared" si="90"/>
        <v>12</v>
      </c>
      <c r="Q466" s="177"/>
    </row>
    <row r="467" spans="1:17" x14ac:dyDescent="0.25">
      <c r="A467" s="168"/>
      <c r="B467" s="169"/>
      <c r="C467" s="169"/>
      <c r="D467" s="169"/>
      <c r="E467" s="169"/>
      <c r="F467" s="170"/>
      <c r="G467" s="170"/>
      <c r="H467" s="259"/>
      <c r="I467" s="233">
        <v>2</v>
      </c>
      <c r="J467" s="38"/>
      <c r="K467" s="172"/>
      <c r="L467" s="181">
        <f t="shared" si="88"/>
        <v>2</v>
      </c>
      <c r="M467" s="320">
        <f t="shared" si="89"/>
        <v>9.1575091575091575E-4</v>
      </c>
      <c r="N467" s="264">
        <f>D455</f>
        <v>2184</v>
      </c>
      <c r="O467" s="173" t="s">
        <v>508</v>
      </c>
      <c r="P467" s="6">
        <f t="shared" si="90"/>
        <v>2</v>
      </c>
      <c r="Q467" s="357"/>
    </row>
    <row r="468" spans="1:17" x14ac:dyDescent="0.25">
      <c r="A468" s="168"/>
      <c r="B468" s="169"/>
      <c r="C468" s="169"/>
      <c r="D468" s="169"/>
      <c r="E468" s="169"/>
      <c r="F468" s="170"/>
      <c r="G468" s="170"/>
      <c r="H468" s="259"/>
      <c r="I468" s="233">
        <v>3</v>
      </c>
      <c r="J468" s="38"/>
      <c r="K468" s="240"/>
      <c r="L468" s="181">
        <f t="shared" si="88"/>
        <v>3</v>
      </c>
      <c r="M468" s="320">
        <f t="shared" si="89"/>
        <v>1.3736263736263737E-3</v>
      </c>
      <c r="N468" s="264">
        <f>D455</f>
        <v>2184</v>
      </c>
      <c r="O468" s="254" t="s">
        <v>187</v>
      </c>
      <c r="P468" s="6">
        <f t="shared" si="90"/>
        <v>3</v>
      </c>
      <c r="Q468" s="176"/>
    </row>
    <row r="469" spans="1:17" x14ac:dyDescent="0.25">
      <c r="A469" s="168"/>
      <c r="B469" s="169"/>
      <c r="C469" s="169"/>
      <c r="D469" s="169"/>
      <c r="E469" s="169"/>
      <c r="F469" s="170"/>
      <c r="G469" s="170"/>
      <c r="H469" s="259"/>
      <c r="I469" s="233"/>
      <c r="J469" s="38"/>
      <c r="K469" s="172"/>
      <c r="L469" s="181">
        <f t="shared" si="88"/>
        <v>0</v>
      </c>
      <c r="M469" s="320">
        <f t="shared" si="89"/>
        <v>0</v>
      </c>
      <c r="N469" s="264">
        <f>D455</f>
        <v>2184</v>
      </c>
      <c r="O469" s="180" t="s">
        <v>31</v>
      </c>
      <c r="P469" s="6">
        <f t="shared" si="90"/>
        <v>0</v>
      </c>
      <c r="Q469" s="87"/>
    </row>
    <row r="470" spans="1:17" x14ac:dyDescent="0.25">
      <c r="A470" s="168"/>
      <c r="B470" s="169"/>
      <c r="C470" s="169"/>
      <c r="D470" s="169"/>
      <c r="E470" s="169"/>
      <c r="F470" s="170"/>
      <c r="G470" s="170"/>
      <c r="H470" s="259"/>
      <c r="I470" s="233"/>
      <c r="J470" s="38"/>
      <c r="K470" s="172"/>
      <c r="L470" s="181">
        <f t="shared" si="88"/>
        <v>0</v>
      </c>
      <c r="M470" s="320">
        <f t="shared" si="89"/>
        <v>0</v>
      </c>
      <c r="N470" s="264">
        <f>D455</f>
        <v>2184</v>
      </c>
      <c r="O470" s="173" t="s">
        <v>119</v>
      </c>
      <c r="P470" s="6">
        <f t="shared" si="90"/>
        <v>0</v>
      </c>
      <c r="Q470" s="176"/>
    </row>
    <row r="471" spans="1:17" x14ac:dyDescent="0.25">
      <c r="A471" s="168"/>
      <c r="B471" s="169"/>
      <c r="C471" s="169"/>
      <c r="D471" s="169"/>
      <c r="E471" s="169"/>
      <c r="F471" s="170"/>
      <c r="G471" s="170"/>
      <c r="H471" s="259"/>
      <c r="I471" s="233">
        <v>13</v>
      </c>
      <c r="J471" s="38"/>
      <c r="K471" s="172"/>
      <c r="L471" s="181">
        <f t="shared" si="88"/>
        <v>13</v>
      </c>
      <c r="M471" s="320">
        <f t="shared" si="89"/>
        <v>5.9523809523809521E-3</v>
      </c>
      <c r="N471" s="264">
        <f>D455</f>
        <v>2184</v>
      </c>
      <c r="O471" s="180" t="s">
        <v>85</v>
      </c>
      <c r="P471" s="6">
        <f t="shared" si="90"/>
        <v>13</v>
      </c>
      <c r="Q471" s="177"/>
    </row>
    <row r="472" spans="1:17" x14ac:dyDescent="0.25">
      <c r="A472" s="168"/>
      <c r="B472" s="169"/>
      <c r="C472" s="169"/>
      <c r="D472" s="169"/>
      <c r="E472" s="169"/>
      <c r="F472" s="170"/>
      <c r="G472" s="170"/>
      <c r="H472" s="259"/>
      <c r="I472" s="66">
        <v>1</v>
      </c>
      <c r="J472" s="38"/>
      <c r="K472" s="172"/>
      <c r="L472" s="181">
        <f t="shared" si="88"/>
        <v>1</v>
      </c>
      <c r="M472" s="320">
        <f t="shared" si="89"/>
        <v>4.5787545787545788E-4</v>
      </c>
      <c r="N472" s="264">
        <f>D455</f>
        <v>2184</v>
      </c>
      <c r="O472" s="173" t="s">
        <v>175</v>
      </c>
      <c r="P472" s="6">
        <f t="shared" si="90"/>
        <v>1</v>
      </c>
      <c r="Q472" s="177" t="s">
        <v>509</v>
      </c>
    </row>
    <row r="473" spans="1:17" x14ac:dyDescent="0.25">
      <c r="A473" s="168"/>
      <c r="B473" s="169"/>
      <c r="C473" s="169"/>
      <c r="D473" s="169"/>
      <c r="E473" s="169"/>
      <c r="F473" s="170"/>
      <c r="G473" s="170"/>
      <c r="H473" s="259"/>
      <c r="I473" s="66">
        <v>3</v>
      </c>
      <c r="J473" s="174"/>
      <c r="K473" s="172"/>
      <c r="L473" s="181">
        <f t="shared" si="88"/>
        <v>3</v>
      </c>
      <c r="M473" s="320">
        <f t="shared" si="89"/>
        <v>1.3736263736263737E-3</v>
      </c>
      <c r="N473" s="348" t="str">
        <f>D454</f>
        <v>Build QTY</v>
      </c>
      <c r="O473" s="180" t="s">
        <v>201</v>
      </c>
      <c r="P473" s="6">
        <f t="shared" si="90"/>
        <v>3</v>
      </c>
      <c r="Q473" s="87"/>
    </row>
    <row r="474" spans="1:17" ht="15.75" thickBot="1" x14ac:dyDescent="0.3">
      <c r="A474" s="168"/>
      <c r="B474" s="169"/>
      <c r="C474" s="169"/>
      <c r="D474" s="169"/>
      <c r="E474" s="169"/>
      <c r="F474" s="170"/>
      <c r="G474" s="170"/>
      <c r="H474" s="259"/>
      <c r="I474" s="212"/>
      <c r="J474" s="347"/>
      <c r="K474" s="238"/>
      <c r="L474" s="241">
        <f t="shared" si="88"/>
        <v>0</v>
      </c>
      <c r="M474" s="317">
        <f t="shared" si="89"/>
        <v>0</v>
      </c>
      <c r="N474" s="264">
        <f>D455</f>
        <v>2184</v>
      </c>
      <c r="O474" s="180" t="s">
        <v>76</v>
      </c>
      <c r="P474" s="6">
        <f t="shared" si="90"/>
        <v>0</v>
      </c>
      <c r="Q474" s="177"/>
    </row>
    <row r="475" spans="1:17" ht="15.75" thickBot="1" x14ac:dyDescent="0.3">
      <c r="A475" s="168"/>
      <c r="B475" s="169"/>
      <c r="C475" s="169"/>
      <c r="D475" s="169"/>
      <c r="E475" s="169"/>
      <c r="F475" s="170"/>
      <c r="G475" s="170"/>
      <c r="H475" s="260"/>
      <c r="I475" s="251"/>
      <c r="J475" s="251"/>
      <c r="K475" s="159"/>
      <c r="L475" s="160"/>
      <c r="M475" s="319"/>
      <c r="N475" s="269"/>
      <c r="O475" s="161" t="s">
        <v>99</v>
      </c>
      <c r="P475" s="6">
        <f t="shared" si="90"/>
        <v>0</v>
      </c>
      <c r="Q475" s="176"/>
    </row>
    <row r="476" spans="1:17" x14ac:dyDescent="0.25">
      <c r="A476" s="168"/>
      <c r="B476" s="169"/>
      <c r="C476" s="169"/>
      <c r="D476" s="169"/>
      <c r="E476" s="169"/>
      <c r="F476" s="170"/>
      <c r="G476" s="170"/>
      <c r="H476" s="259"/>
      <c r="I476" s="280"/>
      <c r="J476" s="279">
        <v>11</v>
      </c>
      <c r="K476" s="165"/>
      <c r="L476" s="166">
        <f t="shared" ref="L476" si="91">SUM(I476,K476)</f>
        <v>0</v>
      </c>
      <c r="M476" s="167">
        <f>$L476/$D$455</f>
        <v>0</v>
      </c>
      <c r="N476" s="264">
        <f>D455</f>
        <v>2184</v>
      </c>
      <c r="O476" s="250" t="s">
        <v>100</v>
      </c>
      <c r="P476" s="6">
        <f t="shared" si="90"/>
        <v>0</v>
      </c>
      <c r="Q476" s="182"/>
    </row>
    <row r="477" spans="1:17" x14ac:dyDescent="0.25">
      <c r="A477" s="168"/>
      <c r="B477" s="169"/>
      <c r="C477" s="169"/>
      <c r="D477" s="169"/>
      <c r="E477" s="169"/>
      <c r="F477" s="170"/>
      <c r="G477" s="170"/>
      <c r="H477" s="259"/>
      <c r="I477" s="66"/>
      <c r="J477" s="38">
        <v>10</v>
      </c>
      <c r="K477" s="172">
        <v>5</v>
      </c>
      <c r="L477" s="243">
        <f>SUM(I477,K477)</f>
        <v>5</v>
      </c>
      <c r="M477" s="167">
        <f>$L477/$D$455</f>
        <v>2.2893772893772895E-3</v>
      </c>
      <c r="N477" s="264">
        <f>D455</f>
        <v>2184</v>
      </c>
      <c r="O477" s="235" t="s">
        <v>10</v>
      </c>
      <c r="P477" s="6">
        <f t="shared" si="90"/>
        <v>5</v>
      </c>
      <c r="Q477" s="182"/>
    </row>
    <row r="478" spans="1:17" x14ac:dyDescent="0.25">
      <c r="A478" s="168"/>
      <c r="B478" s="169"/>
      <c r="C478" s="169"/>
      <c r="D478" s="169"/>
      <c r="E478" s="169"/>
      <c r="F478" s="170"/>
      <c r="G478" s="170"/>
      <c r="H478" s="259"/>
      <c r="I478" s="234"/>
      <c r="J478" s="174">
        <v>1</v>
      </c>
      <c r="K478" s="172"/>
      <c r="L478" s="243">
        <f t="shared" ref="L478:L483" si="92">SUM(I478,K478)</f>
        <v>0</v>
      </c>
      <c r="M478" s="167">
        <f t="shared" ref="M478:M483" si="93">$L478/$D$455</f>
        <v>0</v>
      </c>
      <c r="N478" s="264">
        <f>D455</f>
        <v>2184</v>
      </c>
      <c r="O478" s="235" t="s">
        <v>510</v>
      </c>
      <c r="P478" s="6">
        <f t="shared" si="90"/>
        <v>0</v>
      </c>
      <c r="Q478" s="182"/>
    </row>
    <row r="479" spans="1:17" x14ac:dyDescent="0.25">
      <c r="A479" s="168"/>
      <c r="B479" s="169"/>
      <c r="C479" s="169"/>
      <c r="D479" s="169"/>
      <c r="E479" s="169"/>
      <c r="F479" s="170"/>
      <c r="G479" s="170"/>
      <c r="H479" s="259"/>
      <c r="I479" s="66"/>
      <c r="J479" s="38">
        <v>2</v>
      </c>
      <c r="K479" s="172"/>
      <c r="L479" s="243">
        <f t="shared" si="92"/>
        <v>0</v>
      </c>
      <c r="M479" s="167">
        <f t="shared" si="93"/>
        <v>0</v>
      </c>
      <c r="N479" s="264">
        <f>D455</f>
        <v>2184</v>
      </c>
      <c r="O479" s="235" t="s">
        <v>101</v>
      </c>
      <c r="P479" s="6">
        <f t="shared" si="90"/>
        <v>0</v>
      </c>
      <c r="Q479" s="177" t="s">
        <v>511</v>
      </c>
    </row>
    <row r="480" spans="1:17" x14ac:dyDescent="0.25">
      <c r="A480" s="168"/>
      <c r="B480" s="169"/>
      <c r="C480" s="169"/>
      <c r="D480" s="169"/>
      <c r="E480" s="169"/>
      <c r="F480" s="170"/>
      <c r="G480" s="170"/>
      <c r="H480" s="259"/>
      <c r="I480" s="66"/>
      <c r="J480" s="38">
        <v>2</v>
      </c>
      <c r="K480" s="172"/>
      <c r="L480" s="243">
        <f t="shared" si="92"/>
        <v>0</v>
      </c>
      <c r="M480" s="167">
        <f t="shared" si="93"/>
        <v>0</v>
      </c>
      <c r="N480" s="264">
        <f>D455</f>
        <v>2184</v>
      </c>
      <c r="O480" s="180" t="s">
        <v>103</v>
      </c>
      <c r="P480" s="6">
        <f t="shared" si="90"/>
        <v>0</v>
      </c>
      <c r="Q480" s="183"/>
    </row>
    <row r="481" spans="1:17" x14ac:dyDescent="0.25">
      <c r="A481" s="168"/>
      <c r="B481" s="169"/>
      <c r="C481" s="169"/>
      <c r="D481" s="169"/>
      <c r="E481" s="169"/>
      <c r="F481" s="170"/>
      <c r="G481" s="170"/>
      <c r="H481" s="259"/>
      <c r="I481" s="234"/>
      <c r="J481" s="174">
        <v>21</v>
      </c>
      <c r="K481" s="172"/>
      <c r="L481" s="243">
        <f t="shared" si="92"/>
        <v>0</v>
      </c>
      <c r="M481" s="167">
        <f t="shared" si="93"/>
        <v>0</v>
      </c>
      <c r="N481" s="264">
        <f>D455</f>
        <v>2184</v>
      </c>
      <c r="O481" s="235" t="s">
        <v>102</v>
      </c>
      <c r="P481" s="6">
        <f t="shared" si="90"/>
        <v>0</v>
      </c>
      <c r="Q481" s="177"/>
    </row>
    <row r="482" spans="1:17" x14ac:dyDescent="0.25">
      <c r="A482" s="168"/>
      <c r="B482" s="169"/>
      <c r="C482" s="169"/>
      <c r="D482" s="169"/>
      <c r="E482" s="169"/>
      <c r="F482" s="170"/>
      <c r="G482" s="170"/>
      <c r="H482" s="259"/>
      <c r="I482" s="66"/>
      <c r="J482" s="38">
        <v>5</v>
      </c>
      <c r="K482" s="172"/>
      <c r="L482" s="243">
        <f t="shared" si="92"/>
        <v>0</v>
      </c>
      <c r="M482" s="167">
        <f t="shared" si="93"/>
        <v>0</v>
      </c>
      <c r="N482" s="264">
        <f>D455</f>
        <v>2184</v>
      </c>
      <c r="O482" s="235" t="s">
        <v>98</v>
      </c>
      <c r="P482" s="6">
        <f t="shared" si="90"/>
        <v>0</v>
      </c>
      <c r="Q482" s="177"/>
    </row>
    <row r="483" spans="1:17" ht="15.75" thickBot="1" x14ac:dyDescent="0.3">
      <c r="A483" s="168"/>
      <c r="B483" s="169"/>
      <c r="C483" s="169"/>
      <c r="D483" s="169"/>
      <c r="E483" s="169"/>
      <c r="F483" s="170"/>
      <c r="G483" s="170"/>
      <c r="H483" s="259"/>
      <c r="I483" s="212"/>
      <c r="J483" s="237">
        <v>4</v>
      </c>
      <c r="K483" s="238"/>
      <c r="L483" s="236">
        <f t="shared" si="92"/>
        <v>0</v>
      </c>
      <c r="M483" s="317">
        <f t="shared" si="93"/>
        <v>0</v>
      </c>
      <c r="N483" s="265">
        <f>D455</f>
        <v>2184</v>
      </c>
      <c r="O483" s="239" t="s">
        <v>282</v>
      </c>
      <c r="P483" s="6">
        <f t="shared" si="90"/>
        <v>0</v>
      </c>
      <c r="Q483" s="177"/>
    </row>
    <row r="484" spans="1:17" ht="15.75" thickBot="1" x14ac:dyDescent="0.3">
      <c r="A484" s="168"/>
      <c r="B484" s="169"/>
      <c r="C484" s="169"/>
      <c r="D484" s="169"/>
      <c r="E484" s="169"/>
      <c r="F484" s="170"/>
      <c r="G484" s="170"/>
      <c r="H484" s="260"/>
      <c r="I484" s="244"/>
      <c r="J484" s="244"/>
      <c r="K484" s="245"/>
      <c r="L484" s="160"/>
      <c r="M484" s="246"/>
      <c r="N484" s="266"/>
      <c r="O484" s="247" t="s">
        <v>104</v>
      </c>
      <c r="P484" s="6">
        <f t="shared" si="90"/>
        <v>0</v>
      </c>
      <c r="Q484" s="177"/>
    </row>
    <row r="485" spans="1:17" x14ac:dyDescent="0.25">
      <c r="A485" s="168"/>
      <c r="B485" s="169"/>
      <c r="C485" s="169"/>
      <c r="D485" s="169"/>
      <c r="E485" s="169"/>
      <c r="F485" s="170"/>
      <c r="G485" s="170"/>
      <c r="H485" s="260"/>
      <c r="I485" s="64">
        <v>1</v>
      </c>
      <c r="J485" s="352"/>
      <c r="K485" s="353"/>
      <c r="L485" s="433">
        <f t="shared" ref="L485:L500" si="94">SUM(I485,K485)</f>
        <v>1</v>
      </c>
      <c r="M485" s="318">
        <f>L485/$D$455</f>
        <v>4.5787545787545788E-4</v>
      </c>
      <c r="N485" s="354" t="str">
        <f>D454</f>
        <v>Build QTY</v>
      </c>
      <c r="O485" s="232" t="s">
        <v>326</v>
      </c>
      <c r="P485" s="6">
        <f t="shared" si="90"/>
        <v>1</v>
      </c>
      <c r="Q485" s="292"/>
    </row>
    <row r="486" spans="1:17" x14ac:dyDescent="0.25">
      <c r="A486" s="168"/>
      <c r="B486" s="169"/>
      <c r="C486" s="169"/>
      <c r="D486" s="169" t="s">
        <v>107</v>
      </c>
      <c r="E486" s="169"/>
      <c r="F486" s="170"/>
      <c r="G486" s="170"/>
      <c r="H486" s="260"/>
      <c r="I486" s="66">
        <v>3</v>
      </c>
      <c r="J486" s="38"/>
      <c r="K486" s="355"/>
      <c r="L486" s="432">
        <f t="shared" si="94"/>
        <v>3</v>
      </c>
      <c r="M486" s="320">
        <f t="shared" ref="M486:M500" si="95">L486/$D$455</f>
        <v>1.3736263736263737E-3</v>
      </c>
      <c r="N486" s="348" t="str">
        <f>D454</f>
        <v>Build QTY</v>
      </c>
      <c r="O486" s="173" t="s">
        <v>188</v>
      </c>
      <c r="P486" s="6">
        <f t="shared" si="90"/>
        <v>3</v>
      </c>
      <c r="Q486" s="292"/>
    </row>
    <row r="487" spans="1:17" x14ac:dyDescent="0.25">
      <c r="A487" s="168"/>
      <c r="B487" s="169"/>
      <c r="C487" s="169"/>
      <c r="D487" s="169"/>
      <c r="E487" s="169"/>
      <c r="F487" s="170"/>
      <c r="G487" s="170"/>
      <c r="H487" s="260"/>
      <c r="I487" s="349">
        <v>6</v>
      </c>
      <c r="J487" s="350"/>
      <c r="K487" s="351"/>
      <c r="L487" s="432">
        <f t="shared" si="94"/>
        <v>6</v>
      </c>
      <c r="M487" s="320">
        <f t="shared" si="95"/>
        <v>2.7472527472527475E-3</v>
      </c>
      <c r="N487" s="264">
        <f>D455</f>
        <v>2184</v>
      </c>
      <c r="O487" s="180" t="s">
        <v>85</v>
      </c>
      <c r="P487" s="6">
        <f t="shared" si="90"/>
        <v>6</v>
      </c>
      <c r="Q487" s="12" t="s">
        <v>185</v>
      </c>
    </row>
    <row r="488" spans="1:17" x14ac:dyDescent="0.25">
      <c r="A488" s="168"/>
      <c r="B488" s="169"/>
      <c r="C488" s="169"/>
      <c r="D488" s="169"/>
      <c r="E488" s="169"/>
      <c r="F488" s="170"/>
      <c r="G488" s="170"/>
      <c r="H488" s="260"/>
      <c r="I488" s="66">
        <v>2</v>
      </c>
      <c r="J488" s="38"/>
      <c r="K488" s="273"/>
      <c r="L488" s="432">
        <f t="shared" si="94"/>
        <v>2</v>
      </c>
      <c r="M488" s="320">
        <f t="shared" si="95"/>
        <v>9.1575091575091575E-4</v>
      </c>
      <c r="N488" s="264" t="str">
        <f>D454</f>
        <v>Build QTY</v>
      </c>
      <c r="O488" s="180" t="s">
        <v>102</v>
      </c>
      <c r="P488" s="6">
        <f t="shared" si="90"/>
        <v>2</v>
      </c>
      <c r="Q488" s="182" t="s">
        <v>515</v>
      </c>
    </row>
    <row r="489" spans="1:17" x14ac:dyDescent="0.25">
      <c r="A489" s="168"/>
      <c r="B489" s="169"/>
      <c r="C489" s="169"/>
      <c r="D489" s="169"/>
      <c r="E489" s="169"/>
      <c r="F489" s="170"/>
      <c r="G489" s="170"/>
      <c r="H489" s="260"/>
      <c r="I489" s="66"/>
      <c r="J489" s="38"/>
      <c r="K489" s="273"/>
      <c r="L489" s="432">
        <f t="shared" si="94"/>
        <v>0</v>
      </c>
      <c r="M489" s="320">
        <f t="shared" si="95"/>
        <v>0</v>
      </c>
      <c r="N489" s="264">
        <f>D455</f>
        <v>2184</v>
      </c>
      <c r="O489" s="180" t="s">
        <v>134</v>
      </c>
      <c r="P489" s="6">
        <f t="shared" si="90"/>
        <v>0</v>
      </c>
      <c r="Q489" s="13" t="s">
        <v>514</v>
      </c>
    </row>
    <row r="490" spans="1:17" x14ac:dyDescent="0.25">
      <c r="A490" s="168"/>
      <c r="B490" s="169"/>
      <c r="C490" s="169"/>
      <c r="D490" s="169"/>
      <c r="E490" s="169"/>
      <c r="F490" s="170"/>
      <c r="G490" s="170"/>
      <c r="H490" s="260"/>
      <c r="I490" s="66">
        <v>5</v>
      </c>
      <c r="J490" s="38"/>
      <c r="K490" s="273"/>
      <c r="L490" s="432">
        <f t="shared" si="94"/>
        <v>5</v>
      </c>
      <c r="M490" s="320">
        <f t="shared" si="95"/>
        <v>2.2893772893772895E-3</v>
      </c>
      <c r="N490" s="264">
        <f>D455</f>
        <v>2184</v>
      </c>
      <c r="O490" s="180" t="s">
        <v>170</v>
      </c>
      <c r="P490" s="6">
        <f t="shared" si="90"/>
        <v>5</v>
      </c>
      <c r="Q490" s="292"/>
    </row>
    <row r="491" spans="1:17" x14ac:dyDescent="0.25">
      <c r="A491" s="168"/>
      <c r="B491" s="169"/>
      <c r="C491" s="169"/>
      <c r="D491" s="169"/>
      <c r="E491" s="169"/>
      <c r="F491" s="170"/>
      <c r="G491" s="170"/>
      <c r="H491" s="171"/>
      <c r="I491" s="66">
        <v>3</v>
      </c>
      <c r="J491" s="38"/>
      <c r="K491" s="273"/>
      <c r="L491" s="432">
        <f t="shared" si="94"/>
        <v>3</v>
      </c>
      <c r="M491" s="320">
        <f t="shared" si="95"/>
        <v>1.3736263736263737E-3</v>
      </c>
      <c r="N491" s="264">
        <f>D455</f>
        <v>2184</v>
      </c>
      <c r="O491" s="180" t="s">
        <v>513</v>
      </c>
      <c r="P491" s="6">
        <f t="shared" si="90"/>
        <v>3</v>
      </c>
      <c r="Q491" s="12"/>
    </row>
    <row r="492" spans="1:17" x14ac:dyDescent="0.25">
      <c r="A492" s="168"/>
      <c r="B492" s="169"/>
      <c r="C492" s="169"/>
      <c r="D492" s="169"/>
      <c r="E492" s="169"/>
      <c r="F492" s="170"/>
      <c r="G492" s="170"/>
      <c r="H492" s="171"/>
      <c r="I492" s="70">
        <v>8</v>
      </c>
      <c r="J492" s="178"/>
      <c r="K492" s="274"/>
      <c r="L492" s="432">
        <f t="shared" si="94"/>
        <v>8</v>
      </c>
      <c r="M492" s="320">
        <f t="shared" si="95"/>
        <v>3.663003663003663E-3</v>
      </c>
      <c r="N492" s="264">
        <f>D455</f>
        <v>2184</v>
      </c>
      <c r="O492" s="173" t="s">
        <v>119</v>
      </c>
      <c r="P492" s="6">
        <f t="shared" si="90"/>
        <v>8</v>
      </c>
      <c r="Q492" s="13"/>
    </row>
    <row r="493" spans="1:17" x14ac:dyDescent="0.25">
      <c r="A493" s="168"/>
      <c r="B493" s="169"/>
      <c r="C493" s="169"/>
      <c r="D493" s="169"/>
      <c r="E493" s="169"/>
      <c r="F493" s="170"/>
      <c r="G493" s="170"/>
      <c r="H493" s="171"/>
      <c r="I493" s="70">
        <v>7</v>
      </c>
      <c r="J493" s="178"/>
      <c r="K493" s="274"/>
      <c r="L493" s="432">
        <f t="shared" si="94"/>
        <v>7</v>
      </c>
      <c r="M493" s="320">
        <f t="shared" si="95"/>
        <v>3.205128205128205E-3</v>
      </c>
      <c r="N493" s="264">
        <f>D455</f>
        <v>2184</v>
      </c>
      <c r="O493" s="180" t="s">
        <v>136</v>
      </c>
      <c r="P493" s="6">
        <f t="shared" si="90"/>
        <v>7</v>
      </c>
      <c r="Q493" s="13"/>
    </row>
    <row r="494" spans="1:17" x14ac:dyDescent="0.25">
      <c r="A494" s="168"/>
      <c r="B494" s="169"/>
      <c r="C494" s="169"/>
      <c r="D494" s="169"/>
      <c r="E494" s="169"/>
      <c r="F494" s="170"/>
      <c r="G494" s="170"/>
      <c r="H494" s="171"/>
      <c r="I494" s="70">
        <v>2</v>
      </c>
      <c r="J494" s="178"/>
      <c r="K494" s="273"/>
      <c r="L494" s="432">
        <f t="shared" si="94"/>
        <v>2</v>
      </c>
      <c r="M494" s="320">
        <f t="shared" si="95"/>
        <v>9.1575091575091575E-4</v>
      </c>
      <c r="N494" s="264" t="str">
        <f>D454</f>
        <v>Build QTY</v>
      </c>
      <c r="O494" s="180" t="s">
        <v>508</v>
      </c>
      <c r="P494" s="6">
        <f t="shared" si="90"/>
        <v>2</v>
      </c>
      <c r="Q494" s="136"/>
    </row>
    <row r="495" spans="1:17" x14ac:dyDescent="0.25">
      <c r="A495" s="168"/>
      <c r="B495" s="169"/>
      <c r="C495" s="169"/>
      <c r="D495" s="169"/>
      <c r="E495" s="169"/>
      <c r="F495" s="170"/>
      <c r="G495" s="170"/>
      <c r="H495" s="171"/>
      <c r="I495" s="70">
        <v>9</v>
      </c>
      <c r="J495" s="178"/>
      <c r="K495" s="273"/>
      <c r="L495" s="432">
        <f t="shared" si="94"/>
        <v>9</v>
      </c>
      <c r="M495" s="320">
        <f t="shared" si="95"/>
        <v>4.120879120879121E-3</v>
      </c>
      <c r="N495" s="264">
        <f>D455</f>
        <v>2184</v>
      </c>
      <c r="O495" s="180" t="s">
        <v>189</v>
      </c>
      <c r="P495" s="6">
        <f t="shared" si="90"/>
        <v>9</v>
      </c>
      <c r="Q495" s="136"/>
    </row>
    <row r="496" spans="1:17" x14ac:dyDescent="0.25">
      <c r="A496" s="168"/>
      <c r="B496" s="169"/>
      <c r="C496" s="169"/>
      <c r="D496" s="169"/>
      <c r="E496" s="169"/>
      <c r="F496" s="170"/>
      <c r="G496" s="170"/>
      <c r="H496" s="171"/>
      <c r="I496" s="70">
        <v>12</v>
      </c>
      <c r="J496" s="178"/>
      <c r="K496" s="273"/>
      <c r="L496" s="432">
        <f t="shared" si="94"/>
        <v>12</v>
      </c>
      <c r="M496" s="320">
        <f t="shared" si="95"/>
        <v>5.4945054945054949E-3</v>
      </c>
      <c r="N496" s="264">
        <f>D455</f>
        <v>2184</v>
      </c>
      <c r="O496" s="180" t="s">
        <v>175</v>
      </c>
      <c r="P496" s="6">
        <f t="shared" si="90"/>
        <v>12</v>
      </c>
      <c r="Q496" s="136"/>
    </row>
    <row r="497" spans="1:17" x14ac:dyDescent="0.25">
      <c r="A497" s="168"/>
      <c r="B497" s="169"/>
      <c r="C497" s="169"/>
      <c r="D497" s="169"/>
      <c r="E497" s="169"/>
      <c r="F497" s="170"/>
      <c r="G497" s="170"/>
      <c r="H497" s="171"/>
      <c r="I497" s="70">
        <v>210</v>
      </c>
      <c r="J497" s="178"/>
      <c r="K497" s="273"/>
      <c r="L497" s="432">
        <f t="shared" ref="L497" si="96">SUM(I497,K497)</f>
        <v>210</v>
      </c>
      <c r="M497" s="320">
        <f>L497/$D$455</f>
        <v>9.6153846153846159E-2</v>
      </c>
      <c r="N497" s="264">
        <f>D455</f>
        <v>2184</v>
      </c>
      <c r="O497" s="180" t="s">
        <v>259</v>
      </c>
      <c r="P497" s="6">
        <f t="shared" si="90"/>
        <v>210</v>
      </c>
      <c r="Q497" s="136"/>
    </row>
    <row r="498" spans="1:17" x14ac:dyDescent="0.25">
      <c r="A498" s="168"/>
      <c r="B498" s="169"/>
      <c r="C498" s="169"/>
      <c r="D498" s="169"/>
      <c r="E498" s="169"/>
      <c r="F498" s="170"/>
      <c r="G498" s="170"/>
      <c r="H498" s="171"/>
      <c r="I498" s="66">
        <v>2</v>
      </c>
      <c r="J498" s="38"/>
      <c r="K498" s="273"/>
      <c r="L498" s="432">
        <f t="shared" si="94"/>
        <v>2</v>
      </c>
      <c r="M498" s="320">
        <f t="shared" si="95"/>
        <v>9.1575091575091575E-4</v>
      </c>
      <c r="N498" s="264">
        <f>D455</f>
        <v>2184</v>
      </c>
      <c r="O498" s="180" t="s">
        <v>202</v>
      </c>
      <c r="P498" s="6">
        <f t="shared" si="90"/>
        <v>2</v>
      </c>
      <c r="Q498" s="291"/>
    </row>
    <row r="499" spans="1:17" x14ac:dyDescent="0.25">
      <c r="A499" s="168"/>
      <c r="B499" s="169"/>
      <c r="C499" s="169"/>
      <c r="D499" s="169"/>
      <c r="E499" s="169"/>
      <c r="F499" s="170"/>
      <c r="G499" s="170"/>
      <c r="H499" s="171"/>
      <c r="I499" s="66">
        <v>3</v>
      </c>
      <c r="J499" s="38"/>
      <c r="K499" s="273"/>
      <c r="L499" s="432">
        <f t="shared" si="94"/>
        <v>3</v>
      </c>
      <c r="M499" s="320">
        <f t="shared" si="95"/>
        <v>1.3736263736263737E-3</v>
      </c>
      <c r="N499" s="264">
        <v>588</v>
      </c>
      <c r="O499" s="180" t="s">
        <v>138</v>
      </c>
      <c r="P499" s="6">
        <f t="shared" si="90"/>
        <v>3</v>
      </c>
      <c r="Q499" s="291"/>
    </row>
    <row r="500" spans="1:17" ht="15.75" thickBot="1" x14ac:dyDescent="0.3">
      <c r="A500" s="185"/>
      <c r="B500" s="186"/>
      <c r="C500" s="186"/>
      <c r="D500" s="186"/>
      <c r="E500" s="186"/>
      <c r="F500" s="187"/>
      <c r="G500" s="187"/>
      <c r="H500" s="188"/>
      <c r="I500" s="242">
        <v>1</v>
      </c>
      <c r="J500" s="248"/>
      <c r="K500" s="275"/>
      <c r="L500" s="440">
        <f t="shared" si="94"/>
        <v>1</v>
      </c>
      <c r="M500" s="317">
        <f t="shared" si="95"/>
        <v>4.5787545787545788E-4</v>
      </c>
      <c r="N500" s="264">
        <f>D455</f>
        <v>2184</v>
      </c>
      <c r="O500" s="249" t="s">
        <v>512</v>
      </c>
      <c r="P500" s="6">
        <f t="shared" si="90"/>
        <v>1</v>
      </c>
      <c r="Q500" s="295"/>
    </row>
    <row r="501" spans="1:17" ht="15.75" thickBot="1" x14ac:dyDescent="0.3">
      <c r="H501" s="189" t="s">
        <v>5</v>
      </c>
      <c r="I501" s="190">
        <f>SUM(I456:I500)</f>
        <v>402</v>
      </c>
      <c r="J501" s="190">
        <f>SUM(J456:J500)</f>
        <v>56</v>
      </c>
      <c r="K501" s="190">
        <f>SUM(K456:K474,K487:K500)+K477</f>
        <v>23</v>
      </c>
      <c r="L501" s="190">
        <f>SUM(L456:L500)</f>
        <v>425</v>
      </c>
      <c r="M501" s="458">
        <f>L501/$D$455</f>
        <v>0.1945970695970696</v>
      </c>
      <c r="N501" s="455">
        <f>D455</f>
        <v>2184</v>
      </c>
      <c r="O501" s="6"/>
    </row>
    <row r="503" spans="1:17" ht="15.75" thickBot="1" x14ac:dyDescent="0.3"/>
    <row r="504" spans="1:17" ht="30.75" thickBot="1" x14ac:dyDescent="0.3">
      <c r="A504" s="149" t="s">
        <v>186</v>
      </c>
      <c r="B504" s="252" t="s">
        <v>51</v>
      </c>
      <c r="C504" s="252" t="s">
        <v>121</v>
      </c>
      <c r="D504" s="150" t="s">
        <v>18</v>
      </c>
      <c r="E504" s="150" t="s">
        <v>17</v>
      </c>
      <c r="F504" s="151" t="s">
        <v>1</v>
      </c>
      <c r="G504" s="151" t="s">
        <v>91</v>
      </c>
      <c r="H504" s="152" t="s">
        <v>24</v>
      </c>
      <c r="I504" s="153" t="s">
        <v>92</v>
      </c>
      <c r="J504" s="153" t="s">
        <v>93</v>
      </c>
      <c r="K504" s="154" t="s">
        <v>94</v>
      </c>
      <c r="L504" s="154" t="s">
        <v>5</v>
      </c>
      <c r="M504" s="154" t="s">
        <v>2</v>
      </c>
      <c r="N504" s="155" t="s">
        <v>171</v>
      </c>
      <c r="O504" s="156" t="s">
        <v>21</v>
      </c>
      <c r="P504" s="6" t="s">
        <v>5</v>
      </c>
      <c r="Q504" s="36" t="s">
        <v>7</v>
      </c>
    </row>
    <row r="505" spans="1:17" ht="15.75" thickBot="1" x14ac:dyDescent="0.3">
      <c r="A505" s="256">
        <v>1482487</v>
      </c>
      <c r="B505" s="256" t="s">
        <v>122</v>
      </c>
      <c r="C505" s="256">
        <v>384</v>
      </c>
      <c r="D505" s="434">
        <v>391</v>
      </c>
      <c r="E505" s="435">
        <v>367</v>
      </c>
      <c r="F505" s="436">
        <f>E505/D505</f>
        <v>0.9386189258312021</v>
      </c>
      <c r="G505" s="437">
        <f>J551/D505</f>
        <v>2.0460358056265986E-2</v>
      </c>
      <c r="H505" s="257">
        <v>44986</v>
      </c>
      <c r="I505" s="157"/>
      <c r="J505" s="158"/>
      <c r="K505" s="159"/>
      <c r="L505" s="160"/>
      <c r="M505" s="330"/>
      <c r="N505" s="158"/>
      <c r="O505" s="161" t="s">
        <v>80</v>
      </c>
      <c r="Q505" s="86" t="s">
        <v>174</v>
      </c>
    </row>
    <row r="506" spans="1:17" x14ac:dyDescent="0.25">
      <c r="A506" s="162"/>
      <c r="B506" s="163"/>
      <c r="C506" s="163"/>
      <c r="D506" s="163"/>
      <c r="E506" s="163"/>
      <c r="F506" s="164"/>
      <c r="G506" s="164"/>
      <c r="H506" s="258"/>
      <c r="I506" s="233"/>
      <c r="J506" s="229"/>
      <c r="K506" s="230"/>
      <c r="L506" s="478">
        <f t="shared" ref="L506:L524" si="97">SUM(I506,K506)</f>
        <v>0</v>
      </c>
      <c r="M506" s="318">
        <f>L506/$D$505</f>
        <v>0</v>
      </c>
      <c r="N506" s="264">
        <f>D505</f>
        <v>391</v>
      </c>
      <c r="O506" s="232" t="s">
        <v>14</v>
      </c>
      <c r="P506" s="6">
        <f>L506</f>
        <v>0</v>
      </c>
      <c r="Q506" s="86"/>
    </row>
    <row r="507" spans="1:17" x14ac:dyDescent="0.25">
      <c r="A507" s="168"/>
      <c r="B507" s="169"/>
      <c r="C507" s="169"/>
      <c r="D507" s="169"/>
      <c r="E507" s="169"/>
      <c r="F507" s="170"/>
      <c r="G507" s="170"/>
      <c r="H507" s="259"/>
      <c r="I507" s="233">
        <v>1</v>
      </c>
      <c r="J507" s="38"/>
      <c r="K507" s="67"/>
      <c r="L507" s="181">
        <f t="shared" si="97"/>
        <v>1</v>
      </c>
      <c r="M507" s="320">
        <f t="shared" ref="M507:M524" si="98">L507/$D$505</f>
        <v>2.5575447570332483E-3</v>
      </c>
      <c r="N507" s="264">
        <f>D505</f>
        <v>391</v>
      </c>
      <c r="O507" s="173" t="s">
        <v>95</v>
      </c>
      <c r="P507" s="6">
        <f t="shared" ref="P507:P550" si="99">L507</f>
        <v>1</v>
      </c>
      <c r="Q507" s="136"/>
    </row>
    <row r="508" spans="1:17" x14ac:dyDescent="0.25">
      <c r="A508" s="168"/>
      <c r="B508" s="169"/>
      <c r="C508" s="169"/>
      <c r="D508" s="169"/>
      <c r="E508" s="169"/>
      <c r="F508" s="170"/>
      <c r="G508" s="170"/>
      <c r="H508" s="259"/>
      <c r="I508" s="233"/>
      <c r="J508" s="174"/>
      <c r="K508" s="172"/>
      <c r="L508" s="181">
        <f t="shared" si="97"/>
        <v>0</v>
      </c>
      <c r="M508" s="320">
        <f t="shared" si="98"/>
        <v>0</v>
      </c>
      <c r="N508" s="264">
        <f>D505</f>
        <v>391</v>
      </c>
      <c r="O508" s="175" t="s">
        <v>8</v>
      </c>
      <c r="P508" s="6">
        <f t="shared" si="99"/>
        <v>0</v>
      </c>
      <c r="Q508" s="136"/>
    </row>
    <row r="509" spans="1:17" x14ac:dyDescent="0.25">
      <c r="A509" s="168"/>
      <c r="B509" s="169"/>
      <c r="C509" s="169"/>
      <c r="D509" s="169"/>
      <c r="E509" s="169"/>
      <c r="F509" s="170"/>
      <c r="G509" s="170"/>
      <c r="H509" s="259"/>
      <c r="I509" s="233"/>
      <c r="J509" s="38"/>
      <c r="K509" s="172"/>
      <c r="L509" s="181">
        <f t="shared" si="97"/>
        <v>0</v>
      </c>
      <c r="M509" s="320">
        <f t="shared" si="98"/>
        <v>0</v>
      </c>
      <c r="N509" s="264">
        <f>D505</f>
        <v>391</v>
      </c>
      <c r="O509" s="175" t="s">
        <v>9</v>
      </c>
      <c r="P509" s="6">
        <f t="shared" si="99"/>
        <v>0</v>
      </c>
      <c r="Q509" s="136"/>
    </row>
    <row r="510" spans="1:17" x14ac:dyDescent="0.25">
      <c r="A510" s="168"/>
      <c r="B510" s="169"/>
      <c r="C510" s="169"/>
      <c r="D510" s="169"/>
      <c r="E510" s="169"/>
      <c r="F510" s="170"/>
      <c r="G510" s="170"/>
      <c r="H510" s="259"/>
      <c r="I510" s="233">
        <v>7</v>
      </c>
      <c r="J510" s="174"/>
      <c r="K510" s="172">
        <v>2</v>
      </c>
      <c r="L510" s="181">
        <f t="shared" si="97"/>
        <v>9</v>
      </c>
      <c r="M510" s="320">
        <f t="shared" si="98"/>
        <v>2.3017902813299233E-2</v>
      </c>
      <c r="N510" s="264">
        <f>D505</f>
        <v>391</v>
      </c>
      <c r="O510" s="173" t="s">
        <v>16</v>
      </c>
      <c r="P510" s="6">
        <f t="shared" si="99"/>
        <v>9</v>
      </c>
      <c r="Q510" s="136"/>
    </row>
    <row r="511" spans="1:17" x14ac:dyDescent="0.25">
      <c r="A511" s="168"/>
      <c r="B511" s="169"/>
      <c r="C511" s="169"/>
      <c r="D511" s="169"/>
      <c r="E511" s="169"/>
      <c r="F511" s="170"/>
      <c r="G511" s="170"/>
      <c r="H511" s="259"/>
      <c r="I511" s="233"/>
      <c r="J511" s="174"/>
      <c r="K511" s="172"/>
      <c r="L511" s="181">
        <f t="shared" si="97"/>
        <v>0</v>
      </c>
      <c r="M511" s="320">
        <f t="shared" si="98"/>
        <v>0</v>
      </c>
      <c r="N511" s="264">
        <f>D505</f>
        <v>391</v>
      </c>
      <c r="O511" s="173" t="s">
        <v>46</v>
      </c>
      <c r="P511" s="6">
        <f t="shared" si="99"/>
        <v>0</v>
      </c>
      <c r="Q511" s="136"/>
    </row>
    <row r="512" spans="1:17" x14ac:dyDescent="0.25">
      <c r="A512" s="168"/>
      <c r="B512" s="169"/>
      <c r="C512" s="169"/>
      <c r="D512" s="169"/>
      <c r="E512" s="169"/>
      <c r="F512" s="170"/>
      <c r="G512" s="170"/>
      <c r="H512" s="259"/>
      <c r="I512" s="233"/>
      <c r="J512" s="38"/>
      <c r="K512" s="172"/>
      <c r="L512" s="181">
        <f t="shared" si="97"/>
        <v>0</v>
      </c>
      <c r="M512" s="320">
        <f t="shared" si="98"/>
        <v>0</v>
      </c>
      <c r="N512" s="264">
        <f>D505</f>
        <v>391</v>
      </c>
      <c r="O512" s="173" t="s">
        <v>96</v>
      </c>
      <c r="P512" s="6">
        <f t="shared" si="99"/>
        <v>0</v>
      </c>
      <c r="Q512" s="176"/>
    </row>
    <row r="513" spans="1:17" x14ac:dyDescent="0.25">
      <c r="A513" s="168"/>
      <c r="B513" s="169"/>
      <c r="C513" s="169"/>
      <c r="D513" s="169"/>
      <c r="E513" s="169"/>
      <c r="F513" s="170"/>
      <c r="G513" s="170"/>
      <c r="H513" s="259"/>
      <c r="I513" s="233"/>
      <c r="J513" s="174"/>
      <c r="K513" s="172">
        <v>1</v>
      </c>
      <c r="L513" s="181">
        <f t="shared" si="97"/>
        <v>1</v>
      </c>
      <c r="M513" s="320">
        <f t="shared" si="98"/>
        <v>2.5575447570332483E-3</v>
      </c>
      <c r="N513" s="264">
        <f>D505</f>
        <v>391</v>
      </c>
      <c r="O513" s="173" t="s">
        <v>36</v>
      </c>
      <c r="P513" s="6">
        <f t="shared" si="99"/>
        <v>1</v>
      </c>
      <c r="Q513" s="177"/>
    </row>
    <row r="514" spans="1:17" x14ac:dyDescent="0.25">
      <c r="A514" s="168"/>
      <c r="B514" s="169"/>
      <c r="C514" s="169"/>
      <c r="D514" s="169"/>
      <c r="E514" s="169"/>
      <c r="F514" s="170"/>
      <c r="G514" s="170"/>
      <c r="H514" s="259"/>
      <c r="I514" s="233"/>
      <c r="J514" s="174"/>
      <c r="K514" s="172"/>
      <c r="L514" s="181">
        <f t="shared" si="97"/>
        <v>0</v>
      </c>
      <c r="M514" s="320">
        <f t="shared" si="98"/>
        <v>0</v>
      </c>
      <c r="N514" s="264">
        <f>D505</f>
        <v>391</v>
      </c>
      <c r="O514" s="173" t="s">
        <v>3</v>
      </c>
      <c r="P514" s="6">
        <f t="shared" si="99"/>
        <v>0</v>
      </c>
      <c r="Q514" s="177"/>
    </row>
    <row r="515" spans="1:17" x14ac:dyDescent="0.25">
      <c r="A515" s="168"/>
      <c r="B515" s="169"/>
      <c r="C515" s="169"/>
      <c r="D515" s="169"/>
      <c r="E515" s="169"/>
      <c r="F515" s="170"/>
      <c r="G515" s="170"/>
      <c r="H515" s="259"/>
      <c r="I515" s="233"/>
      <c r="J515" s="178"/>
      <c r="K515" s="179"/>
      <c r="L515" s="181">
        <f t="shared" si="97"/>
        <v>0</v>
      </c>
      <c r="M515" s="320">
        <f t="shared" si="98"/>
        <v>0</v>
      </c>
      <c r="N515" s="264">
        <f>D505</f>
        <v>391</v>
      </c>
      <c r="O515" s="180" t="s">
        <v>29</v>
      </c>
      <c r="P515" s="6">
        <f t="shared" si="99"/>
        <v>0</v>
      </c>
      <c r="Q515" s="177"/>
    </row>
    <row r="516" spans="1:17" x14ac:dyDescent="0.25">
      <c r="A516" s="168"/>
      <c r="B516" s="169"/>
      <c r="C516" s="169"/>
      <c r="D516" s="169"/>
      <c r="E516" s="169"/>
      <c r="F516" s="170"/>
      <c r="G516" s="170"/>
      <c r="H516" s="259"/>
      <c r="I516" s="233">
        <v>2</v>
      </c>
      <c r="J516" s="38"/>
      <c r="K516" s="172"/>
      <c r="L516" s="181">
        <f t="shared" si="97"/>
        <v>2</v>
      </c>
      <c r="M516" s="320">
        <f t="shared" si="98"/>
        <v>5.1150895140664966E-3</v>
      </c>
      <c r="N516" s="264">
        <f>D505</f>
        <v>391</v>
      </c>
      <c r="O516" s="173" t="s">
        <v>191</v>
      </c>
      <c r="P516" s="6">
        <f t="shared" si="99"/>
        <v>2</v>
      </c>
      <c r="Q516" s="177"/>
    </row>
    <row r="517" spans="1:17" x14ac:dyDescent="0.25">
      <c r="A517" s="168"/>
      <c r="B517" s="169"/>
      <c r="C517" s="169"/>
      <c r="D517" s="169"/>
      <c r="E517" s="169"/>
      <c r="F517" s="170"/>
      <c r="G517" s="170"/>
      <c r="H517" s="259"/>
      <c r="I517" s="233"/>
      <c r="J517" s="38"/>
      <c r="K517" s="172"/>
      <c r="L517" s="181">
        <f t="shared" si="97"/>
        <v>0</v>
      </c>
      <c r="M517" s="320">
        <f t="shared" si="98"/>
        <v>0</v>
      </c>
      <c r="N517" s="264">
        <f>D505</f>
        <v>391</v>
      </c>
      <c r="O517" s="173" t="s">
        <v>508</v>
      </c>
      <c r="P517" s="6">
        <f t="shared" si="99"/>
        <v>0</v>
      </c>
      <c r="Q517" s="357"/>
    </row>
    <row r="518" spans="1:17" x14ac:dyDescent="0.25">
      <c r="A518" s="168"/>
      <c r="B518" s="169"/>
      <c r="C518" s="169"/>
      <c r="D518" s="169"/>
      <c r="E518" s="169"/>
      <c r="F518" s="170"/>
      <c r="G518" s="170"/>
      <c r="H518" s="259"/>
      <c r="I518" s="233"/>
      <c r="J518" s="38"/>
      <c r="K518" s="240"/>
      <c r="L518" s="181">
        <f t="shared" si="97"/>
        <v>0</v>
      </c>
      <c r="M518" s="320">
        <f t="shared" si="98"/>
        <v>0</v>
      </c>
      <c r="N518" s="264">
        <f>D505</f>
        <v>391</v>
      </c>
      <c r="O518" s="254" t="s">
        <v>187</v>
      </c>
      <c r="P518" s="6">
        <f t="shared" si="99"/>
        <v>0</v>
      </c>
      <c r="Q518" s="176"/>
    </row>
    <row r="519" spans="1:17" x14ac:dyDescent="0.25">
      <c r="A519" s="168"/>
      <c r="B519" s="169"/>
      <c r="C519" s="169"/>
      <c r="D519" s="169"/>
      <c r="E519" s="169"/>
      <c r="F519" s="170"/>
      <c r="G519" s="170"/>
      <c r="H519" s="259"/>
      <c r="I519" s="233"/>
      <c r="J519" s="38"/>
      <c r="K519" s="172"/>
      <c r="L519" s="181">
        <f t="shared" si="97"/>
        <v>0</v>
      </c>
      <c r="M519" s="320">
        <f t="shared" si="98"/>
        <v>0</v>
      </c>
      <c r="N519" s="264">
        <f>D505</f>
        <v>391</v>
      </c>
      <c r="O519" s="180" t="s">
        <v>31</v>
      </c>
      <c r="P519" s="6">
        <f t="shared" si="99"/>
        <v>0</v>
      </c>
      <c r="Q519" s="87"/>
    </row>
    <row r="520" spans="1:17" x14ac:dyDescent="0.25">
      <c r="A520" s="168"/>
      <c r="B520" s="169"/>
      <c r="C520" s="169"/>
      <c r="D520" s="169"/>
      <c r="E520" s="169"/>
      <c r="F520" s="170"/>
      <c r="G520" s="170"/>
      <c r="H520" s="259"/>
      <c r="I520" s="233"/>
      <c r="J520" s="38"/>
      <c r="K520" s="172"/>
      <c r="L520" s="181">
        <f t="shared" si="97"/>
        <v>0</v>
      </c>
      <c r="M520" s="320">
        <f t="shared" si="98"/>
        <v>0</v>
      </c>
      <c r="N520" s="264">
        <f>D505</f>
        <v>391</v>
      </c>
      <c r="O520" s="173" t="s">
        <v>119</v>
      </c>
      <c r="P520" s="6">
        <f t="shared" si="99"/>
        <v>0</v>
      </c>
      <c r="Q520" s="176"/>
    </row>
    <row r="521" spans="1:17" x14ac:dyDescent="0.25">
      <c r="A521" s="168"/>
      <c r="B521" s="169"/>
      <c r="C521" s="169"/>
      <c r="D521" s="169"/>
      <c r="E521" s="169"/>
      <c r="F521" s="170"/>
      <c r="G521" s="170"/>
      <c r="H521" s="259"/>
      <c r="I521" s="233"/>
      <c r="J521" s="38"/>
      <c r="K521" s="172"/>
      <c r="L521" s="181">
        <f t="shared" si="97"/>
        <v>0</v>
      </c>
      <c r="M521" s="320">
        <f t="shared" si="98"/>
        <v>0</v>
      </c>
      <c r="N521" s="264">
        <f>D505</f>
        <v>391</v>
      </c>
      <c r="O521" s="180" t="s">
        <v>85</v>
      </c>
      <c r="P521" s="6">
        <f t="shared" si="99"/>
        <v>0</v>
      </c>
      <c r="Q521" s="177"/>
    </row>
    <row r="522" spans="1:17" x14ac:dyDescent="0.25">
      <c r="A522" s="168"/>
      <c r="B522" s="169"/>
      <c r="C522" s="169"/>
      <c r="D522" s="169"/>
      <c r="E522" s="169"/>
      <c r="F522" s="170"/>
      <c r="G522" s="170"/>
      <c r="H522" s="259"/>
      <c r="I522" s="66">
        <v>1</v>
      </c>
      <c r="J522" s="38"/>
      <c r="K522" s="172"/>
      <c r="L522" s="181">
        <f t="shared" si="97"/>
        <v>1</v>
      </c>
      <c r="M522" s="320">
        <f t="shared" si="98"/>
        <v>2.5575447570332483E-3</v>
      </c>
      <c r="N522" s="264">
        <f>D505</f>
        <v>391</v>
      </c>
      <c r="O522" s="173" t="s">
        <v>202</v>
      </c>
      <c r="P522" s="6">
        <f t="shared" si="99"/>
        <v>1</v>
      </c>
      <c r="Q522" s="177"/>
    </row>
    <row r="523" spans="1:17" x14ac:dyDescent="0.25">
      <c r="A523" s="168"/>
      <c r="B523" s="169"/>
      <c r="C523" s="169"/>
      <c r="D523" s="169"/>
      <c r="E523" s="169"/>
      <c r="F523" s="170"/>
      <c r="G523" s="170"/>
      <c r="H523" s="259"/>
      <c r="I523" s="66"/>
      <c r="J523" s="174"/>
      <c r="K523" s="172"/>
      <c r="L523" s="181">
        <f t="shared" si="97"/>
        <v>0</v>
      </c>
      <c r="M523" s="320">
        <f t="shared" si="98"/>
        <v>0</v>
      </c>
      <c r="N523" s="348" t="str">
        <f>D504</f>
        <v>Build QTY</v>
      </c>
      <c r="O523" s="180" t="s">
        <v>201</v>
      </c>
      <c r="P523" s="6">
        <f t="shared" si="99"/>
        <v>0</v>
      </c>
      <c r="Q523" s="87"/>
    </row>
    <row r="524" spans="1:17" ht="15.75" thickBot="1" x14ac:dyDescent="0.3">
      <c r="A524" s="168"/>
      <c r="B524" s="169"/>
      <c r="C524" s="169"/>
      <c r="D524" s="169"/>
      <c r="E524" s="169"/>
      <c r="F524" s="170"/>
      <c r="G524" s="170"/>
      <c r="H524" s="259"/>
      <c r="I524" s="212">
        <v>1</v>
      </c>
      <c r="J524" s="347"/>
      <c r="K524" s="238"/>
      <c r="L524" s="241">
        <f t="shared" si="97"/>
        <v>1</v>
      </c>
      <c r="M524" s="317">
        <f t="shared" si="98"/>
        <v>2.5575447570332483E-3</v>
      </c>
      <c r="N524" s="264">
        <f>D505</f>
        <v>391</v>
      </c>
      <c r="O524" s="180" t="s">
        <v>76</v>
      </c>
      <c r="P524" s="6">
        <f t="shared" si="99"/>
        <v>1</v>
      </c>
      <c r="Q524" s="177"/>
    </row>
    <row r="525" spans="1:17" ht="15.75" thickBot="1" x14ac:dyDescent="0.3">
      <c r="A525" s="168"/>
      <c r="B525" s="169"/>
      <c r="C525" s="169"/>
      <c r="D525" s="169"/>
      <c r="E525" s="169"/>
      <c r="F525" s="170"/>
      <c r="G525" s="170"/>
      <c r="H525" s="260"/>
      <c r="I525" s="251"/>
      <c r="J525" s="251"/>
      <c r="K525" s="159"/>
      <c r="L525" s="160"/>
      <c r="M525" s="319"/>
      <c r="N525" s="269"/>
      <c r="O525" s="161" t="s">
        <v>99</v>
      </c>
      <c r="P525" s="6">
        <f t="shared" si="99"/>
        <v>0</v>
      </c>
      <c r="Q525" s="176"/>
    </row>
    <row r="526" spans="1:17" x14ac:dyDescent="0.25">
      <c r="A526" s="168"/>
      <c r="B526" s="169"/>
      <c r="C526" s="169"/>
      <c r="D526" s="169"/>
      <c r="E526" s="169"/>
      <c r="F526" s="170"/>
      <c r="G526" s="170"/>
      <c r="H526" s="259"/>
      <c r="I526" s="280"/>
      <c r="J526" s="279"/>
      <c r="K526" s="165"/>
      <c r="L526" s="166">
        <f t="shared" ref="L526" si="100">SUM(I526,K526)</f>
        <v>0</v>
      </c>
      <c r="M526" s="167">
        <f>$L526/$D$505</f>
        <v>0</v>
      </c>
      <c r="N526" s="264">
        <f>D505</f>
        <v>391</v>
      </c>
      <c r="O526" s="250" t="s">
        <v>100</v>
      </c>
      <c r="P526" s="6">
        <f t="shared" si="99"/>
        <v>0</v>
      </c>
      <c r="Q526" s="182"/>
    </row>
    <row r="527" spans="1:17" x14ac:dyDescent="0.25">
      <c r="A527" s="168"/>
      <c r="B527" s="169"/>
      <c r="C527" s="169"/>
      <c r="D527" s="169"/>
      <c r="E527" s="169"/>
      <c r="F527" s="170"/>
      <c r="G527" s="170"/>
      <c r="H527" s="259"/>
      <c r="I527" s="66"/>
      <c r="J527" s="38"/>
      <c r="K527" s="172">
        <v>2</v>
      </c>
      <c r="L527" s="243">
        <f>SUM(I527,K527)</f>
        <v>2</v>
      </c>
      <c r="M527" s="167">
        <f t="shared" ref="M527:M533" si="101">$L527/$D$505</f>
        <v>5.1150895140664966E-3</v>
      </c>
      <c r="N527" s="264">
        <f>D505</f>
        <v>391</v>
      </c>
      <c r="O527" s="235" t="s">
        <v>10</v>
      </c>
      <c r="P527" s="6">
        <f t="shared" si="99"/>
        <v>2</v>
      </c>
      <c r="Q527" s="182"/>
    </row>
    <row r="528" spans="1:17" x14ac:dyDescent="0.25">
      <c r="A528" s="168"/>
      <c r="B528" s="169"/>
      <c r="C528" s="169"/>
      <c r="D528" s="169"/>
      <c r="E528" s="169"/>
      <c r="F528" s="170"/>
      <c r="G528" s="170"/>
      <c r="H528" s="259"/>
      <c r="I528" s="234"/>
      <c r="J528" s="174"/>
      <c r="K528" s="172"/>
      <c r="L528" s="243">
        <f t="shared" ref="L528:L533" si="102">SUM(I528,K528)</f>
        <v>0</v>
      </c>
      <c r="M528" s="167">
        <f t="shared" si="101"/>
        <v>0</v>
      </c>
      <c r="N528" s="264">
        <f>D505</f>
        <v>391</v>
      </c>
      <c r="O528" s="235" t="s">
        <v>510</v>
      </c>
      <c r="P528" s="6">
        <f t="shared" si="99"/>
        <v>0</v>
      </c>
      <c r="Q528" s="182"/>
    </row>
    <row r="529" spans="1:17" x14ac:dyDescent="0.25">
      <c r="A529" s="168"/>
      <c r="B529" s="169"/>
      <c r="C529" s="169"/>
      <c r="D529" s="169"/>
      <c r="E529" s="169"/>
      <c r="F529" s="170"/>
      <c r="G529" s="170"/>
      <c r="H529" s="259"/>
      <c r="I529" s="66"/>
      <c r="J529" s="38"/>
      <c r="K529" s="172"/>
      <c r="L529" s="243">
        <f t="shared" si="102"/>
        <v>0</v>
      </c>
      <c r="M529" s="167">
        <f t="shared" si="101"/>
        <v>0</v>
      </c>
      <c r="N529" s="264">
        <f>D505</f>
        <v>391</v>
      </c>
      <c r="O529" s="235" t="s">
        <v>101</v>
      </c>
      <c r="P529" s="6">
        <f t="shared" si="99"/>
        <v>0</v>
      </c>
      <c r="Q529" s="177" t="s">
        <v>523</v>
      </c>
    </row>
    <row r="530" spans="1:17" x14ac:dyDescent="0.25">
      <c r="A530" s="168"/>
      <c r="B530" s="169"/>
      <c r="C530" s="169"/>
      <c r="D530" s="169"/>
      <c r="E530" s="169"/>
      <c r="F530" s="170"/>
      <c r="G530" s="170"/>
      <c r="H530" s="259"/>
      <c r="I530" s="66"/>
      <c r="J530" s="38"/>
      <c r="K530" s="172"/>
      <c r="L530" s="243">
        <f t="shared" si="102"/>
        <v>0</v>
      </c>
      <c r="M530" s="167">
        <f t="shared" si="101"/>
        <v>0</v>
      </c>
      <c r="N530" s="264">
        <f>D505</f>
        <v>391</v>
      </c>
      <c r="O530" s="180" t="s">
        <v>103</v>
      </c>
      <c r="P530" s="6">
        <f t="shared" si="99"/>
        <v>0</v>
      </c>
      <c r="Q530" s="183"/>
    </row>
    <row r="531" spans="1:17" x14ac:dyDescent="0.25">
      <c r="A531" s="168"/>
      <c r="B531" s="169"/>
      <c r="C531" s="169"/>
      <c r="D531" s="169"/>
      <c r="E531" s="169"/>
      <c r="F531" s="170"/>
      <c r="G531" s="170"/>
      <c r="H531" s="259"/>
      <c r="I531" s="234"/>
      <c r="J531" s="174">
        <v>2</v>
      </c>
      <c r="K531" s="172"/>
      <c r="L531" s="243">
        <f t="shared" si="102"/>
        <v>0</v>
      </c>
      <c r="M531" s="167">
        <f t="shared" si="101"/>
        <v>0</v>
      </c>
      <c r="N531" s="264">
        <f>D505</f>
        <v>391</v>
      </c>
      <c r="O531" s="235" t="s">
        <v>102</v>
      </c>
      <c r="P531" s="6">
        <f t="shared" si="99"/>
        <v>0</v>
      </c>
      <c r="Q531" s="177"/>
    </row>
    <row r="532" spans="1:17" x14ac:dyDescent="0.25">
      <c r="A532" s="168"/>
      <c r="B532" s="169"/>
      <c r="C532" s="169"/>
      <c r="D532" s="169"/>
      <c r="E532" s="169"/>
      <c r="F532" s="170"/>
      <c r="G532" s="170"/>
      <c r="H532" s="259"/>
      <c r="I532" s="66"/>
      <c r="J532" s="38">
        <v>6</v>
      </c>
      <c r="K532" s="172"/>
      <c r="L532" s="243">
        <f t="shared" si="102"/>
        <v>0</v>
      </c>
      <c r="M532" s="167">
        <f t="shared" si="101"/>
        <v>0</v>
      </c>
      <c r="N532" s="264">
        <f>D505</f>
        <v>391</v>
      </c>
      <c r="O532" s="235" t="s">
        <v>98</v>
      </c>
      <c r="P532" s="6">
        <f t="shared" si="99"/>
        <v>0</v>
      </c>
      <c r="Q532" s="177"/>
    </row>
    <row r="533" spans="1:17" ht="15.75" thickBot="1" x14ac:dyDescent="0.3">
      <c r="A533" s="168"/>
      <c r="B533" s="169"/>
      <c r="C533" s="169"/>
      <c r="D533" s="169"/>
      <c r="E533" s="169"/>
      <c r="F533" s="170"/>
      <c r="G533" s="170"/>
      <c r="H533" s="259"/>
      <c r="I533" s="212"/>
      <c r="J533" s="237"/>
      <c r="K533" s="238"/>
      <c r="L533" s="236">
        <f t="shared" si="102"/>
        <v>0</v>
      </c>
      <c r="M533" s="317">
        <f t="shared" si="101"/>
        <v>0</v>
      </c>
      <c r="N533" s="265">
        <f>D505</f>
        <v>391</v>
      </c>
      <c r="O533" s="239" t="s">
        <v>282</v>
      </c>
      <c r="P533" s="6">
        <f t="shared" si="99"/>
        <v>0</v>
      </c>
      <c r="Q533" s="177"/>
    </row>
    <row r="534" spans="1:17" ht="15.75" thickBot="1" x14ac:dyDescent="0.3">
      <c r="A534" s="168"/>
      <c r="B534" s="169"/>
      <c r="C534" s="169"/>
      <c r="D534" s="169"/>
      <c r="E534" s="169"/>
      <c r="F534" s="170"/>
      <c r="G534" s="170"/>
      <c r="H534" s="260"/>
      <c r="I534" s="244"/>
      <c r="J534" s="244"/>
      <c r="K534" s="245"/>
      <c r="L534" s="160"/>
      <c r="M534" s="246"/>
      <c r="N534" s="266"/>
      <c r="O534" s="247" t="s">
        <v>104</v>
      </c>
      <c r="P534" s="6">
        <f t="shared" si="99"/>
        <v>0</v>
      </c>
      <c r="Q534" s="177"/>
    </row>
    <row r="535" spans="1:17" x14ac:dyDescent="0.25">
      <c r="A535" s="168"/>
      <c r="B535" s="169"/>
      <c r="C535" s="169"/>
      <c r="D535" s="169"/>
      <c r="E535" s="169"/>
      <c r="F535" s="170"/>
      <c r="G535" s="170"/>
      <c r="H535" s="260"/>
      <c r="I535" s="64"/>
      <c r="J535" s="352"/>
      <c r="K535" s="353"/>
      <c r="L535" s="433">
        <f t="shared" ref="L535:L550" si="103">SUM(I535,K535)</f>
        <v>0</v>
      </c>
      <c r="M535" s="318">
        <f>L535/$D$505</f>
        <v>0</v>
      </c>
      <c r="N535" s="354" t="str">
        <f>D504</f>
        <v>Build QTY</v>
      </c>
      <c r="O535" s="232" t="s">
        <v>326</v>
      </c>
      <c r="P535" s="6">
        <f t="shared" si="99"/>
        <v>0</v>
      </c>
      <c r="Q535" s="292"/>
    </row>
    <row r="536" spans="1:17" x14ac:dyDescent="0.25">
      <c r="A536" s="168"/>
      <c r="B536" s="169"/>
      <c r="C536" s="169"/>
      <c r="D536" s="169" t="s">
        <v>107</v>
      </c>
      <c r="E536" s="169"/>
      <c r="F536" s="170"/>
      <c r="G536" s="170"/>
      <c r="H536" s="260"/>
      <c r="I536" s="66"/>
      <c r="J536" s="38"/>
      <c r="K536" s="355"/>
      <c r="L536" s="432">
        <f t="shared" si="103"/>
        <v>0</v>
      </c>
      <c r="M536" s="320">
        <f t="shared" ref="M536:M550" si="104">L536/$D$505</f>
        <v>0</v>
      </c>
      <c r="N536" s="348" t="str">
        <f>D504</f>
        <v>Build QTY</v>
      </c>
      <c r="O536" s="173" t="s">
        <v>188</v>
      </c>
      <c r="P536" s="6">
        <f t="shared" si="99"/>
        <v>0</v>
      </c>
      <c r="Q536" s="292"/>
    </row>
    <row r="537" spans="1:17" x14ac:dyDescent="0.25">
      <c r="A537" s="168"/>
      <c r="B537" s="169"/>
      <c r="C537" s="169"/>
      <c r="D537" s="169"/>
      <c r="E537" s="169"/>
      <c r="F537" s="170"/>
      <c r="G537" s="170"/>
      <c r="H537" s="260"/>
      <c r="I537" s="349"/>
      <c r="J537" s="350"/>
      <c r="K537" s="351"/>
      <c r="L537" s="432">
        <f t="shared" si="103"/>
        <v>0</v>
      </c>
      <c r="M537" s="320">
        <f t="shared" si="104"/>
        <v>0</v>
      </c>
      <c r="N537" s="264">
        <f>D505</f>
        <v>391</v>
      </c>
      <c r="O537" s="180" t="s">
        <v>85</v>
      </c>
      <c r="P537" s="6">
        <f t="shared" si="99"/>
        <v>0</v>
      </c>
      <c r="Q537" s="12" t="s">
        <v>185</v>
      </c>
    </row>
    <row r="538" spans="1:17" x14ac:dyDescent="0.25">
      <c r="A538" s="168"/>
      <c r="B538" s="169"/>
      <c r="C538" s="169"/>
      <c r="D538" s="169"/>
      <c r="E538" s="169"/>
      <c r="F538" s="170"/>
      <c r="G538" s="170"/>
      <c r="H538" s="260"/>
      <c r="I538" s="66"/>
      <c r="J538" s="38"/>
      <c r="K538" s="273"/>
      <c r="L538" s="432">
        <f t="shared" si="103"/>
        <v>0</v>
      </c>
      <c r="M538" s="320">
        <f t="shared" si="104"/>
        <v>0</v>
      </c>
      <c r="N538" s="264" t="str">
        <f>D504</f>
        <v>Build QTY</v>
      </c>
      <c r="O538" s="180" t="s">
        <v>102</v>
      </c>
      <c r="P538" s="6">
        <f t="shared" si="99"/>
        <v>0</v>
      </c>
      <c r="Q538" s="182" t="s">
        <v>524</v>
      </c>
    </row>
    <row r="539" spans="1:17" x14ac:dyDescent="0.25">
      <c r="A539" s="168"/>
      <c r="B539" s="169"/>
      <c r="C539" s="169"/>
      <c r="D539" s="169"/>
      <c r="E539" s="169"/>
      <c r="F539" s="170"/>
      <c r="G539" s="170"/>
      <c r="H539" s="260"/>
      <c r="I539" s="66">
        <v>1</v>
      </c>
      <c r="J539" s="38"/>
      <c r="K539" s="273"/>
      <c r="L539" s="432">
        <v>0</v>
      </c>
      <c r="M539" s="320">
        <f t="shared" si="104"/>
        <v>0</v>
      </c>
      <c r="N539" s="264">
        <f>D505</f>
        <v>391</v>
      </c>
      <c r="O539" s="180" t="s">
        <v>134</v>
      </c>
      <c r="P539" s="6">
        <f t="shared" si="99"/>
        <v>0</v>
      </c>
      <c r="Q539" s="13" t="s">
        <v>525</v>
      </c>
    </row>
    <row r="540" spans="1:17" x14ac:dyDescent="0.25">
      <c r="A540" s="168"/>
      <c r="B540" s="169"/>
      <c r="C540" s="169"/>
      <c r="D540" s="169"/>
      <c r="E540" s="169"/>
      <c r="F540" s="170"/>
      <c r="G540" s="170"/>
      <c r="H540" s="260"/>
      <c r="I540" s="66">
        <v>2</v>
      </c>
      <c r="J540" s="38"/>
      <c r="K540" s="273"/>
      <c r="L540" s="432">
        <f t="shared" si="103"/>
        <v>2</v>
      </c>
      <c r="M540" s="320">
        <f t="shared" si="104"/>
        <v>5.1150895140664966E-3</v>
      </c>
      <c r="N540" s="264">
        <f>D505</f>
        <v>391</v>
      </c>
      <c r="O540" s="180" t="s">
        <v>170</v>
      </c>
      <c r="P540" s="6">
        <f t="shared" si="99"/>
        <v>2</v>
      </c>
      <c r="Q540" s="292"/>
    </row>
    <row r="541" spans="1:17" x14ac:dyDescent="0.25">
      <c r="A541" s="168"/>
      <c r="B541" s="169"/>
      <c r="C541" s="169"/>
      <c r="D541" s="169"/>
      <c r="E541" s="169"/>
      <c r="F541" s="170"/>
      <c r="G541" s="170"/>
      <c r="H541" s="171"/>
      <c r="I541" s="66"/>
      <c r="J541" s="38"/>
      <c r="K541" s="273"/>
      <c r="L541" s="432">
        <f t="shared" si="103"/>
        <v>0</v>
      </c>
      <c r="M541" s="320">
        <f t="shared" si="104"/>
        <v>0</v>
      </c>
      <c r="N541" s="264">
        <f>D505</f>
        <v>391</v>
      </c>
      <c r="O541" s="180" t="s">
        <v>513</v>
      </c>
      <c r="P541" s="6">
        <f t="shared" si="99"/>
        <v>0</v>
      </c>
      <c r="Q541" s="12"/>
    </row>
    <row r="542" spans="1:17" x14ac:dyDescent="0.25">
      <c r="A542" s="168"/>
      <c r="B542" s="169"/>
      <c r="C542" s="169"/>
      <c r="D542" s="169"/>
      <c r="E542" s="169"/>
      <c r="F542" s="170"/>
      <c r="G542" s="170"/>
      <c r="H542" s="171"/>
      <c r="I542" s="70">
        <v>1</v>
      </c>
      <c r="J542" s="178"/>
      <c r="K542" s="274"/>
      <c r="L542" s="432">
        <f t="shared" si="103"/>
        <v>1</v>
      </c>
      <c r="M542" s="320">
        <f t="shared" si="104"/>
        <v>2.5575447570332483E-3</v>
      </c>
      <c r="N542" s="264">
        <f>D505</f>
        <v>391</v>
      </c>
      <c r="O542" s="173" t="s">
        <v>119</v>
      </c>
      <c r="P542" s="6">
        <f t="shared" si="99"/>
        <v>1</v>
      </c>
      <c r="Q542" s="13"/>
    </row>
    <row r="543" spans="1:17" x14ac:dyDescent="0.25">
      <c r="A543" s="168"/>
      <c r="B543" s="169"/>
      <c r="C543" s="169"/>
      <c r="D543" s="169"/>
      <c r="E543" s="169"/>
      <c r="F543" s="170"/>
      <c r="G543" s="170"/>
      <c r="H543" s="171"/>
      <c r="I543" s="70">
        <v>4</v>
      </c>
      <c r="J543" s="178"/>
      <c r="K543" s="274"/>
      <c r="L543" s="432">
        <f t="shared" si="103"/>
        <v>4</v>
      </c>
      <c r="M543" s="320">
        <f t="shared" si="104"/>
        <v>1.0230179028132993E-2</v>
      </c>
      <c r="N543" s="264">
        <f>D505</f>
        <v>391</v>
      </c>
      <c r="O543" s="180" t="s">
        <v>136</v>
      </c>
      <c r="P543" s="6">
        <f t="shared" si="99"/>
        <v>4</v>
      </c>
      <c r="Q543" s="13"/>
    </row>
    <row r="544" spans="1:17" x14ac:dyDescent="0.25">
      <c r="A544" s="168"/>
      <c r="B544" s="169"/>
      <c r="C544" s="169"/>
      <c r="D544" s="169"/>
      <c r="E544" s="169"/>
      <c r="F544" s="170"/>
      <c r="G544" s="170"/>
      <c r="H544" s="171"/>
      <c r="I544" s="70"/>
      <c r="J544" s="178"/>
      <c r="K544" s="273"/>
      <c r="L544" s="432">
        <f t="shared" si="103"/>
        <v>0</v>
      </c>
      <c r="M544" s="320">
        <f t="shared" si="104"/>
        <v>0</v>
      </c>
      <c r="N544" s="264" t="str">
        <f>D504</f>
        <v>Build QTY</v>
      </c>
      <c r="O544" s="180" t="s">
        <v>508</v>
      </c>
      <c r="P544" s="6">
        <f t="shared" si="99"/>
        <v>0</v>
      </c>
      <c r="Q544" s="136"/>
    </row>
    <row r="545" spans="1:17" x14ac:dyDescent="0.25">
      <c r="A545" s="168"/>
      <c r="B545" s="169"/>
      <c r="C545" s="169"/>
      <c r="D545" s="169"/>
      <c r="E545" s="169"/>
      <c r="F545" s="170"/>
      <c r="G545" s="170"/>
      <c r="H545" s="171"/>
      <c r="I545" s="70"/>
      <c r="J545" s="178"/>
      <c r="K545" s="273"/>
      <c r="L545" s="432">
        <f t="shared" si="103"/>
        <v>0</v>
      </c>
      <c r="M545" s="320">
        <f t="shared" si="104"/>
        <v>0</v>
      </c>
      <c r="N545" s="264">
        <f>D505</f>
        <v>391</v>
      </c>
      <c r="O545" s="180" t="s">
        <v>189</v>
      </c>
      <c r="P545" s="6">
        <f t="shared" si="99"/>
        <v>0</v>
      </c>
      <c r="Q545" s="136"/>
    </row>
    <row r="546" spans="1:17" x14ac:dyDescent="0.25">
      <c r="A546" s="168"/>
      <c r="B546" s="169"/>
      <c r="C546" s="169"/>
      <c r="D546" s="169"/>
      <c r="E546" s="169"/>
      <c r="F546" s="170"/>
      <c r="G546" s="170"/>
      <c r="H546" s="171"/>
      <c r="I546" s="70"/>
      <c r="J546" s="178"/>
      <c r="K546" s="273"/>
      <c r="L546" s="432">
        <f t="shared" si="103"/>
        <v>0</v>
      </c>
      <c r="M546" s="320">
        <f t="shared" si="104"/>
        <v>0</v>
      </c>
      <c r="N546" s="264">
        <f>D505</f>
        <v>391</v>
      </c>
      <c r="O546" s="180" t="s">
        <v>175</v>
      </c>
      <c r="P546" s="6">
        <f t="shared" si="99"/>
        <v>0</v>
      </c>
      <c r="Q546" s="136"/>
    </row>
    <row r="547" spans="1:17" x14ac:dyDescent="0.25">
      <c r="A547" s="168"/>
      <c r="B547" s="169"/>
      <c r="C547" s="169"/>
      <c r="D547" s="169"/>
      <c r="E547" s="169"/>
      <c r="F547" s="170"/>
      <c r="G547" s="170"/>
      <c r="H547" s="171"/>
      <c r="I547" s="70"/>
      <c r="J547" s="178"/>
      <c r="K547" s="273"/>
      <c r="L547" s="432">
        <f t="shared" si="103"/>
        <v>0</v>
      </c>
      <c r="M547" s="320">
        <f t="shared" si="104"/>
        <v>0</v>
      </c>
      <c r="N547" s="264">
        <f>D505</f>
        <v>391</v>
      </c>
      <c r="O547" s="180" t="s">
        <v>259</v>
      </c>
      <c r="P547" s="6">
        <f t="shared" si="99"/>
        <v>0</v>
      </c>
      <c r="Q547" s="136"/>
    </row>
    <row r="548" spans="1:17" x14ac:dyDescent="0.25">
      <c r="A548" s="168"/>
      <c r="B548" s="169"/>
      <c r="C548" s="169"/>
      <c r="D548" s="169"/>
      <c r="E548" s="169"/>
      <c r="F548" s="170"/>
      <c r="G548" s="170"/>
      <c r="H548" s="171"/>
      <c r="I548" s="66"/>
      <c r="J548" s="38"/>
      <c r="K548" s="273"/>
      <c r="L548" s="432">
        <f t="shared" si="103"/>
        <v>0</v>
      </c>
      <c r="M548" s="320">
        <f t="shared" si="104"/>
        <v>0</v>
      </c>
      <c r="N548" s="264">
        <f>D505</f>
        <v>391</v>
      </c>
      <c r="O548" s="180" t="s">
        <v>202</v>
      </c>
      <c r="P548" s="6">
        <f t="shared" si="99"/>
        <v>0</v>
      </c>
      <c r="Q548" s="291"/>
    </row>
    <row r="549" spans="1:17" x14ac:dyDescent="0.25">
      <c r="A549" s="168"/>
      <c r="B549" s="169"/>
      <c r="C549" s="169"/>
      <c r="D549" s="169"/>
      <c r="E549" s="169"/>
      <c r="F549" s="170"/>
      <c r="G549" s="170"/>
      <c r="H549" s="171"/>
      <c r="I549" s="66">
        <v>1</v>
      </c>
      <c r="J549" s="38"/>
      <c r="K549" s="273"/>
      <c r="L549" s="432">
        <v>0</v>
      </c>
      <c r="M549" s="320">
        <f t="shared" si="104"/>
        <v>0</v>
      </c>
      <c r="N549" s="264">
        <v>588</v>
      </c>
      <c r="O549" s="180" t="s">
        <v>138</v>
      </c>
      <c r="P549" s="6">
        <f t="shared" si="99"/>
        <v>0</v>
      </c>
      <c r="Q549" s="291"/>
    </row>
    <row r="550" spans="1:17" ht="15.75" thickBot="1" x14ac:dyDescent="0.3">
      <c r="A550" s="185"/>
      <c r="B550" s="186"/>
      <c r="C550" s="186"/>
      <c r="D550" s="186"/>
      <c r="E550" s="186"/>
      <c r="F550" s="187"/>
      <c r="G550" s="187"/>
      <c r="H550" s="188"/>
      <c r="I550" s="242"/>
      <c r="J550" s="248"/>
      <c r="K550" s="275"/>
      <c r="L550" s="440">
        <f t="shared" si="103"/>
        <v>0</v>
      </c>
      <c r="M550" s="317">
        <f t="shared" si="104"/>
        <v>0</v>
      </c>
      <c r="N550" s="264">
        <f>D505</f>
        <v>391</v>
      </c>
      <c r="O550" s="249" t="s">
        <v>512</v>
      </c>
      <c r="P550" s="6">
        <f t="shared" si="99"/>
        <v>0</v>
      </c>
      <c r="Q550" s="295"/>
    </row>
    <row r="551" spans="1:17" ht="15.75" thickBot="1" x14ac:dyDescent="0.3">
      <c r="H551" s="189" t="s">
        <v>5</v>
      </c>
      <c r="I551" s="190">
        <f>SUM(I506:I550)</f>
        <v>21</v>
      </c>
      <c r="J551" s="190">
        <f>SUM(J506:J550)</f>
        <v>8</v>
      </c>
      <c r="K551" s="190">
        <f>SUM(K506:K524,K537:K550,K527)</f>
        <v>5</v>
      </c>
      <c r="L551" s="190">
        <f>SUM(L506:L550)</f>
        <v>24</v>
      </c>
      <c r="M551" s="458">
        <f>L551/$D$455</f>
        <v>1.098901098901099E-2</v>
      </c>
      <c r="N551" s="455">
        <f>D505</f>
        <v>391</v>
      </c>
      <c r="O551" s="6"/>
    </row>
    <row r="553" spans="1:17" ht="15.75" thickBot="1" x14ac:dyDescent="0.3"/>
    <row r="554" spans="1:17" ht="30.75" thickBot="1" x14ac:dyDescent="0.3">
      <c r="A554" s="149" t="s">
        <v>186</v>
      </c>
      <c r="B554" s="252" t="s">
        <v>51</v>
      </c>
      <c r="C554" s="252" t="s">
        <v>121</v>
      </c>
      <c r="D554" s="150" t="s">
        <v>18</v>
      </c>
      <c r="E554" s="150" t="s">
        <v>17</v>
      </c>
      <c r="F554" s="151" t="s">
        <v>1</v>
      </c>
      <c r="G554" s="151" t="s">
        <v>91</v>
      </c>
      <c r="H554" s="152" t="s">
        <v>24</v>
      </c>
      <c r="I554" s="153" t="s">
        <v>92</v>
      </c>
      <c r="J554" s="153" t="s">
        <v>93</v>
      </c>
      <c r="K554" s="154" t="s">
        <v>94</v>
      </c>
      <c r="L554" s="154" t="s">
        <v>5</v>
      </c>
      <c r="M554" s="154" t="s">
        <v>2</v>
      </c>
      <c r="N554" s="155" t="s">
        <v>171</v>
      </c>
      <c r="O554" s="156" t="s">
        <v>21</v>
      </c>
      <c r="P554" s="6" t="s">
        <v>5</v>
      </c>
      <c r="Q554" s="36" t="s">
        <v>7</v>
      </c>
    </row>
    <row r="555" spans="1:17" ht="15.75" thickBot="1" x14ac:dyDescent="0.3">
      <c r="A555" s="256">
        <v>1481242</v>
      </c>
      <c r="B555" s="256" t="s">
        <v>122</v>
      </c>
      <c r="C555" s="256">
        <v>1920</v>
      </c>
      <c r="D555" s="434">
        <v>2035</v>
      </c>
      <c r="E555" s="435">
        <v>1718</v>
      </c>
      <c r="F555" s="436">
        <f>E555/D555</f>
        <v>0.84422604422604419</v>
      </c>
      <c r="G555" s="437">
        <f>J601/D555</f>
        <v>5.1105651105651108E-2</v>
      </c>
      <c r="H555" s="257">
        <v>44991</v>
      </c>
      <c r="I555" s="157"/>
      <c r="J555" s="158"/>
      <c r="K555" s="159"/>
      <c r="L555" s="160"/>
      <c r="M555" s="330"/>
      <c r="N555" s="158"/>
      <c r="O555" s="161" t="s">
        <v>80</v>
      </c>
      <c r="Q555" s="86" t="s">
        <v>174</v>
      </c>
    </row>
    <row r="556" spans="1:17" x14ac:dyDescent="0.25">
      <c r="A556" s="162"/>
      <c r="B556" s="163"/>
      <c r="C556" s="163"/>
      <c r="D556" s="163"/>
      <c r="E556" s="163"/>
      <c r="F556" s="164"/>
      <c r="G556" s="164"/>
      <c r="H556" s="258"/>
      <c r="I556" s="233">
        <v>1</v>
      </c>
      <c r="J556" s="229"/>
      <c r="K556" s="230"/>
      <c r="L556" s="478">
        <f t="shared" ref="L556:L574" si="105">SUM(I556,K556)</f>
        <v>1</v>
      </c>
      <c r="M556" s="318">
        <f>L556/$D$555</f>
        <v>4.9140049140049139E-4</v>
      </c>
      <c r="N556" s="264">
        <f>D555</f>
        <v>2035</v>
      </c>
      <c r="O556" s="232" t="s">
        <v>14</v>
      </c>
      <c r="P556" s="6">
        <f>L556</f>
        <v>1</v>
      </c>
      <c r="Q556" s="86"/>
    </row>
    <row r="557" spans="1:17" x14ac:dyDescent="0.25">
      <c r="A557" s="168"/>
      <c r="B557" s="169"/>
      <c r="C557" s="169"/>
      <c r="D557" s="169"/>
      <c r="E557" s="169"/>
      <c r="F557" s="170"/>
      <c r="G557" s="170"/>
      <c r="H557" s="259"/>
      <c r="I557" s="233">
        <v>7</v>
      </c>
      <c r="J557" s="38"/>
      <c r="K557" s="67"/>
      <c r="L557" s="181">
        <f t="shared" si="105"/>
        <v>7</v>
      </c>
      <c r="M557" s="320">
        <f t="shared" ref="M557:M574" si="106">L557/$D$555</f>
        <v>3.4398034398034397E-3</v>
      </c>
      <c r="N557" s="264">
        <f>D555</f>
        <v>2035</v>
      </c>
      <c r="O557" s="173" t="s">
        <v>95</v>
      </c>
      <c r="P557" s="6">
        <f t="shared" ref="P557:P600" si="107">L557</f>
        <v>7</v>
      </c>
      <c r="Q557" s="136"/>
    </row>
    <row r="558" spans="1:17" x14ac:dyDescent="0.25">
      <c r="A558" s="168"/>
      <c r="B558" s="169"/>
      <c r="C558" s="169"/>
      <c r="D558" s="169"/>
      <c r="E558" s="169"/>
      <c r="F558" s="170"/>
      <c r="G558" s="170"/>
      <c r="H558" s="259"/>
      <c r="I558" s="233">
        <v>2</v>
      </c>
      <c r="J558" s="174"/>
      <c r="K558" s="172"/>
      <c r="L558" s="181">
        <f t="shared" si="105"/>
        <v>2</v>
      </c>
      <c r="M558" s="320">
        <f t="shared" si="106"/>
        <v>9.8280098280098278E-4</v>
      </c>
      <c r="N558" s="264">
        <f>D555</f>
        <v>2035</v>
      </c>
      <c r="O558" s="175" t="s">
        <v>8</v>
      </c>
      <c r="P558" s="6">
        <f t="shared" si="107"/>
        <v>2</v>
      </c>
      <c r="Q558" s="136"/>
    </row>
    <row r="559" spans="1:17" x14ac:dyDescent="0.25">
      <c r="A559" s="168"/>
      <c r="B559" s="169"/>
      <c r="C559" s="169"/>
      <c r="D559" s="169"/>
      <c r="E559" s="169"/>
      <c r="F559" s="170"/>
      <c r="G559" s="170"/>
      <c r="H559" s="259"/>
      <c r="I559" s="233"/>
      <c r="J559" s="38"/>
      <c r="K559" s="172"/>
      <c r="L559" s="181">
        <f t="shared" si="105"/>
        <v>0</v>
      </c>
      <c r="M559" s="320">
        <f t="shared" si="106"/>
        <v>0</v>
      </c>
      <c r="N559" s="264">
        <f>D555</f>
        <v>2035</v>
      </c>
      <c r="O559" s="175" t="s">
        <v>9</v>
      </c>
      <c r="P559" s="6">
        <f t="shared" si="107"/>
        <v>0</v>
      </c>
      <c r="Q559" s="136"/>
    </row>
    <row r="560" spans="1:17" x14ac:dyDescent="0.25">
      <c r="A560" s="168"/>
      <c r="B560" s="169"/>
      <c r="C560" s="169"/>
      <c r="D560" s="169"/>
      <c r="E560" s="169"/>
      <c r="F560" s="170"/>
      <c r="G560" s="170"/>
      <c r="H560" s="259"/>
      <c r="I560" s="233">
        <v>134</v>
      </c>
      <c r="J560" s="174"/>
      <c r="K560" s="172">
        <v>10</v>
      </c>
      <c r="L560" s="181">
        <f t="shared" si="105"/>
        <v>144</v>
      </c>
      <c r="M560" s="320">
        <f t="shared" si="106"/>
        <v>7.0761670761670767E-2</v>
      </c>
      <c r="N560" s="264">
        <f>D555</f>
        <v>2035</v>
      </c>
      <c r="O560" s="173" t="s">
        <v>16</v>
      </c>
      <c r="P560" s="6">
        <f t="shared" si="107"/>
        <v>144</v>
      </c>
      <c r="Q560" s="136"/>
    </row>
    <row r="561" spans="1:17" x14ac:dyDescent="0.25">
      <c r="A561" s="168"/>
      <c r="B561" s="169"/>
      <c r="C561" s="169"/>
      <c r="D561" s="169"/>
      <c r="E561" s="169"/>
      <c r="F561" s="170"/>
      <c r="G561" s="170"/>
      <c r="H561" s="259"/>
      <c r="I561" s="233"/>
      <c r="J561" s="174"/>
      <c r="K561" s="172"/>
      <c r="L561" s="181">
        <f t="shared" si="105"/>
        <v>0</v>
      </c>
      <c r="M561" s="320">
        <f t="shared" si="106"/>
        <v>0</v>
      </c>
      <c r="N561" s="264">
        <f>D555</f>
        <v>2035</v>
      </c>
      <c r="O561" s="173" t="s">
        <v>46</v>
      </c>
      <c r="P561" s="6">
        <f t="shared" si="107"/>
        <v>0</v>
      </c>
      <c r="Q561" s="136"/>
    </row>
    <row r="562" spans="1:17" x14ac:dyDescent="0.25">
      <c r="A562" s="168"/>
      <c r="B562" s="169"/>
      <c r="C562" s="169"/>
      <c r="D562" s="169"/>
      <c r="E562" s="169"/>
      <c r="F562" s="170"/>
      <c r="G562" s="170"/>
      <c r="H562" s="259"/>
      <c r="I562" s="233"/>
      <c r="J562" s="38"/>
      <c r="K562" s="172"/>
      <c r="L562" s="181">
        <f t="shared" si="105"/>
        <v>0</v>
      </c>
      <c r="M562" s="320">
        <f t="shared" si="106"/>
        <v>0</v>
      </c>
      <c r="N562" s="264">
        <f>D555</f>
        <v>2035</v>
      </c>
      <c r="O562" s="173" t="s">
        <v>96</v>
      </c>
      <c r="P562" s="6">
        <f t="shared" si="107"/>
        <v>0</v>
      </c>
      <c r="Q562" s="176"/>
    </row>
    <row r="563" spans="1:17" x14ac:dyDescent="0.25">
      <c r="A563" s="168"/>
      <c r="B563" s="169"/>
      <c r="C563" s="169"/>
      <c r="D563" s="169"/>
      <c r="E563" s="169"/>
      <c r="F563" s="170"/>
      <c r="G563" s="170"/>
      <c r="H563" s="259"/>
      <c r="I563" s="233">
        <v>2</v>
      </c>
      <c r="J563" s="174"/>
      <c r="K563" s="172"/>
      <c r="L563" s="181">
        <f t="shared" si="105"/>
        <v>2</v>
      </c>
      <c r="M563" s="320">
        <f t="shared" si="106"/>
        <v>9.8280098280098278E-4</v>
      </c>
      <c r="N563" s="264">
        <f>D555</f>
        <v>2035</v>
      </c>
      <c r="O563" s="173" t="s">
        <v>36</v>
      </c>
      <c r="P563" s="6">
        <f t="shared" si="107"/>
        <v>2</v>
      </c>
      <c r="Q563" s="177"/>
    </row>
    <row r="564" spans="1:17" x14ac:dyDescent="0.25">
      <c r="A564" s="168"/>
      <c r="B564" s="169"/>
      <c r="C564" s="169"/>
      <c r="D564" s="169"/>
      <c r="E564" s="169"/>
      <c r="F564" s="170"/>
      <c r="G564" s="170"/>
      <c r="H564" s="259"/>
      <c r="I564" s="233">
        <v>8</v>
      </c>
      <c r="J564" s="174"/>
      <c r="K564" s="172">
        <v>6</v>
      </c>
      <c r="L564" s="181">
        <f t="shared" si="105"/>
        <v>14</v>
      </c>
      <c r="M564" s="320">
        <f t="shared" si="106"/>
        <v>6.8796068796068794E-3</v>
      </c>
      <c r="N564" s="264">
        <f>D555</f>
        <v>2035</v>
      </c>
      <c r="O564" s="173" t="s">
        <v>3</v>
      </c>
      <c r="P564" s="6">
        <f t="shared" si="107"/>
        <v>14</v>
      </c>
      <c r="Q564" s="177"/>
    </row>
    <row r="565" spans="1:17" x14ac:dyDescent="0.25">
      <c r="A565" s="168"/>
      <c r="B565" s="169"/>
      <c r="C565" s="169"/>
      <c r="D565" s="169"/>
      <c r="E565" s="169"/>
      <c r="F565" s="170"/>
      <c r="G565" s="170"/>
      <c r="H565" s="259"/>
      <c r="I565" s="233">
        <v>2</v>
      </c>
      <c r="J565" s="178"/>
      <c r="K565" s="179"/>
      <c r="L565" s="181">
        <f t="shared" si="105"/>
        <v>2</v>
      </c>
      <c r="M565" s="320">
        <f t="shared" si="106"/>
        <v>9.8280098280098278E-4</v>
      </c>
      <c r="N565" s="264">
        <f>D555</f>
        <v>2035</v>
      </c>
      <c r="O565" s="180" t="s">
        <v>29</v>
      </c>
      <c r="P565" s="6">
        <f t="shared" si="107"/>
        <v>2</v>
      </c>
      <c r="Q565" s="177"/>
    </row>
    <row r="566" spans="1:17" x14ac:dyDescent="0.25">
      <c r="A566" s="168"/>
      <c r="B566" s="169"/>
      <c r="C566" s="169"/>
      <c r="D566" s="169"/>
      <c r="E566" s="169"/>
      <c r="F566" s="170"/>
      <c r="G566" s="170"/>
      <c r="H566" s="259"/>
      <c r="I566" s="233">
        <v>6</v>
      </c>
      <c r="J566" s="38"/>
      <c r="K566" s="172"/>
      <c r="L566" s="181">
        <f t="shared" si="105"/>
        <v>6</v>
      </c>
      <c r="M566" s="320">
        <f t="shared" si="106"/>
        <v>2.9484029484029483E-3</v>
      </c>
      <c r="N566" s="264">
        <f>D555</f>
        <v>2035</v>
      </c>
      <c r="O566" s="173" t="s">
        <v>191</v>
      </c>
      <c r="P566" s="6">
        <f t="shared" si="107"/>
        <v>6</v>
      </c>
      <c r="Q566" s="177"/>
    </row>
    <row r="567" spans="1:17" x14ac:dyDescent="0.25">
      <c r="A567" s="168"/>
      <c r="B567" s="169"/>
      <c r="C567" s="169"/>
      <c r="D567" s="169"/>
      <c r="E567" s="169"/>
      <c r="F567" s="170"/>
      <c r="G567" s="170"/>
      <c r="H567" s="259"/>
      <c r="I567" s="233">
        <v>2</v>
      </c>
      <c r="J567" s="38"/>
      <c r="K567" s="172"/>
      <c r="L567" s="181">
        <f t="shared" si="105"/>
        <v>2</v>
      </c>
      <c r="M567" s="320">
        <f t="shared" si="106"/>
        <v>9.8280098280098278E-4</v>
      </c>
      <c r="N567" s="264">
        <f>D555</f>
        <v>2035</v>
      </c>
      <c r="O567" s="173" t="s">
        <v>508</v>
      </c>
      <c r="P567" s="6">
        <f t="shared" si="107"/>
        <v>2</v>
      </c>
      <c r="Q567" s="357"/>
    </row>
    <row r="568" spans="1:17" x14ac:dyDescent="0.25">
      <c r="A568" s="168"/>
      <c r="B568" s="169"/>
      <c r="C568" s="169"/>
      <c r="D568" s="169"/>
      <c r="E568" s="169"/>
      <c r="F568" s="170"/>
      <c r="G568" s="170"/>
      <c r="H568" s="259"/>
      <c r="I568" s="233">
        <v>6</v>
      </c>
      <c r="J568" s="38"/>
      <c r="K568" s="240"/>
      <c r="L568" s="181">
        <f t="shared" si="105"/>
        <v>6</v>
      </c>
      <c r="M568" s="320">
        <f t="shared" si="106"/>
        <v>2.9484029484029483E-3</v>
      </c>
      <c r="N568" s="264">
        <f>D555</f>
        <v>2035</v>
      </c>
      <c r="O568" s="254" t="s">
        <v>187</v>
      </c>
      <c r="P568" s="6">
        <f t="shared" si="107"/>
        <v>6</v>
      </c>
      <c r="Q568" s="176"/>
    </row>
    <row r="569" spans="1:17" x14ac:dyDescent="0.25">
      <c r="A569" s="168"/>
      <c r="B569" s="169"/>
      <c r="C569" s="169"/>
      <c r="D569" s="169"/>
      <c r="E569" s="169"/>
      <c r="F569" s="170"/>
      <c r="G569" s="170"/>
      <c r="H569" s="259"/>
      <c r="I569" s="233"/>
      <c r="J569" s="38"/>
      <c r="K569" s="172"/>
      <c r="L569" s="181">
        <f t="shared" si="105"/>
        <v>0</v>
      </c>
      <c r="M569" s="320">
        <f t="shared" si="106"/>
        <v>0</v>
      </c>
      <c r="N569" s="264">
        <f>D555</f>
        <v>2035</v>
      </c>
      <c r="O569" s="180" t="s">
        <v>31</v>
      </c>
      <c r="P569" s="6">
        <f t="shared" si="107"/>
        <v>0</v>
      </c>
      <c r="Q569" s="87"/>
    </row>
    <row r="570" spans="1:17" x14ac:dyDescent="0.25">
      <c r="A570" s="168"/>
      <c r="B570" s="169"/>
      <c r="C570" s="169"/>
      <c r="D570" s="169"/>
      <c r="E570" s="169"/>
      <c r="F570" s="170"/>
      <c r="G570" s="170"/>
      <c r="H570" s="259"/>
      <c r="I570" s="233">
        <v>1</v>
      </c>
      <c r="J570" s="38"/>
      <c r="K570" s="172"/>
      <c r="L570" s="181">
        <f t="shared" si="105"/>
        <v>1</v>
      </c>
      <c r="M570" s="320">
        <f t="shared" si="106"/>
        <v>4.9140049140049139E-4</v>
      </c>
      <c r="N570" s="264">
        <f>D555</f>
        <v>2035</v>
      </c>
      <c r="O570" s="173" t="s">
        <v>119</v>
      </c>
      <c r="P570" s="6">
        <f t="shared" si="107"/>
        <v>1</v>
      </c>
      <c r="Q570" s="176"/>
    </row>
    <row r="571" spans="1:17" x14ac:dyDescent="0.25">
      <c r="A571" s="168"/>
      <c r="B571" s="169"/>
      <c r="C571" s="169"/>
      <c r="D571" s="169"/>
      <c r="E571" s="169"/>
      <c r="F571" s="170"/>
      <c r="G571" s="170"/>
      <c r="H571" s="259"/>
      <c r="I571" s="233">
        <v>9</v>
      </c>
      <c r="J571" s="38"/>
      <c r="K571" s="172"/>
      <c r="L571" s="181">
        <f t="shared" si="105"/>
        <v>9</v>
      </c>
      <c r="M571" s="320">
        <f t="shared" si="106"/>
        <v>4.4226044226044229E-3</v>
      </c>
      <c r="N571" s="264">
        <f>D555</f>
        <v>2035</v>
      </c>
      <c r="O571" s="180" t="s">
        <v>85</v>
      </c>
      <c r="P571" s="6">
        <f t="shared" si="107"/>
        <v>9</v>
      </c>
      <c r="Q571" s="177"/>
    </row>
    <row r="572" spans="1:17" x14ac:dyDescent="0.25">
      <c r="A572" s="168"/>
      <c r="B572" s="169"/>
      <c r="C572" s="169"/>
      <c r="D572" s="169"/>
      <c r="E572" s="169"/>
      <c r="F572" s="170"/>
      <c r="G572" s="170"/>
      <c r="H572" s="259"/>
      <c r="I572" s="66"/>
      <c r="J572" s="38"/>
      <c r="K572" s="172"/>
      <c r="L572" s="181">
        <f t="shared" si="105"/>
        <v>0</v>
      </c>
      <c r="M572" s="320">
        <f t="shared" si="106"/>
        <v>0</v>
      </c>
      <c r="N572" s="264">
        <f>D555</f>
        <v>2035</v>
      </c>
      <c r="O572" s="173" t="s">
        <v>539</v>
      </c>
      <c r="P572" s="6">
        <f t="shared" si="107"/>
        <v>0</v>
      </c>
      <c r="Q572" s="177"/>
    </row>
    <row r="573" spans="1:17" x14ac:dyDescent="0.25">
      <c r="A573" s="168"/>
      <c r="B573" s="169"/>
      <c r="C573" s="169"/>
      <c r="D573" s="169"/>
      <c r="E573" s="169"/>
      <c r="F573" s="170"/>
      <c r="G573" s="170"/>
      <c r="H573" s="259"/>
      <c r="I573" s="66">
        <v>2</v>
      </c>
      <c r="J573" s="174"/>
      <c r="K573" s="172"/>
      <c r="L573" s="181">
        <f t="shared" si="105"/>
        <v>2</v>
      </c>
      <c r="M573" s="320">
        <f t="shared" si="106"/>
        <v>9.8280098280098278E-4</v>
      </c>
      <c r="N573" s="348" t="str">
        <f>D554</f>
        <v>Build QTY</v>
      </c>
      <c r="O573" s="180" t="s">
        <v>201</v>
      </c>
      <c r="P573" s="6">
        <f t="shared" si="107"/>
        <v>2</v>
      </c>
      <c r="Q573" s="87"/>
    </row>
    <row r="574" spans="1:17" ht="15.75" thickBot="1" x14ac:dyDescent="0.3">
      <c r="A574" s="168"/>
      <c r="B574" s="169"/>
      <c r="C574" s="169"/>
      <c r="D574" s="169"/>
      <c r="E574" s="169"/>
      <c r="F574" s="170"/>
      <c r="G574" s="170"/>
      <c r="H574" s="259"/>
      <c r="I574" s="212">
        <v>1</v>
      </c>
      <c r="J574" s="347"/>
      <c r="K574" s="238"/>
      <c r="L574" s="241">
        <f t="shared" si="105"/>
        <v>1</v>
      </c>
      <c r="M574" s="317">
        <f t="shared" si="106"/>
        <v>4.9140049140049139E-4</v>
      </c>
      <c r="N574" s="264">
        <f>D555</f>
        <v>2035</v>
      </c>
      <c r="O574" s="180" t="s">
        <v>37</v>
      </c>
      <c r="P574" s="6">
        <f t="shared" si="107"/>
        <v>1</v>
      </c>
      <c r="Q574" s="177"/>
    </row>
    <row r="575" spans="1:17" ht="15.75" thickBot="1" x14ac:dyDescent="0.3">
      <c r="A575" s="168"/>
      <c r="B575" s="169"/>
      <c r="C575" s="169"/>
      <c r="D575" s="169"/>
      <c r="E575" s="169"/>
      <c r="F575" s="170"/>
      <c r="G575" s="170"/>
      <c r="H575" s="260"/>
      <c r="I575" s="251"/>
      <c r="J575" s="251"/>
      <c r="K575" s="159"/>
      <c r="L575" s="160"/>
      <c r="M575" s="319"/>
      <c r="N575" s="269"/>
      <c r="O575" s="161" t="s">
        <v>99</v>
      </c>
      <c r="P575" s="6">
        <f t="shared" si="107"/>
        <v>0</v>
      </c>
      <c r="Q575" s="176"/>
    </row>
    <row r="576" spans="1:17" x14ac:dyDescent="0.25">
      <c r="A576" s="168"/>
      <c r="B576" s="169"/>
      <c r="C576" s="169"/>
      <c r="D576" s="169"/>
      <c r="E576" s="169"/>
      <c r="F576" s="170"/>
      <c r="G576" s="170"/>
      <c r="H576" s="259"/>
      <c r="I576" s="280"/>
      <c r="J576" s="279">
        <v>7</v>
      </c>
      <c r="K576" s="165"/>
      <c r="L576" s="166">
        <f t="shared" ref="L576" si="108">SUM(I576,K576)</f>
        <v>0</v>
      </c>
      <c r="M576" s="167">
        <f>$L576/$D$555</f>
        <v>0</v>
      </c>
      <c r="N576" s="264">
        <f>D555</f>
        <v>2035</v>
      </c>
      <c r="O576" s="250" t="s">
        <v>100</v>
      </c>
      <c r="P576" s="6">
        <f t="shared" si="107"/>
        <v>0</v>
      </c>
      <c r="Q576" s="182"/>
    </row>
    <row r="577" spans="1:17" x14ac:dyDescent="0.25">
      <c r="A577" s="168"/>
      <c r="B577" s="169"/>
      <c r="C577" s="169"/>
      <c r="D577" s="169"/>
      <c r="E577" s="169"/>
      <c r="F577" s="170"/>
      <c r="G577" s="170"/>
      <c r="H577" s="259"/>
      <c r="I577" s="66"/>
      <c r="J577" s="38">
        <v>33</v>
      </c>
      <c r="K577" s="172">
        <v>2</v>
      </c>
      <c r="L577" s="243">
        <f>SUM(I577,K577)</f>
        <v>2</v>
      </c>
      <c r="M577" s="167">
        <f t="shared" ref="M577:M583" si="109">$L577/$D$555</f>
        <v>9.8280098280098278E-4</v>
      </c>
      <c r="N577" s="264">
        <f>D555</f>
        <v>2035</v>
      </c>
      <c r="O577" s="235" t="s">
        <v>10</v>
      </c>
      <c r="P577" s="6">
        <f t="shared" si="107"/>
        <v>2</v>
      </c>
      <c r="Q577" s="182"/>
    </row>
    <row r="578" spans="1:17" x14ac:dyDescent="0.25">
      <c r="A578" s="168"/>
      <c r="B578" s="169"/>
      <c r="C578" s="169"/>
      <c r="D578" s="169"/>
      <c r="E578" s="169"/>
      <c r="F578" s="170"/>
      <c r="G578" s="170"/>
      <c r="H578" s="259"/>
      <c r="I578" s="234"/>
      <c r="J578" s="174">
        <v>2</v>
      </c>
      <c r="K578" s="172"/>
      <c r="L578" s="243">
        <f t="shared" ref="L578:L583" si="110">SUM(I578,K578)</f>
        <v>0</v>
      </c>
      <c r="M578" s="167">
        <f t="shared" si="109"/>
        <v>0</v>
      </c>
      <c r="N578" s="264">
        <f>D555</f>
        <v>2035</v>
      </c>
      <c r="O578" s="180" t="s">
        <v>85</v>
      </c>
      <c r="P578" s="6">
        <f t="shared" si="107"/>
        <v>0</v>
      </c>
      <c r="Q578" s="182"/>
    </row>
    <row r="579" spans="1:17" x14ac:dyDescent="0.25">
      <c r="A579" s="168"/>
      <c r="B579" s="169"/>
      <c r="C579" s="169"/>
      <c r="D579" s="169"/>
      <c r="E579" s="169"/>
      <c r="F579" s="170"/>
      <c r="G579" s="170"/>
      <c r="H579" s="259"/>
      <c r="I579" s="66"/>
      <c r="J579" s="38">
        <v>6</v>
      </c>
      <c r="K579" s="172"/>
      <c r="L579" s="243">
        <f t="shared" si="110"/>
        <v>0</v>
      </c>
      <c r="M579" s="167">
        <f t="shared" si="109"/>
        <v>0</v>
      </c>
      <c r="N579" s="264">
        <f>D555</f>
        <v>2035</v>
      </c>
      <c r="O579" s="235" t="s">
        <v>101</v>
      </c>
      <c r="P579" s="6">
        <f t="shared" si="107"/>
        <v>0</v>
      </c>
      <c r="Q579" s="177" t="s">
        <v>541</v>
      </c>
    </row>
    <row r="580" spans="1:17" x14ac:dyDescent="0.25">
      <c r="A580" s="168"/>
      <c r="B580" s="169"/>
      <c r="C580" s="169"/>
      <c r="D580" s="169"/>
      <c r="E580" s="169"/>
      <c r="F580" s="170"/>
      <c r="G580" s="170"/>
      <c r="H580" s="259"/>
      <c r="I580" s="66"/>
      <c r="J580" s="38">
        <v>4</v>
      </c>
      <c r="K580" s="172"/>
      <c r="L580" s="243">
        <f t="shared" si="110"/>
        <v>0</v>
      </c>
      <c r="M580" s="167">
        <f t="shared" si="109"/>
        <v>0</v>
      </c>
      <c r="N580" s="264">
        <f>D555</f>
        <v>2035</v>
      </c>
      <c r="O580" s="180" t="s">
        <v>103</v>
      </c>
      <c r="P580" s="6">
        <f t="shared" si="107"/>
        <v>0</v>
      </c>
      <c r="Q580" s="183"/>
    </row>
    <row r="581" spans="1:17" x14ac:dyDescent="0.25">
      <c r="A581" s="168"/>
      <c r="B581" s="169"/>
      <c r="C581" s="169"/>
      <c r="D581" s="169"/>
      <c r="E581" s="169"/>
      <c r="F581" s="170"/>
      <c r="G581" s="170"/>
      <c r="H581" s="259"/>
      <c r="I581" s="234"/>
      <c r="J581" s="174">
        <v>22</v>
      </c>
      <c r="K581" s="172"/>
      <c r="L581" s="243">
        <f t="shared" si="110"/>
        <v>0</v>
      </c>
      <c r="M581" s="167">
        <f t="shared" si="109"/>
        <v>0</v>
      </c>
      <c r="N581" s="264">
        <f>D555</f>
        <v>2035</v>
      </c>
      <c r="O581" s="235" t="s">
        <v>102</v>
      </c>
      <c r="P581" s="6">
        <f t="shared" si="107"/>
        <v>0</v>
      </c>
      <c r="Q581" s="177" t="s">
        <v>540</v>
      </c>
    </row>
    <row r="582" spans="1:17" x14ac:dyDescent="0.25">
      <c r="A582" s="168"/>
      <c r="B582" s="169"/>
      <c r="C582" s="169"/>
      <c r="D582" s="169"/>
      <c r="E582" s="169"/>
      <c r="F582" s="170"/>
      <c r="G582" s="170"/>
      <c r="H582" s="259"/>
      <c r="I582" s="66"/>
      <c r="J582" s="38">
        <v>30</v>
      </c>
      <c r="K582" s="172"/>
      <c r="L582" s="243">
        <f t="shared" si="110"/>
        <v>0</v>
      </c>
      <c r="M582" s="167">
        <f t="shared" si="109"/>
        <v>0</v>
      </c>
      <c r="N582" s="264">
        <f>D555</f>
        <v>2035</v>
      </c>
      <c r="O582" s="235" t="s">
        <v>98</v>
      </c>
      <c r="P582" s="6">
        <f t="shared" si="107"/>
        <v>0</v>
      </c>
      <c r="Q582" s="177"/>
    </row>
    <row r="583" spans="1:17" ht="15.75" thickBot="1" x14ac:dyDescent="0.3">
      <c r="A583" s="168"/>
      <c r="B583" s="169"/>
      <c r="C583" s="169"/>
      <c r="D583" s="169"/>
      <c r="E583" s="169"/>
      <c r="F583" s="170"/>
      <c r="G583" s="170"/>
      <c r="H583" s="259"/>
      <c r="I583" s="212"/>
      <c r="J583" s="237"/>
      <c r="K583" s="238"/>
      <c r="L583" s="236">
        <f t="shared" si="110"/>
        <v>0</v>
      </c>
      <c r="M583" s="317">
        <f t="shared" si="109"/>
        <v>0</v>
      </c>
      <c r="N583" s="265">
        <f>D555</f>
        <v>2035</v>
      </c>
      <c r="O583" s="239" t="s">
        <v>282</v>
      </c>
      <c r="P583" s="6">
        <f t="shared" si="107"/>
        <v>0</v>
      </c>
      <c r="Q583" s="177"/>
    </row>
    <row r="584" spans="1:17" ht="15.75" thickBot="1" x14ac:dyDescent="0.3">
      <c r="A584" s="168"/>
      <c r="B584" s="169"/>
      <c r="C584" s="169"/>
      <c r="D584" s="169"/>
      <c r="E584" s="169"/>
      <c r="F584" s="170"/>
      <c r="G584" s="170"/>
      <c r="H584" s="260"/>
      <c r="I584" s="244"/>
      <c r="J584" s="244"/>
      <c r="K584" s="245"/>
      <c r="L584" s="160"/>
      <c r="M584" s="246"/>
      <c r="N584" s="266"/>
      <c r="O584" s="247" t="s">
        <v>104</v>
      </c>
      <c r="P584" s="6">
        <f t="shared" si="107"/>
        <v>0</v>
      </c>
      <c r="Q584" s="177"/>
    </row>
    <row r="585" spans="1:17" x14ac:dyDescent="0.25">
      <c r="A585" s="168"/>
      <c r="B585" s="169"/>
      <c r="C585" s="169"/>
      <c r="D585" s="169"/>
      <c r="E585" s="169"/>
      <c r="F585" s="170"/>
      <c r="G585" s="170"/>
      <c r="H585" s="260"/>
      <c r="I585" s="64"/>
      <c r="J585" s="352"/>
      <c r="K585" s="353"/>
      <c r="L585" s="433">
        <f t="shared" ref="L585:L600" si="111">SUM(I585,K585)</f>
        <v>0</v>
      </c>
      <c r="M585" s="318">
        <f>L585/$D$555</f>
        <v>0</v>
      </c>
      <c r="N585" s="354" t="str">
        <f>D554</f>
        <v>Build QTY</v>
      </c>
      <c r="O585" s="232" t="s">
        <v>326</v>
      </c>
      <c r="P585" s="6">
        <f t="shared" si="107"/>
        <v>0</v>
      </c>
      <c r="Q585" s="292"/>
    </row>
    <row r="586" spans="1:17" x14ac:dyDescent="0.25">
      <c r="A586" s="168"/>
      <c r="B586" s="169"/>
      <c r="C586" s="169"/>
      <c r="D586" s="169" t="s">
        <v>107</v>
      </c>
      <c r="E586" s="169"/>
      <c r="F586" s="170"/>
      <c r="G586" s="170"/>
      <c r="H586" s="260"/>
      <c r="I586" s="66"/>
      <c r="J586" s="38"/>
      <c r="K586" s="355"/>
      <c r="L586" s="432">
        <f t="shared" si="111"/>
        <v>0</v>
      </c>
      <c r="M586" s="320">
        <f t="shared" ref="M586:M600" si="112">L586/$D$555</f>
        <v>0</v>
      </c>
      <c r="N586" s="348" t="str">
        <f>D554</f>
        <v>Build QTY</v>
      </c>
      <c r="O586" s="173" t="s">
        <v>188</v>
      </c>
      <c r="P586" s="6">
        <f t="shared" si="107"/>
        <v>0</v>
      </c>
      <c r="Q586" s="292"/>
    </row>
    <row r="587" spans="1:17" x14ac:dyDescent="0.25">
      <c r="A587" s="168"/>
      <c r="B587" s="169"/>
      <c r="C587" s="169"/>
      <c r="D587" s="169"/>
      <c r="E587" s="169"/>
      <c r="F587" s="170"/>
      <c r="G587" s="170"/>
      <c r="H587" s="260"/>
      <c r="I587" s="349">
        <v>8</v>
      </c>
      <c r="J587" s="350"/>
      <c r="K587" s="351"/>
      <c r="L587" s="432">
        <f t="shared" si="111"/>
        <v>8</v>
      </c>
      <c r="M587" s="320">
        <f t="shared" si="112"/>
        <v>3.9312039312039311E-3</v>
      </c>
      <c r="N587" s="264">
        <f>D555</f>
        <v>2035</v>
      </c>
      <c r="O587" s="180" t="s">
        <v>85</v>
      </c>
      <c r="P587" s="6">
        <f t="shared" si="107"/>
        <v>8</v>
      </c>
      <c r="Q587" s="12" t="s">
        <v>185</v>
      </c>
    </row>
    <row r="588" spans="1:17" x14ac:dyDescent="0.25">
      <c r="A588" s="168"/>
      <c r="B588" s="169"/>
      <c r="C588" s="169"/>
      <c r="D588" s="169"/>
      <c r="E588" s="169"/>
      <c r="F588" s="170"/>
      <c r="G588" s="170"/>
      <c r="H588" s="260"/>
      <c r="I588" s="66">
        <v>3</v>
      </c>
      <c r="J588" s="38"/>
      <c r="K588" s="273"/>
      <c r="L588" s="432">
        <v>0</v>
      </c>
      <c r="M588" s="320">
        <f t="shared" si="112"/>
        <v>0</v>
      </c>
      <c r="N588" s="264" t="str">
        <f>D554</f>
        <v>Build QTY</v>
      </c>
      <c r="O588" s="180" t="s">
        <v>537</v>
      </c>
      <c r="P588" s="6">
        <f t="shared" si="107"/>
        <v>0</v>
      </c>
      <c r="Q588" s="182" t="s">
        <v>542</v>
      </c>
    </row>
    <row r="589" spans="1:17" x14ac:dyDescent="0.25">
      <c r="A589" s="168"/>
      <c r="B589" s="169"/>
      <c r="C589" s="169"/>
      <c r="D589" s="169"/>
      <c r="E589" s="169"/>
      <c r="F589" s="170"/>
      <c r="G589" s="170"/>
      <c r="H589" s="260"/>
      <c r="I589" s="66">
        <v>1</v>
      </c>
      <c r="J589" s="38"/>
      <c r="K589" s="273"/>
      <c r="L589" s="432">
        <v>0</v>
      </c>
      <c r="M589" s="320">
        <f t="shared" si="112"/>
        <v>0</v>
      </c>
      <c r="N589" s="264">
        <f>D555</f>
        <v>2035</v>
      </c>
      <c r="O589" s="180" t="s">
        <v>134</v>
      </c>
      <c r="P589" s="6">
        <f t="shared" si="107"/>
        <v>0</v>
      </c>
      <c r="Q589" s="13" t="s">
        <v>543</v>
      </c>
    </row>
    <row r="590" spans="1:17" x14ac:dyDescent="0.25">
      <c r="A590" s="168"/>
      <c r="B590" s="169"/>
      <c r="C590" s="169"/>
      <c r="D590" s="169"/>
      <c r="E590" s="169"/>
      <c r="F590" s="170"/>
      <c r="G590" s="170"/>
      <c r="H590" s="260"/>
      <c r="I590" s="66">
        <v>4</v>
      </c>
      <c r="J590" s="38"/>
      <c r="K590" s="273"/>
      <c r="L590" s="432">
        <f t="shared" si="111"/>
        <v>4</v>
      </c>
      <c r="M590" s="320">
        <f t="shared" si="112"/>
        <v>1.9656019656019656E-3</v>
      </c>
      <c r="N590" s="264">
        <f>D555</f>
        <v>2035</v>
      </c>
      <c r="O590" s="180" t="s">
        <v>170</v>
      </c>
      <c r="P590" s="6">
        <f t="shared" si="107"/>
        <v>4</v>
      </c>
      <c r="Q590" s="292"/>
    </row>
    <row r="591" spans="1:17" x14ac:dyDescent="0.25">
      <c r="A591" s="168"/>
      <c r="B591" s="169"/>
      <c r="C591" s="169"/>
      <c r="D591" s="169"/>
      <c r="E591" s="169"/>
      <c r="F591" s="170"/>
      <c r="G591" s="170"/>
      <c r="H591" s="171"/>
      <c r="I591" s="66"/>
      <c r="J591" s="38"/>
      <c r="K591" s="273"/>
      <c r="L591" s="432">
        <f t="shared" si="111"/>
        <v>0</v>
      </c>
      <c r="M591" s="320">
        <f t="shared" si="112"/>
        <v>0</v>
      </c>
      <c r="N591" s="264">
        <f>D555</f>
        <v>2035</v>
      </c>
      <c r="O591" s="180" t="s">
        <v>513</v>
      </c>
      <c r="P591" s="6">
        <f t="shared" si="107"/>
        <v>0</v>
      </c>
      <c r="Q591" s="12"/>
    </row>
    <row r="592" spans="1:17" x14ac:dyDescent="0.25">
      <c r="A592" s="168"/>
      <c r="B592" s="169"/>
      <c r="C592" s="169"/>
      <c r="D592" s="169"/>
      <c r="E592" s="169"/>
      <c r="F592" s="170"/>
      <c r="G592" s="170"/>
      <c r="H592" s="171"/>
      <c r="I592" s="70">
        <v>85</v>
      </c>
      <c r="J592" s="178"/>
      <c r="K592" s="274"/>
      <c r="L592" s="432">
        <f t="shared" si="111"/>
        <v>85</v>
      </c>
      <c r="M592" s="320">
        <f t="shared" si="112"/>
        <v>4.1769041769041768E-2</v>
      </c>
      <c r="N592" s="264">
        <f>D555</f>
        <v>2035</v>
      </c>
      <c r="O592" s="173" t="s">
        <v>119</v>
      </c>
      <c r="P592" s="6">
        <f t="shared" si="107"/>
        <v>85</v>
      </c>
      <c r="Q592" s="13"/>
    </row>
    <row r="593" spans="1:17" x14ac:dyDescent="0.25">
      <c r="A593" s="168"/>
      <c r="B593" s="169"/>
      <c r="C593" s="169"/>
      <c r="D593" s="169"/>
      <c r="E593" s="169"/>
      <c r="F593" s="170"/>
      <c r="G593" s="170"/>
      <c r="H593" s="171"/>
      <c r="I593" s="70">
        <v>9</v>
      </c>
      <c r="J593" s="178"/>
      <c r="K593" s="274"/>
      <c r="L593" s="432">
        <f t="shared" si="111"/>
        <v>9</v>
      </c>
      <c r="M593" s="320">
        <f t="shared" si="112"/>
        <v>4.4226044226044229E-3</v>
      </c>
      <c r="N593" s="264">
        <f>D555</f>
        <v>2035</v>
      </c>
      <c r="O593" s="180" t="s">
        <v>136</v>
      </c>
      <c r="P593" s="6">
        <f t="shared" si="107"/>
        <v>9</v>
      </c>
      <c r="Q593" s="13"/>
    </row>
    <row r="594" spans="1:17" x14ac:dyDescent="0.25">
      <c r="A594" s="168"/>
      <c r="B594" s="169"/>
      <c r="C594" s="169"/>
      <c r="D594" s="169"/>
      <c r="E594" s="169"/>
      <c r="F594" s="170"/>
      <c r="G594" s="170"/>
      <c r="H594" s="171"/>
      <c r="I594" s="70"/>
      <c r="J594" s="178"/>
      <c r="K594" s="273"/>
      <c r="L594" s="432">
        <f t="shared" si="111"/>
        <v>0</v>
      </c>
      <c r="M594" s="320">
        <f t="shared" si="112"/>
        <v>0</v>
      </c>
      <c r="N594" s="264" t="str">
        <f>D554</f>
        <v>Build QTY</v>
      </c>
      <c r="O594" s="180" t="s">
        <v>508</v>
      </c>
      <c r="P594" s="6">
        <f t="shared" si="107"/>
        <v>0</v>
      </c>
      <c r="Q594" s="136"/>
    </row>
    <row r="595" spans="1:17" x14ac:dyDescent="0.25">
      <c r="A595" s="168"/>
      <c r="B595" s="169"/>
      <c r="C595" s="169"/>
      <c r="D595" s="169"/>
      <c r="E595" s="169"/>
      <c r="F595" s="170"/>
      <c r="G595" s="170"/>
      <c r="H595" s="171"/>
      <c r="I595" s="70">
        <v>5</v>
      </c>
      <c r="J595" s="178"/>
      <c r="K595" s="273"/>
      <c r="L595" s="432">
        <f t="shared" si="111"/>
        <v>5</v>
      </c>
      <c r="M595" s="320">
        <f t="shared" si="112"/>
        <v>2.4570024570024569E-3</v>
      </c>
      <c r="N595" s="264">
        <f>D555</f>
        <v>2035</v>
      </c>
      <c r="O595" s="180" t="s">
        <v>189</v>
      </c>
      <c r="P595" s="6">
        <f t="shared" si="107"/>
        <v>5</v>
      </c>
      <c r="Q595" s="136"/>
    </row>
    <row r="596" spans="1:17" x14ac:dyDescent="0.25">
      <c r="A596" s="168"/>
      <c r="B596" s="169"/>
      <c r="C596" s="169"/>
      <c r="D596" s="169"/>
      <c r="E596" s="169"/>
      <c r="F596" s="170"/>
      <c r="G596" s="170"/>
      <c r="H596" s="171"/>
      <c r="I596" s="70"/>
      <c r="J596" s="178"/>
      <c r="K596" s="273"/>
      <c r="L596" s="432">
        <f t="shared" si="111"/>
        <v>0</v>
      </c>
      <c r="M596" s="320">
        <f t="shared" si="112"/>
        <v>0</v>
      </c>
      <c r="N596" s="264">
        <f>D555</f>
        <v>2035</v>
      </c>
      <c r="O596" s="180" t="s">
        <v>175</v>
      </c>
      <c r="P596" s="6">
        <f t="shared" si="107"/>
        <v>0</v>
      </c>
      <c r="Q596" s="136"/>
    </row>
    <row r="597" spans="1:17" x14ac:dyDescent="0.25">
      <c r="A597" s="168"/>
      <c r="B597" s="169"/>
      <c r="C597" s="169"/>
      <c r="D597" s="169"/>
      <c r="E597" s="169"/>
      <c r="F597" s="170"/>
      <c r="G597" s="170"/>
      <c r="H597" s="171"/>
      <c r="I597" s="70">
        <v>3</v>
      </c>
      <c r="J597" s="178"/>
      <c r="K597" s="273"/>
      <c r="L597" s="432">
        <v>0</v>
      </c>
      <c r="M597" s="320">
        <f t="shared" si="112"/>
        <v>0</v>
      </c>
      <c r="N597" s="264">
        <f>D555</f>
        <v>2035</v>
      </c>
      <c r="O597" s="180" t="s">
        <v>538</v>
      </c>
      <c r="P597" s="6">
        <f t="shared" si="107"/>
        <v>0</v>
      </c>
      <c r="Q597" s="136"/>
    </row>
    <row r="598" spans="1:17" x14ac:dyDescent="0.25">
      <c r="A598" s="168"/>
      <c r="B598" s="169"/>
      <c r="C598" s="169"/>
      <c r="D598" s="169"/>
      <c r="E598" s="169"/>
      <c r="F598" s="170"/>
      <c r="G598" s="170"/>
      <c r="H598" s="171"/>
      <c r="I598" s="66">
        <v>2</v>
      </c>
      <c r="J598" s="38"/>
      <c r="K598" s="273"/>
      <c r="L598" s="432">
        <f t="shared" si="111"/>
        <v>2</v>
      </c>
      <c r="M598" s="320">
        <f t="shared" si="112"/>
        <v>9.8280098280098278E-4</v>
      </c>
      <c r="N598" s="264">
        <f>D555</f>
        <v>2035</v>
      </c>
      <c r="O598" s="180" t="s">
        <v>202</v>
      </c>
      <c r="P598" s="6">
        <f t="shared" si="107"/>
        <v>2</v>
      </c>
      <c r="Q598" s="291"/>
    </row>
    <row r="599" spans="1:17" x14ac:dyDescent="0.25">
      <c r="A599" s="168"/>
      <c r="B599" s="169"/>
      <c r="C599" s="169"/>
      <c r="D599" s="169"/>
      <c r="E599" s="169"/>
      <c r="F599" s="170"/>
      <c r="G599" s="170"/>
      <c r="H599" s="171"/>
      <c r="I599" s="66">
        <v>6</v>
      </c>
      <c r="J599" s="38"/>
      <c r="K599" s="273"/>
      <c r="L599" s="432">
        <v>0</v>
      </c>
      <c r="M599" s="320">
        <f t="shared" si="112"/>
        <v>0</v>
      </c>
      <c r="N599" s="264">
        <v>588</v>
      </c>
      <c r="O599" s="180" t="s">
        <v>138</v>
      </c>
      <c r="P599" s="6">
        <f t="shared" si="107"/>
        <v>0</v>
      </c>
      <c r="Q599" s="291"/>
    </row>
    <row r="600" spans="1:17" ht="15.75" thickBot="1" x14ac:dyDescent="0.3">
      <c r="A600" s="185"/>
      <c r="B600" s="186"/>
      <c r="C600" s="186"/>
      <c r="D600" s="186"/>
      <c r="E600" s="186"/>
      <c r="F600" s="187"/>
      <c r="G600" s="187"/>
      <c r="H600" s="188"/>
      <c r="I600" s="242">
        <v>2</v>
      </c>
      <c r="J600" s="248"/>
      <c r="K600" s="275"/>
      <c r="L600" s="440">
        <f t="shared" si="111"/>
        <v>2</v>
      </c>
      <c r="M600" s="317">
        <f t="shared" si="112"/>
        <v>9.8280098280098278E-4</v>
      </c>
      <c r="N600" s="264">
        <f>D555</f>
        <v>2035</v>
      </c>
      <c r="O600" s="249" t="s">
        <v>512</v>
      </c>
      <c r="P600" s="6">
        <f t="shared" si="107"/>
        <v>2</v>
      </c>
      <c r="Q600" s="295"/>
    </row>
    <row r="601" spans="1:17" ht="15.75" thickBot="1" x14ac:dyDescent="0.3">
      <c r="H601" s="189" t="s">
        <v>5</v>
      </c>
      <c r="I601" s="190">
        <f>SUM(I556:I600)</f>
        <v>311</v>
      </c>
      <c r="J601" s="190">
        <f>SUM(J556:J600)</f>
        <v>104</v>
      </c>
      <c r="K601" s="190">
        <f>SUM(K556:K574,K587:K600,K577)</f>
        <v>18</v>
      </c>
      <c r="L601" s="190">
        <f>SUM(L556:L600)</f>
        <v>316</v>
      </c>
      <c r="M601" s="458">
        <f>L601/$D$555</f>
        <v>0.15528255528255527</v>
      </c>
      <c r="N601" s="455">
        <f>D555</f>
        <v>2035</v>
      </c>
      <c r="O601" s="6"/>
    </row>
    <row r="603" spans="1:17" ht="15.75" thickBot="1" x14ac:dyDescent="0.3"/>
    <row r="604" spans="1:17" ht="30.75" thickBot="1" x14ac:dyDescent="0.3">
      <c r="A604" s="149" t="s">
        <v>186</v>
      </c>
      <c r="B604" s="252" t="s">
        <v>51</v>
      </c>
      <c r="C604" s="252" t="s">
        <v>121</v>
      </c>
      <c r="D604" s="150" t="s">
        <v>18</v>
      </c>
      <c r="E604" s="150" t="s">
        <v>17</v>
      </c>
      <c r="F604" s="151" t="s">
        <v>1</v>
      </c>
      <c r="G604" s="151" t="s">
        <v>91</v>
      </c>
      <c r="H604" s="152" t="s">
        <v>24</v>
      </c>
      <c r="I604" s="153" t="s">
        <v>92</v>
      </c>
      <c r="J604" s="153" t="s">
        <v>93</v>
      </c>
      <c r="K604" s="154" t="s">
        <v>94</v>
      </c>
      <c r="L604" s="154" t="s">
        <v>5</v>
      </c>
      <c r="M604" s="154" t="s">
        <v>2</v>
      </c>
      <c r="N604" s="155" t="s">
        <v>171</v>
      </c>
      <c r="O604" s="156" t="s">
        <v>21</v>
      </c>
      <c r="P604" s="6" t="s">
        <v>5</v>
      </c>
      <c r="Q604" s="36" t="s">
        <v>7</v>
      </c>
    </row>
    <row r="605" spans="1:17" ht="15.75" thickBot="1" x14ac:dyDescent="0.3">
      <c r="A605" s="256">
        <v>1482488</v>
      </c>
      <c r="B605" s="256" t="s">
        <v>122</v>
      </c>
      <c r="C605" s="256">
        <v>1920</v>
      </c>
      <c r="D605" s="434">
        <v>2010</v>
      </c>
      <c r="E605" s="435">
        <v>1819</v>
      </c>
      <c r="F605" s="436">
        <f>E605/D605</f>
        <v>0.90497512437810945</v>
      </c>
      <c r="G605" s="437">
        <f>J651/D605</f>
        <v>2.9850746268656716E-2</v>
      </c>
      <c r="H605" s="257">
        <v>44998</v>
      </c>
      <c r="I605" s="157"/>
      <c r="J605" s="158"/>
      <c r="K605" s="159"/>
      <c r="L605" s="160"/>
      <c r="M605" s="330"/>
      <c r="N605" s="158"/>
      <c r="O605" s="161" t="s">
        <v>80</v>
      </c>
      <c r="Q605" s="86" t="s">
        <v>174</v>
      </c>
    </row>
    <row r="606" spans="1:17" x14ac:dyDescent="0.25">
      <c r="A606" s="162"/>
      <c r="B606" s="163"/>
      <c r="C606" s="163"/>
      <c r="D606" s="163"/>
      <c r="E606" s="163"/>
      <c r="F606" s="164"/>
      <c r="G606" s="164"/>
      <c r="H606" s="258"/>
      <c r="I606" s="233">
        <v>1</v>
      </c>
      <c r="J606" s="229"/>
      <c r="K606" s="230"/>
      <c r="L606" s="478">
        <f t="shared" ref="L606:L624" si="113">SUM(I606,K606)</f>
        <v>1</v>
      </c>
      <c r="M606" s="318">
        <f>L606/$D$605</f>
        <v>4.9751243781094524E-4</v>
      </c>
      <c r="N606" s="264">
        <f>D605</f>
        <v>2010</v>
      </c>
      <c r="O606" s="232" t="s">
        <v>14</v>
      </c>
      <c r="P606" s="6">
        <f>L606</f>
        <v>1</v>
      </c>
      <c r="Q606" s="86"/>
    </row>
    <row r="607" spans="1:17" x14ac:dyDescent="0.25">
      <c r="A607" s="168"/>
      <c r="B607" s="169"/>
      <c r="C607" s="169"/>
      <c r="D607" s="169"/>
      <c r="E607" s="169"/>
      <c r="F607" s="170"/>
      <c r="G607" s="170"/>
      <c r="H607" s="259"/>
      <c r="I607" s="233">
        <v>10</v>
      </c>
      <c r="J607" s="38"/>
      <c r="K607" s="67"/>
      <c r="L607" s="181">
        <f t="shared" si="113"/>
        <v>10</v>
      </c>
      <c r="M607" s="320">
        <f t="shared" ref="M607:M624" si="114">L607/$D$605</f>
        <v>4.9751243781094526E-3</v>
      </c>
      <c r="N607" s="264">
        <f>D605</f>
        <v>2010</v>
      </c>
      <c r="O607" s="173" t="s">
        <v>95</v>
      </c>
      <c r="P607" s="6">
        <f t="shared" ref="P607:P650" si="115">L607</f>
        <v>10</v>
      </c>
      <c r="Q607" s="136"/>
    </row>
    <row r="608" spans="1:17" x14ac:dyDescent="0.25">
      <c r="A608" s="168"/>
      <c r="B608" s="169"/>
      <c r="C608" s="169"/>
      <c r="D608" s="169"/>
      <c r="E608" s="169"/>
      <c r="F608" s="170"/>
      <c r="G608" s="170"/>
      <c r="H608" s="259"/>
      <c r="I608" s="233">
        <v>1</v>
      </c>
      <c r="J608" s="174"/>
      <c r="K608" s="172"/>
      <c r="L608" s="181">
        <f t="shared" si="113"/>
        <v>1</v>
      </c>
      <c r="M608" s="320">
        <f t="shared" si="114"/>
        <v>4.9751243781094524E-4</v>
      </c>
      <c r="N608" s="264">
        <f>D605</f>
        <v>2010</v>
      </c>
      <c r="O608" s="175" t="s">
        <v>8</v>
      </c>
      <c r="P608" s="6">
        <f t="shared" si="115"/>
        <v>1</v>
      </c>
      <c r="Q608" s="136"/>
    </row>
    <row r="609" spans="1:17" x14ac:dyDescent="0.25">
      <c r="A609" s="168"/>
      <c r="B609" s="169"/>
      <c r="C609" s="169"/>
      <c r="D609" s="169"/>
      <c r="E609" s="169"/>
      <c r="F609" s="170"/>
      <c r="G609" s="170"/>
      <c r="H609" s="259"/>
      <c r="I609" s="233"/>
      <c r="J609" s="38"/>
      <c r="K609" s="172"/>
      <c r="L609" s="181">
        <f t="shared" si="113"/>
        <v>0</v>
      </c>
      <c r="M609" s="320">
        <f t="shared" si="114"/>
        <v>0</v>
      </c>
      <c r="N609" s="264">
        <f>D605</f>
        <v>2010</v>
      </c>
      <c r="O609" s="175" t="s">
        <v>9</v>
      </c>
      <c r="P609" s="6">
        <f t="shared" si="115"/>
        <v>0</v>
      </c>
      <c r="Q609" s="136"/>
    </row>
    <row r="610" spans="1:17" x14ac:dyDescent="0.25">
      <c r="A610" s="168"/>
      <c r="B610" s="169"/>
      <c r="C610" s="169"/>
      <c r="D610" s="169"/>
      <c r="E610" s="169"/>
      <c r="F610" s="170"/>
      <c r="G610" s="170"/>
      <c r="H610" s="259"/>
      <c r="I610" s="233">
        <v>46</v>
      </c>
      <c r="J610" s="174"/>
      <c r="K610" s="172">
        <v>10</v>
      </c>
      <c r="L610" s="181">
        <f t="shared" si="113"/>
        <v>56</v>
      </c>
      <c r="M610" s="320">
        <f t="shared" si="114"/>
        <v>2.7860696517412936E-2</v>
      </c>
      <c r="N610" s="264">
        <f>D605</f>
        <v>2010</v>
      </c>
      <c r="O610" s="173" t="s">
        <v>16</v>
      </c>
      <c r="P610" s="6">
        <f t="shared" si="115"/>
        <v>56</v>
      </c>
      <c r="Q610" s="136"/>
    </row>
    <row r="611" spans="1:17" x14ac:dyDescent="0.25">
      <c r="A611" s="168"/>
      <c r="B611" s="169"/>
      <c r="C611" s="169"/>
      <c r="D611" s="169"/>
      <c r="E611" s="169"/>
      <c r="F611" s="170"/>
      <c r="G611" s="170"/>
      <c r="H611" s="259"/>
      <c r="I611" s="233"/>
      <c r="J611" s="174"/>
      <c r="K611" s="172"/>
      <c r="L611" s="181">
        <f t="shared" si="113"/>
        <v>0</v>
      </c>
      <c r="M611" s="320">
        <f t="shared" si="114"/>
        <v>0</v>
      </c>
      <c r="N611" s="264">
        <f>D605</f>
        <v>2010</v>
      </c>
      <c r="O611" s="173" t="s">
        <v>46</v>
      </c>
      <c r="P611" s="6">
        <f t="shared" si="115"/>
        <v>0</v>
      </c>
      <c r="Q611" s="136"/>
    </row>
    <row r="612" spans="1:17" x14ac:dyDescent="0.25">
      <c r="A612" s="168"/>
      <c r="B612" s="169"/>
      <c r="C612" s="169"/>
      <c r="D612" s="169"/>
      <c r="E612" s="169"/>
      <c r="F612" s="170"/>
      <c r="G612" s="170"/>
      <c r="H612" s="259"/>
      <c r="I612" s="233">
        <v>2</v>
      </c>
      <c r="J612" s="38"/>
      <c r="K612" s="172"/>
      <c r="L612" s="181">
        <f t="shared" si="113"/>
        <v>2</v>
      </c>
      <c r="M612" s="320">
        <f t="shared" si="114"/>
        <v>9.9502487562189048E-4</v>
      </c>
      <c r="N612" s="264">
        <f>D605</f>
        <v>2010</v>
      </c>
      <c r="O612" s="173" t="s">
        <v>96</v>
      </c>
      <c r="P612" s="6">
        <f t="shared" si="115"/>
        <v>2</v>
      </c>
      <c r="Q612" s="176"/>
    </row>
    <row r="613" spans="1:17" x14ac:dyDescent="0.25">
      <c r="A613" s="168"/>
      <c r="B613" s="169"/>
      <c r="C613" s="169"/>
      <c r="D613" s="169"/>
      <c r="E613" s="169"/>
      <c r="F613" s="170"/>
      <c r="G613" s="170"/>
      <c r="H613" s="259"/>
      <c r="I613" s="233"/>
      <c r="J613" s="174"/>
      <c r="K613" s="172"/>
      <c r="L613" s="181">
        <f t="shared" si="113"/>
        <v>0</v>
      </c>
      <c r="M613" s="320">
        <f t="shared" si="114"/>
        <v>0</v>
      </c>
      <c r="N613" s="264">
        <f>D605</f>
        <v>2010</v>
      </c>
      <c r="O613" s="173" t="s">
        <v>36</v>
      </c>
      <c r="P613" s="6">
        <f t="shared" si="115"/>
        <v>0</v>
      </c>
      <c r="Q613" s="177"/>
    </row>
    <row r="614" spans="1:17" x14ac:dyDescent="0.25">
      <c r="A614" s="168"/>
      <c r="B614" s="169"/>
      <c r="C614" s="169"/>
      <c r="D614" s="169"/>
      <c r="E614" s="169"/>
      <c r="F614" s="170"/>
      <c r="G614" s="170"/>
      <c r="H614" s="259"/>
      <c r="I614" s="233">
        <v>3</v>
      </c>
      <c r="J614" s="174"/>
      <c r="K614" s="172">
        <v>2</v>
      </c>
      <c r="L614" s="181">
        <f t="shared" si="113"/>
        <v>5</v>
      </c>
      <c r="M614" s="320">
        <f t="shared" si="114"/>
        <v>2.4875621890547263E-3</v>
      </c>
      <c r="N614" s="264">
        <f>D605</f>
        <v>2010</v>
      </c>
      <c r="O614" s="173" t="s">
        <v>3</v>
      </c>
      <c r="P614" s="6">
        <f t="shared" si="115"/>
        <v>5</v>
      </c>
      <c r="Q614" s="177"/>
    </row>
    <row r="615" spans="1:17" x14ac:dyDescent="0.25">
      <c r="A615" s="168"/>
      <c r="B615" s="169"/>
      <c r="C615" s="169"/>
      <c r="D615" s="169"/>
      <c r="E615" s="169"/>
      <c r="F615" s="170"/>
      <c r="G615" s="170"/>
      <c r="H615" s="259"/>
      <c r="I615" s="233">
        <v>5</v>
      </c>
      <c r="J615" s="178"/>
      <c r="K615" s="179"/>
      <c r="L615" s="181">
        <f t="shared" si="113"/>
        <v>5</v>
      </c>
      <c r="M615" s="320">
        <f t="shared" si="114"/>
        <v>2.4875621890547263E-3</v>
      </c>
      <c r="N615" s="264">
        <f>D605</f>
        <v>2010</v>
      </c>
      <c r="O615" s="180" t="s">
        <v>29</v>
      </c>
      <c r="P615" s="6">
        <f t="shared" si="115"/>
        <v>5</v>
      </c>
      <c r="Q615" s="177"/>
    </row>
    <row r="616" spans="1:17" x14ac:dyDescent="0.25">
      <c r="A616" s="168"/>
      <c r="B616" s="169"/>
      <c r="C616" s="169"/>
      <c r="D616" s="169"/>
      <c r="E616" s="169"/>
      <c r="F616" s="170"/>
      <c r="G616" s="170"/>
      <c r="H616" s="259"/>
      <c r="I616" s="233">
        <v>1</v>
      </c>
      <c r="J616" s="38"/>
      <c r="K616" s="172"/>
      <c r="L616" s="181">
        <f t="shared" si="113"/>
        <v>1</v>
      </c>
      <c r="M616" s="320">
        <f t="shared" si="114"/>
        <v>4.9751243781094524E-4</v>
      </c>
      <c r="N616" s="264">
        <f>D605</f>
        <v>2010</v>
      </c>
      <c r="O616" s="173" t="s">
        <v>191</v>
      </c>
      <c r="P616" s="6">
        <f t="shared" si="115"/>
        <v>1</v>
      </c>
      <c r="Q616" s="177"/>
    </row>
    <row r="617" spans="1:17" x14ac:dyDescent="0.25">
      <c r="A617" s="168"/>
      <c r="B617" s="169"/>
      <c r="C617" s="169"/>
      <c r="D617" s="169"/>
      <c r="E617" s="169"/>
      <c r="F617" s="170"/>
      <c r="G617" s="170"/>
      <c r="H617" s="259"/>
      <c r="I617" s="233"/>
      <c r="J617" s="38"/>
      <c r="K617" s="172"/>
      <c r="L617" s="181">
        <f t="shared" si="113"/>
        <v>0</v>
      </c>
      <c r="M617" s="320">
        <f t="shared" si="114"/>
        <v>0</v>
      </c>
      <c r="N617" s="264">
        <f>D605</f>
        <v>2010</v>
      </c>
      <c r="O617" s="173" t="s">
        <v>508</v>
      </c>
      <c r="P617" s="6">
        <f t="shared" si="115"/>
        <v>0</v>
      </c>
      <c r="Q617" s="357"/>
    </row>
    <row r="618" spans="1:17" x14ac:dyDescent="0.25">
      <c r="A618" s="168"/>
      <c r="B618" s="169"/>
      <c r="C618" s="169"/>
      <c r="D618" s="169"/>
      <c r="E618" s="169"/>
      <c r="F618" s="170"/>
      <c r="G618" s="170"/>
      <c r="H618" s="259"/>
      <c r="I618" s="233">
        <v>14</v>
      </c>
      <c r="J618" s="38"/>
      <c r="K618" s="240"/>
      <c r="L618" s="181">
        <f t="shared" si="113"/>
        <v>14</v>
      </c>
      <c r="M618" s="320">
        <f t="shared" si="114"/>
        <v>6.965174129353234E-3</v>
      </c>
      <c r="N618" s="264">
        <f>D605</f>
        <v>2010</v>
      </c>
      <c r="O618" s="254" t="s">
        <v>187</v>
      </c>
      <c r="P618" s="6">
        <f t="shared" si="115"/>
        <v>14</v>
      </c>
      <c r="Q618" s="176"/>
    </row>
    <row r="619" spans="1:17" x14ac:dyDescent="0.25">
      <c r="A619" s="168"/>
      <c r="B619" s="169"/>
      <c r="C619" s="169"/>
      <c r="D619" s="169"/>
      <c r="E619" s="169"/>
      <c r="F619" s="170"/>
      <c r="G619" s="170"/>
      <c r="H619" s="259"/>
      <c r="I619" s="233"/>
      <c r="J619" s="38"/>
      <c r="K619" s="172"/>
      <c r="L619" s="181">
        <f t="shared" si="113"/>
        <v>0</v>
      </c>
      <c r="M619" s="320">
        <f t="shared" si="114"/>
        <v>0</v>
      </c>
      <c r="N619" s="264">
        <f>D605</f>
        <v>2010</v>
      </c>
      <c r="O619" s="180" t="s">
        <v>31</v>
      </c>
      <c r="P619" s="6">
        <f t="shared" si="115"/>
        <v>0</v>
      </c>
      <c r="Q619" s="87"/>
    </row>
    <row r="620" spans="1:17" x14ac:dyDescent="0.25">
      <c r="A620" s="168"/>
      <c r="B620" s="169"/>
      <c r="C620" s="169"/>
      <c r="D620" s="169"/>
      <c r="E620" s="169"/>
      <c r="F620" s="170"/>
      <c r="G620" s="170"/>
      <c r="H620" s="259"/>
      <c r="I620" s="233"/>
      <c r="J620" s="38"/>
      <c r="K620" s="172"/>
      <c r="L620" s="181">
        <f t="shared" si="113"/>
        <v>0</v>
      </c>
      <c r="M620" s="320">
        <f t="shared" si="114"/>
        <v>0</v>
      </c>
      <c r="N620" s="264">
        <f>D605</f>
        <v>2010</v>
      </c>
      <c r="O620" s="173" t="s">
        <v>119</v>
      </c>
      <c r="P620" s="6">
        <f t="shared" si="115"/>
        <v>0</v>
      </c>
      <c r="Q620" s="176"/>
    </row>
    <row r="621" spans="1:17" x14ac:dyDescent="0.25">
      <c r="A621" s="168"/>
      <c r="B621" s="169"/>
      <c r="C621" s="169"/>
      <c r="D621" s="169"/>
      <c r="E621" s="169"/>
      <c r="F621" s="170"/>
      <c r="G621" s="170"/>
      <c r="H621" s="259"/>
      <c r="I621" s="233">
        <v>5</v>
      </c>
      <c r="J621" s="38"/>
      <c r="K621" s="172"/>
      <c r="L621" s="181">
        <f t="shared" si="113"/>
        <v>5</v>
      </c>
      <c r="M621" s="320">
        <f t="shared" si="114"/>
        <v>2.4875621890547263E-3</v>
      </c>
      <c r="N621" s="264">
        <f>D605</f>
        <v>2010</v>
      </c>
      <c r="O621" s="180" t="s">
        <v>85</v>
      </c>
      <c r="P621" s="6">
        <f t="shared" si="115"/>
        <v>5</v>
      </c>
      <c r="Q621" s="177"/>
    </row>
    <row r="622" spans="1:17" x14ac:dyDescent="0.25">
      <c r="A622" s="168"/>
      <c r="B622" s="169"/>
      <c r="C622" s="169"/>
      <c r="D622" s="169"/>
      <c r="E622" s="169"/>
      <c r="F622" s="170"/>
      <c r="G622" s="170"/>
      <c r="H622" s="259"/>
      <c r="I622" s="66"/>
      <c r="J622" s="38"/>
      <c r="K622" s="172"/>
      <c r="L622" s="181">
        <f t="shared" si="113"/>
        <v>0</v>
      </c>
      <c r="M622" s="320">
        <f t="shared" si="114"/>
        <v>0</v>
      </c>
      <c r="N622" s="264">
        <f>D605</f>
        <v>2010</v>
      </c>
      <c r="O622" s="173" t="s">
        <v>539</v>
      </c>
      <c r="P622" s="6">
        <f t="shared" si="115"/>
        <v>0</v>
      </c>
      <c r="Q622" s="177"/>
    </row>
    <row r="623" spans="1:17" x14ac:dyDescent="0.25">
      <c r="A623" s="168"/>
      <c r="B623" s="169"/>
      <c r="C623" s="169"/>
      <c r="D623" s="169"/>
      <c r="E623" s="169"/>
      <c r="F623" s="170"/>
      <c r="G623" s="170"/>
      <c r="H623" s="259"/>
      <c r="I623" s="66"/>
      <c r="J623" s="174"/>
      <c r="K623" s="172"/>
      <c r="L623" s="181">
        <f t="shared" si="113"/>
        <v>0</v>
      </c>
      <c r="M623" s="320">
        <f t="shared" si="114"/>
        <v>0</v>
      </c>
      <c r="N623" s="348" t="str">
        <f>D604</f>
        <v>Build QTY</v>
      </c>
      <c r="O623" s="180" t="s">
        <v>201</v>
      </c>
      <c r="P623" s="6">
        <f t="shared" si="115"/>
        <v>0</v>
      </c>
      <c r="Q623" s="87"/>
    </row>
    <row r="624" spans="1:17" ht="15.75" thickBot="1" x14ac:dyDescent="0.3">
      <c r="A624" s="168"/>
      <c r="B624" s="169"/>
      <c r="C624" s="169"/>
      <c r="D624" s="169"/>
      <c r="E624" s="169"/>
      <c r="F624" s="170"/>
      <c r="G624" s="170"/>
      <c r="H624" s="259"/>
      <c r="I624" s="212"/>
      <c r="J624" s="347"/>
      <c r="K624" s="238"/>
      <c r="L624" s="241">
        <f t="shared" si="113"/>
        <v>0</v>
      </c>
      <c r="M624" s="317">
        <f t="shared" si="114"/>
        <v>0</v>
      </c>
      <c r="N624" s="264">
        <f>D605</f>
        <v>2010</v>
      </c>
      <c r="O624" s="180" t="s">
        <v>37</v>
      </c>
      <c r="P624" s="6">
        <f t="shared" si="115"/>
        <v>0</v>
      </c>
      <c r="Q624" s="177"/>
    </row>
    <row r="625" spans="1:17" ht="15.75" thickBot="1" x14ac:dyDescent="0.3">
      <c r="A625" s="168"/>
      <c r="B625" s="169"/>
      <c r="C625" s="169"/>
      <c r="D625" s="169"/>
      <c r="E625" s="169"/>
      <c r="F625" s="170"/>
      <c r="G625" s="170"/>
      <c r="H625" s="260"/>
      <c r="I625" s="251"/>
      <c r="J625" s="251"/>
      <c r="K625" s="159"/>
      <c r="L625" s="160"/>
      <c r="M625" s="319"/>
      <c r="N625" s="269"/>
      <c r="O625" s="161" t="s">
        <v>99</v>
      </c>
      <c r="P625" s="6">
        <f t="shared" si="115"/>
        <v>0</v>
      </c>
      <c r="Q625" s="176"/>
    </row>
    <row r="626" spans="1:17" x14ac:dyDescent="0.25">
      <c r="A626" s="168"/>
      <c r="B626" s="169"/>
      <c r="C626" s="169"/>
      <c r="D626" s="169"/>
      <c r="E626" s="169"/>
      <c r="F626" s="170"/>
      <c r="G626" s="170"/>
      <c r="H626" s="259"/>
      <c r="I626" s="280"/>
      <c r="J626" s="279">
        <v>5</v>
      </c>
      <c r="K626" s="165"/>
      <c r="L626" s="166">
        <f t="shared" ref="L626" si="116">SUM(I626,K626)</f>
        <v>0</v>
      </c>
      <c r="M626" s="167">
        <f>$L626/$D$605</f>
        <v>0</v>
      </c>
      <c r="N626" s="264">
        <f>D605</f>
        <v>2010</v>
      </c>
      <c r="O626" s="250" t="s">
        <v>100</v>
      </c>
      <c r="P626" s="6">
        <f t="shared" si="115"/>
        <v>0</v>
      </c>
      <c r="Q626" s="182"/>
    </row>
    <row r="627" spans="1:17" x14ac:dyDescent="0.25">
      <c r="A627" s="168"/>
      <c r="B627" s="169"/>
      <c r="C627" s="169"/>
      <c r="D627" s="169"/>
      <c r="E627" s="169"/>
      <c r="F627" s="170"/>
      <c r="G627" s="170"/>
      <c r="H627" s="259"/>
      <c r="I627" s="66"/>
      <c r="J627" s="38">
        <v>12</v>
      </c>
      <c r="K627" s="172">
        <v>1</v>
      </c>
      <c r="L627" s="243">
        <f>SUM(I627,K627)</f>
        <v>1</v>
      </c>
      <c r="M627" s="167">
        <f t="shared" ref="M627:M633" si="117">$L627/$D$605</f>
        <v>4.9751243781094524E-4</v>
      </c>
      <c r="N627" s="264">
        <f>D605</f>
        <v>2010</v>
      </c>
      <c r="O627" s="235" t="s">
        <v>10</v>
      </c>
      <c r="P627" s="6">
        <f t="shared" si="115"/>
        <v>1</v>
      </c>
      <c r="Q627" s="182"/>
    </row>
    <row r="628" spans="1:17" x14ac:dyDescent="0.25">
      <c r="A628" s="168"/>
      <c r="B628" s="169"/>
      <c r="C628" s="169"/>
      <c r="D628" s="169"/>
      <c r="E628" s="169"/>
      <c r="F628" s="170"/>
      <c r="G628" s="170"/>
      <c r="H628" s="259"/>
      <c r="I628" s="234"/>
      <c r="J628" s="174"/>
      <c r="K628" s="172"/>
      <c r="L628" s="243">
        <f t="shared" ref="L628:L633" si="118">SUM(I628,K628)</f>
        <v>0</v>
      </c>
      <c r="M628" s="167">
        <f t="shared" si="117"/>
        <v>0</v>
      </c>
      <c r="N628" s="264">
        <f>D605</f>
        <v>2010</v>
      </c>
      <c r="O628" s="180" t="s">
        <v>85</v>
      </c>
      <c r="P628" s="6">
        <f t="shared" si="115"/>
        <v>0</v>
      </c>
      <c r="Q628" s="182"/>
    </row>
    <row r="629" spans="1:17" x14ac:dyDescent="0.25">
      <c r="A629" s="168"/>
      <c r="B629" s="169"/>
      <c r="C629" s="169"/>
      <c r="D629" s="169"/>
      <c r="E629" s="169"/>
      <c r="F629" s="170"/>
      <c r="G629" s="170"/>
      <c r="H629" s="259"/>
      <c r="I629" s="66"/>
      <c r="J629" s="38">
        <v>4</v>
      </c>
      <c r="K629" s="172"/>
      <c r="L629" s="243">
        <f t="shared" si="118"/>
        <v>0</v>
      </c>
      <c r="M629" s="167">
        <f t="shared" si="117"/>
        <v>0</v>
      </c>
      <c r="N629" s="264">
        <f>D605</f>
        <v>2010</v>
      </c>
      <c r="O629" s="235" t="s">
        <v>101</v>
      </c>
      <c r="P629" s="6">
        <f t="shared" si="115"/>
        <v>0</v>
      </c>
      <c r="Q629" s="177" t="s">
        <v>257</v>
      </c>
    </row>
    <row r="630" spans="1:17" x14ac:dyDescent="0.25">
      <c r="A630" s="168"/>
      <c r="B630" s="169"/>
      <c r="C630" s="169"/>
      <c r="D630" s="169"/>
      <c r="E630" s="169"/>
      <c r="F630" s="170"/>
      <c r="G630" s="170"/>
      <c r="H630" s="259"/>
      <c r="I630" s="66"/>
      <c r="J630" s="38">
        <v>3</v>
      </c>
      <c r="K630" s="172"/>
      <c r="L630" s="243">
        <f t="shared" si="118"/>
        <v>0</v>
      </c>
      <c r="M630" s="167">
        <f t="shared" si="117"/>
        <v>0</v>
      </c>
      <c r="N630" s="264">
        <f>D605</f>
        <v>2010</v>
      </c>
      <c r="O630" s="180" t="s">
        <v>103</v>
      </c>
      <c r="P630" s="6">
        <f t="shared" si="115"/>
        <v>0</v>
      </c>
      <c r="Q630" s="183"/>
    </row>
    <row r="631" spans="1:17" x14ac:dyDescent="0.25">
      <c r="A631" s="168"/>
      <c r="B631" s="169"/>
      <c r="C631" s="169"/>
      <c r="D631" s="169"/>
      <c r="E631" s="169"/>
      <c r="F631" s="170"/>
      <c r="G631" s="170"/>
      <c r="H631" s="259"/>
      <c r="I631" s="234"/>
      <c r="J631" s="174">
        <v>23</v>
      </c>
      <c r="K631" s="172"/>
      <c r="L631" s="243">
        <f t="shared" si="118"/>
        <v>0</v>
      </c>
      <c r="M631" s="167">
        <f t="shared" si="117"/>
        <v>0</v>
      </c>
      <c r="N631" s="264">
        <f>D605</f>
        <v>2010</v>
      </c>
      <c r="O631" s="235" t="s">
        <v>102</v>
      </c>
      <c r="P631" s="6">
        <f t="shared" si="115"/>
        <v>0</v>
      </c>
      <c r="Q631" s="177"/>
    </row>
    <row r="632" spans="1:17" x14ac:dyDescent="0.25">
      <c r="A632" s="168"/>
      <c r="B632" s="169"/>
      <c r="C632" s="169"/>
      <c r="D632" s="169"/>
      <c r="E632" s="169"/>
      <c r="F632" s="170"/>
      <c r="G632" s="170"/>
      <c r="H632" s="259"/>
      <c r="I632" s="66"/>
      <c r="J632" s="38">
        <v>12</v>
      </c>
      <c r="K632" s="172"/>
      <c r="L632" s="243">
        <f t="shared" si="118"/>
        <v>0</v>
      </c>
      <c r="M632" s="167">
        <f t="shared" si="117"/>
        <v>0</v>
      </c>
      <c r="N632" s="264">
        <f>D605</f>
        <v>2010</v>
      </c>
      <c r="O632" s="235" t="s">
        <v>98</v>
      </c>
      <c r="P632" s="6">
        <f t="shared" si="115"/>
        <v>0</v>
      </c>
      <c r="Q632" s="177"/>
    </row>
    <row r="633" spans="1:17" ht="15.75" thickBot="1" x14ac:dyDescent="0.3">
      <c r="A633" s="168"/>
      <c r="B633" s="169"/>
      <c r="C633" s="169"/>
      <c r="D633" s="169"/>
      <c r="E633" s="169"/>
      <c r="F633" s="170"/>
      <c r="G633" s="170"/>
      <c r="H633" s="259"/>
      <c r="I633" s="212"/>
      <c r="J633" s="237">
        <v>1</v>
      </c>
      <c r="K633" s="238"/>
      <c r="L633" s="236">
        <f t="shared" si="118"/>
        <v>0</v>
      </c>
      <c r="M633" s="317">
        <f t="shared" si="117"/>
        <v>0</v>
      </c>
      <c r="N633" s="265">
        <f>D605</f>
        <v>2010</v>
      </c>
      <c r="O633" s="239" t="s">
        <v>282</v>
      </c>
      <c r="P633" s="6">
        <f t="shared" si="115"/>
        <v>0</v>
      </c>
      <c r="Q633" s="177"/>
    </row>
    <row r="634" spans="1:17" ht="15.75" thickBot="1" x14ac:dyDescent="0.3">
      <c r="A634" s="168"/>
      <c r="B634" s="169"/>
      <c r="C634" s="169"/>
      <c r="D634" s="169"/>
      <c r="E634" s="169"/>
      <c r="F634" s="170"/>
      <c r="G634" s="170"/>
      <c r="H634" s="260"/>
      <c r="I634" s="244"/>
      <c r="J634" s="244"/>
      <c r="K634" s="245"/>
      <c r="L634" s="160"/>
      <c r="M634" s="246"/>
      <c r="N634" s="266"/>
      <c r="O634" s="247" t="s">
        <v>104</v>
      </c>
      <c r="P634" s="6">
        <f t="shared" si="115"/>
        <v>0</v>
      </c>
      <c r="Q634" s="177"/>
    </row>
    <row r="635" spans="1:17" x14ac:dyDescent="0.25">
      <c r="A635" s="168"/>
      <c r="B635" s="169"/>
      <c r="C635" s="169"/>
      <c r="D635" s="169"/>
      <c r="E635" s="169"/>
      <c r="F635" s="170"/>
      <c r="G635" s="170"/>
      <c r="H635" s="260"/>
      <c r="I635" s="64"/>
      <c r="J635" s="352"/>
      <c r="K635" s="353"/>
      <c r="L635" s="433">
        <f t="shared" ref="L635:L637" si="119">SUM(I635,K635)</f>
        <v>0</v>
      </c>
      <c r="M635" s="318">
        <f>L635/$D$605</f>
        <v>0</v>
      </c>
      <c r="N635" s="354" t="str">
        <f>D604</f>
        <v>Build QTY</v>
      </c>
      <c r="O635" s="232" t="s">
        <v>326</v>
      </c>
      <c r="P635" s="6">
        <f t="shared" si="115"/>
        <v>0</v>
      </c>
      <c r="Q635" s="292"/>
    </row>
    <row r="636" spans="1:17" x14ac:dyDescent="0.25">
      <c r="A636" s="168"/>
      <c r="B636" s="169"/>
      <c r="C636" s="169"/>
      <c r="D636" s="169" t="s">
        <v>107</v>
      </c>
      <c r="E636" s="169"/>
      <c r="F636" s="170"/>
      <c r="G636" s="170"/>
      <c r="H636" s="260"/>
      <c r="I636" s="66">
        <v>2</v>
      </c>
      <c r="J636" s="38"/>
      <c r="K636" s="355"/>
      <c r="L636" s="432">
        <v>0</v>
      </c>
      <c r="M636" s="320">
        <f t="shared" ref="M636:M650" si="120">L636/$D$605</f>
        <v>0</v>
      </c>
      <c r="N636" s="348" t="str">
        <f>D604</f>
        <v>Build QTY</v>
      </c>
      <c r="O636" s="173" t="s">
        <v>569</v>
      </c>
      <c r="P636" s="6">
        <f t="shared" si="115"/>
        <v>0</v>
      </c>
      <c r="Q636" s="292"/>
    </row>
    <row r="637" spans="1:17" x14ac:dyDescent="0.25">
      <c r="A637" s="168"/>
      <c r="B637" s="169"/>
      <c r="C637" s="169"/>
      <c r="D637" s="169"/>
      <c r="E637" s="169"/>
      <c r="F637" s="170"/>
      <c r="G637" s="170"/>
      <c r="H637" s="260"/>
      <c r="I637" s="349"/>
      <c r="J637" s="350"/>
      <c r="K637" s="351"/>
      <c r="L637" s="432">
        <f t="shared" si="119"/>
        <v>0</v>
      </c>
      <c r="M637" s="320">
        <f t="shared" si="120"/>
        <v>0</v>
      </c>
      <c r="N637" s="264">
        <f>D605</f>
        <v>2010</v>
      </c>
      <c r="O637" s="180" t="s">
        <v>85</v>
      </c>
      <c r="P637" s="6">
        <f t="shared" si="115"/>
        <v>0</v>
      </c>
      <c r="Q637" s="12" t="s">
        <v>185</v>
      </c>
    </row>
    <row r="638" spans="1:17" x14ac:dyDescent="0.25">
      <c r="A638" s="168"/>
      <c r="B638" s="169"/>
      <c r="C638" s="169"/>
      <c r="D638" s="169"/>
      <c r="E638" s="169"/>
      <c r="F638" s="170"/>
      <c r="G638" s="170"/>
      <c r="H638" s="260"/>
      <c r="I638" s="66">
        <v>2</v>
      </c>
      <c r="J638" s="38"/>
      <c r="K638" s="273"/>
      <c r="L638" s="432">
        <v>0</v>
      </c>
      <c r="M638" s="320">
        <f t="shared" si="120"/>
        <v>0</v>
      </c>
      <c r="N638" s="264" t="str">
        <f>D604</f>
        <v>Build QTY</v>
      </c>
      <c r="O638" s="180" t="s">
        <v>537</v>
      </c>
      <c r="P638" s="6">
        <f t="shared" si="115"/>
        <v>0</v>
      </c>
      <c r="Q638" s="182" t="s">
        <v>570</v>
      </c>
    </row>
    <row r="639" spans="1:17" x14ac:dyDescent="0.25">
      <c r="A639" s="168"/>
      <c r="B639" s="169"/>
      <c r="C639" s="169"/>
      <c r="D639" s="169"/>
      <c r="E639" s="169"/>
      <c r="F639" s="170"/>
      <c r="G639" s="170"/>
      <c r="H639" s="260"/>
      <c r="I639" s="66"/>
      <c r="J639" s="38"/>
      <c r="K639" s="273"/>
      <c r="L639" s="432">
        <v>0</v>
      </c>
      <c r="M639" s="320">
        <f t="shared" si="120"/>
        <v>0</v>
      </c>
      <c r="N639" s="264">
        <f>D605</f>
        <v>2010</v>
      </c>
      <c r="O639" s="180" t="s">
        <v>134</v>
      </c>
      <c r="P639" s="6">
        <f t="shared" si="115"/>
        <v>0</v>
      </c>
      <c r="Q639" s="13" t="s">
        <v>571</v>
      </c>
    </row>
    <row r="640" spans="1:17" x14ac:dyDescent="0.25">
      <c r="A640" s="168"/>
      <c r="B640" s="169"/>
      <c r="C640" s="169"/>
      <c r="D640" s="169"/>
      <c r="E640" s="169"/>
      <c r="F640" s="170"/>
      <c r="G640" s="170"/>
      <c r="H640" s="260"/>
      <c r="I640" s="66">
        <v>5</v>
      </c>
      <c r="J640" s="38"/>
      <c r="K640" s="273"/>
      <c r="L640" s="432">
        <f t="shared" ref="L640:L646" si="121">SUM(I640,K640)</f>
        <v>5</v>
      </c>
      <c r="M640" s="320">
        <f t="shared" si="120"/>
        <v>2.4875621890547263E-3</v>
      </c>
      <c r="N640" s="264">
        <f>D605</f>
        <v>2010</v>
      </c>
      <c r="O640" s="180" t="s">
        <v>170</v>
      </c>
      <c r="P640" s="6">
        <f t="shared" si="115"/>
        <v>5</v>
      </c>
      <c r="Q640" s="292"/>
    </row>
    <row r="641" spans="1:17" x14ac:dyDescent="0.25">
      <c r="A641" s="168"/>
      <c r="B641" s="169"/>
      <c r="C641" s="169"/>
      <c r="D641" s="169"/>
      <c r="E641" s="169"/>
      <c r="F641" s="170"/>
      <c r="G641" s="170"/>
      <c r="H641" s="171"/>
      <c r="I641" s="66">
        <v>2</v>
      </c>
      <c r="J641" s="38"/>
      <c r="K641" s="273"/>
      <c r="L641" s="432">
        <v>0</v>
      </c>
      <c r="M641" s="320">
        <f t="shared" si="120"/>
        <v>0</v>
      </c>
      <c r="N641" s="264">
        <f>D605</f>
        <v>2010</v>
      </c>
      <c r="O641" s="180" t="s">
        <v>572</v>
      </c>
      <c r="P641" s="6">
        <f t="shared" si="115"/>
        <v>0</v>
      </c>
      <c r="Q641" s="12"/>
    </row>
    <row r="642" spans="1:17" x14ac:dyDescent="0.25">
      <c r="A642" s="168"/>
      <c r="B642" s="169"/>
      <c r="C642" s="169"/>
      <c r="D642" s="169"/>
      <c r="E642" s="169"/>
      <c r="F642" s="170"/>
      <c r="G642" s="170"/>
      <c r="H642" s="171"/>
      <c r="I642" s="70">
        <v>16</v>
      </c>
      <c r="J642" s="178"/>
      <c r="K642" s="274"/>
      <c r="L642" s="432">
        <f t="shared" si="121"/>
        <v>16</v>
      </c>
      <c r="M642" s="320">
        <f t="shared" si="120"/>
        <v>7.9601990049751239E-3</v>
      </c>
      <c r="N642" s="264">
        <f>D605</f>
        <v>2010</v>
      </c>
      <c r="O642" s="173" t="s">
        <v>119</v>
      </c>
      <c r="P642" s="6">
        <f t="shared" si="115"/>
        <v>16</v>
      </c>
      <c r="Q642" s="13"/>
    </row>
    <row r="643" spans="1:17" x14ac:dyDescent="0.25">
      <c r="A643" s="168"/>
      <c r="B643" s="169"/>
      <c r="C643" s="169"/>
      <c r="D643" s="169"/>
      <c r="E643" s="169"/>
      <c r="F643" s="170"/>
      <c r="G643" s="170"/>
      <c r="H643" s="171"/>
      <c r="I643" s="70">
        <v>5</v>
      </c>
      <c r="J643" s="178"/>
      <c r="K643" s="274"/>
      <c r="L643" s="432">
        <f t="shared" si="121"/>
        <v>5</v>
      </c>
      <c r="M643" s="320">
        <f t="shared" si="120"/>
        <v>2.4875621890547263E-3</v>
      </c>
      <c r="N643" s="264">
        <f>D605</f>
        <v>2010</v>
      </c>
      <c r="O643" s="180" t="s">
        <v>136</v>
      </c>
      <c r="P643" s="6">
        <f t="shared" si="115"/>
        <v>5</v>
      </c>
      <c r="Q643" s="13"/>
    </row>
    <row r="644" spans="1:17" x14ac:dyDescent="0.25">
      <c r="A644" s="168"/>
      <c r="B644" s="169"/>
      <c r="C644" s="169"/>
      <c r="D644" s="169"/>
      <c r="E644" s="169"/>
      <c r="F644" s="170"/>
      <c r="G644" s="170"/>
      <c r="H644" s="171"/>
      <c r="I644" s="70">
        <v>16</v>
      </c>
      <c r="J644" s="178"/>
      <c r="K644" s="273"/>
      <c r="L644" s="432">
        <f t="shared" si="121"/>
        <v>16</v>
      </c>
      <c r="M644" s="320">
        <f t="shared" si="120"/>
        <v>7.9601990049751239E-3</v>
      </c>
      <c r="N644" s="264" t="str">
        <f>D604</f>
        <v>Build QTY</v>
      </c>
      <c r="O644" s="180" t="s">
        <v>259</v>
      </c>
      <c r="P644" s="6">
        <f t="shared" si="115"/>
        <v>16</v>
      </c>
      <c r="Q644" s="136"/>
    </row>
    <row r="645" spans="1:17" x14ac:dyDescent="0.25">
      <c r="A645" s="168"/>
      <c r="B645" s="169"/>
      <c r="C645" s="169"/>
      <c r="D645" s="169"/>
      <c r="E645" s="169"/>
      <c r="F645" s="170"/>
      <c r="G645" s="170"/>
      <c r="H645" s="171"/>
      <c r="I645" s="70">
        <v>4</v>
      </c>
      <c r="J645" s="178"/>
      <c r="K645" s="273"/>
      <c r="L645" s="432">
        <f t="shared" si="121"/>
        <v>4</v>
      </c>
      <c r="M645" s="320">
        <f t="shared" si="120"/>
        <v>1.990049751243781E-3</v>
      </c>
      <c r="N645" s="264">
        <f>D605</f>
        <v>2010</v>
      </c>
      <c r="O645" s="180" t="s">
        <v>189</v>
      </c>
      <c r="P645" s="6">
        <f t="shared" si="115"/>
        <v>4</v>
      </c>
      <c r="Q645" s="136"/>
    </row>
    <row r="646" spans="1:17" x14ac:dyDescent="0.25">
      <c r="A646" s="168"/>
      <c r="B646" s="169"/>
      <c r="C646" s="169"/>
      <c r="D646" s="169"/>
      <c r="E646" s="169"/>
      <c r="F646" s="170"/>
      <c r="G646" s="170"/>
      <c r="H646" s="171"/>
      <c r="I646" s="70">
        <v>1</v>
      </c>
      <c r="J646" s="178"/>
      <c r="K646" s="273"/>
      <c r="L646" s="432">
        <f t="shared" si="121"/>
        <v>1</v>
      </c>
      <c r="M646" s="320">
        <f t="shared" si="120"/>
        <v>4.9751243781094524E-4</v>
      </c>
      <c r="N646" s="264">
        <f>D605</f>
        <v>2010</v>
      </c>
      <c r="O646" s="180" t="s">
        <v>175</v>
      </c>
      <c r="P646" s="6">
        <f t="shared" si="115"/>
        <v>1</v>
      </c>
      <c r="Q646" s="136"/>
    </row>
    <row r="647" spans="1:17" x14ac:dyDescent="0.25">
      <c r="A647" s="168"/>
      <c r="B647" s="169"/>
      <c r="C647" s="169"/>
      <c r="D647" s="169"/>
      <c r="E647" s="169"/>
      <c r="F647" s="170"/>
      <c r="G647" s="170"/>
      <c r="H647" s="171"/>
      <c r="I647" s="70">
        <v>1</v>
      </c>
      <c r="J647" s="178"/>
      <c r="K647" s="273"/>
      <c r="L647" s="432">
        <v>0</v>
      </c>
      <c r="M647" s="320">
        <f t="shared" si="120"/>
        <v>0</v>
      </c>
      <c r="N647" s="264">
        <f>D605</f>
        <v>2010</v>
      </c>
      <c r="O647" s="180" t="s">
        <v>573</v>
      </c>
      <c r="P647" s="6">
        <f t="shared" si="115"/>
        <v>0</v>
      </c>
      <c r="Q647" s="136"/>
    </row>
    <row r="648" spans="1:17" x14ac:dyDescent="0.25">
      <c r="A648" s="168"/>
      <c r="B648" s="169"/>
      <c r="C648" s="169"/>
      <c r="D648" s="169"/>
      <c r="E648" s="169"/>
      <c r="F648" s="170"/>
      <c r="G648" s="170"/>
      <c r="H648" s="171"/>
      <c r="I648" s="66">
        <v>3</v>
      </c>
      <c r="J648" s="38"/>
      <c r="K648" s="273"/>
      <c r="L648" s="432">
        <f t="shared" ref="L648" si="122">SUM(I648,K648)</f>
        <v>3</v>
      </c>
      <c r="M648" s="320">
        <f t="shared" si="120"/>
        <v>1.4925373134328358E-3</v>
      </c>
      <c r="N648" s="264">
        <f>D605</f>
        <v>2010</v>
      </c>
      <c r="O648" s="180" t="s">
        <v>202</v>
      </c>
      <c r="P648" s="6">
        <f t="shared" si="115"/>
        <v>3</v>
      </c>
      <c r="Q648" s="291"/>
    </row>
    <row r="649" spans="1:17" x14ac:dyDescent="0.25">
      <c r="A649" s="168"/>
      <c r="B649" s="169"/>
      <c r="C649" s="169"/>
      <c r="D649" s="169"/>
      <c r="E649" s="169"/>
      <c r="F649" s="170"/>
      <c r="G649" s="170"/>
      <c r="H649" s="171"/>
      <c r="I649" s="66">
        <v>1</v>
      </c>
      <c r="J649" s="38"/>
      <c r="K649" s="273"/>
      <c r="L649" s="432">
        <v>0</v>
      </c>
      <c r="M649" s="320">
        <f t="shared" si="120"/>
        <v>0</v>
      </c>
      <c r="N649" s="264">
        <v>588</v>
      </c>
      <c r="O649" s="180" t="s">
        <v>138</v>
      </c>
      <c r="P649" s="6">
        <f t="shared" si="115"/>
        <v>0</v>
      </c>
      <c r="Q649" s="291"/>
    </row>
    <row r="650" spans="1:17" ht="15.75" thickBot="1" x14ac:dyDescent="0.3">
      <c r="A650" s="185"/>
      <c r="B650" s="186"/>
      <c r="C650" s="186"/>
      <c r="D650" s="186"/>
      <c r="E650" s="186"/>
      <c r="F650" s="187"/>
      <c r="G650" s="187"/>
      <c r="H650" s="188"/>
      <c r="I650" s="242">
        <v>40</v>
      </c>
      <c r="J650" s="248"/>
      <c r="K650" s="275"/>
      <c r="L650" s="440">
        <f t="shared" ref="L650" si="123">SUM(I650,K650)</f>
        <v>40</v>
      </c>
      <c r="M650" s="317">
        <f t="shared" si="120"/>
        <v>1.9900497512437811E-2</v>
      </c>
      <c r="N650" s="264">
        <f>D605</f>
        <v>2010</v>
      </c>
      <c r="O650" s="249" t="s">
        <v>583</v>
      </c>
      <c r="P650" s="6">
        <f t="shared" si="115"/>
        <v>40</v>
      </c>
      <c r="Q650" s="295"/>
    </row>
    <row r="651" spans="1:17" ht="15.75" thickBot="1" x14ac:dyDescent="0.3">
      <c r="H651" s="189" t="s">
        <v>5</v>
      </c>
      <c r="I651" s="190">
        <f>SUM(I606:I650)</f>
        <v>186</v>
      </c>
      <c r="J651" s="190">
        <f>SUM(J606:J650)</f>
        <v>60</v>
      </c>
      <c r="K651" s="190">
        <f>SUM(K606:K624,K637:K650,K627)</f>
        <v>13</v>
      </c>
      <c r="L651" s="190">
        <f>SUM(L606:L650)</f>
        <v>191</v>
      </c>
      <c r="M651" s="458">
        <f>L651/$D$605</f>
        <v>9.5024875621890548E-2</v>
      </c>
      <c r="N651" s="455">
        <f>D605</f>
        <v>2010</v>
      </c>
      <c r="O651" s="6"/>
    </row>
    <row r="653" spans="1:17" ht="15.75" thickBot="1" x14ac:dyDescent="0.3"/>
    <row r="654" spans="1:17" ht="30.75" thickBot="1" x14ac:dyDescent="0.3">
      <c r="A654" s="149" t="s">
        <v>186</v>
      </c>
      <c r="B654" s="252" t="s">
        <v>51</v>
      </c>
      <c r="C654" s="252" t="s">
        <v>121</v>
      </c>
      <c r="D654" s="150" t="s">
        <v>18</v>
      </c>
      <c r="E654" s="150" t="s">
        <v>17</v>
      </c>
      <c r="F654" s="151" t="s">
        <v>1</v>
      </c>
      <c r="G654" s="151" t="s">
        <v>91</v>
      </c>
      <c r="H654" s="152" t="s">
        <v>24</v>
      </c>
      <c r="I654" s="153" t="s">
        <v>92</v>
      </c>
      <c r="J654" s="153" t="s">
        <v>93</v>
      </c>
      <c r="K654" s="154" t="s">
        <v>94</v>
      </c>
      <c r="L654" s="154" t="s">
        <v>5</v>
      </c>
      <c r="M654" s="154" t="s">
        <v>2</v>
      </c>
      <c r="N654" s="155" t="s">
        <v>171</v>
      </c>
      <c r="O654" s="156" t="s">
        <v>21</v>
      </c>
      <c r="P654" s="6" t="s">
        <v>5</v>
      </c>
      <c r="Q654" s="36" t="s">
        <v>7</v>
      </c>
    </row>
    <row r="655" spans="1:17" ht="15.75" thickBot="1" x14ac:dyDescent="0.3">
      <c r="A655" s="256">
        <v>1482489</v>
      </c>
      <c r="B655" s="256" t="s">
        <v>122</v>
      </c>
      <c r="C655" s="256">
        <v>1920</v>
      </c>
      <c r="D655" s="434">
        <v>1946</v>
      </c>
      <c r="E655" s="435">
        <v>1765</v>
      </c>
      <c r="F655" s="436">
        <f>E655/D655</f>
        <v>0.90698869475847899</v>
      </c>
      <c r="G655" s="437">
        <f>J701/D655</f>
        <v>2.5693730729701953E-2</v>
      </c>
      <c r="H655" s="257">
        <v>45003</v>
      </c>
      <c r="I655" s="157"/>
      <c r="J655" s="158"/>
      <c r="K655" s="159"/>
      <c r="L655" s="160"/>
      <c r="M655" s="330"/>
      <c r="N655" s="158"/>
      <c r="O655" s="161" t="s">
        <v>80</v>
      </c>
      <c r="Q655" s="86" t="s">
        <v>174</v>
      </c>
    </row>
    <row r="656" spans="1:17" x14ac:dyDescent="0.25">
      <c r="A656" s="162"/>
      <c r="B656" s="163"/>
      <c r="C656" s="163"/>
      <c r="D656" s="163"/>
      <c r="E656" s="163"/>
      <c r="F656" s="164"/>
      <c r="G656" s="164"/>
      <c r="H656" s="258"/>
      <c r="I656" s="233">
        <v>2</v>
      </c>
      <c r="J656" s="229"/>
      <c r="K656" s="230"/>
      <c r="L656" s="478">
        <f t="shared" ref="L656:L674" si="124">SUM(I656,K656)</f>
        <v>2</v>
      </c>
      <c r="M656" s="318">
        <f>L656/$D$655</f>
        <v>1.0277492291880781E-3</v>
      </c>
      <c r="N656" s="264">
        <f>D655</f>
        <v>1946</v>
      </c>
      <c r="O656" s="232" t="s">
        <v>14</v>
      </c>
      <c r="P656" s="6">
        <f>L656</f>
        <v>2</v>
      </c>
      <c r="Q656" s="86"/>
    </row>
    <row r="657" spans="1:17" x14ac:dyDescent="0.25">
      <c r="A657" s="168"/>
      <c r="B657" s="169"/>
      <c r="C657" s="169"/>
      <c r="D657" s="169"/>
      <c r="E657" s="169"/>
      <c r="F657" s="170"/>
      <c r="G657" s="170"/>
      <c r="H657" s="259"/>
      <c r="I657" s="233">
        <v>10</v>
      </c>
      <c r="J657" s="38"/>
      <c r="K657" s="67">
        <v>3</v>
      </c>
      <c r="L657" s="181">
        <f t="shared" si="124"/>
        <v>13</v>
      </c>
      <c r="M657" s="320">
        <f t="shared" ref="M657:M674" si="125">L657/$D$655</f>
        <v>6.6803699897225073E-3</v>
      </c>
      <c r="N657" s="264">
        <f>D655</f>
        <v>1946</v>
      </c>
      <c r="O657" s="173" t="s">
        <v>95</v>
      </c>
      <c r="P657" s="6">
        <f t="shared" ref="P657:P700" si="126">L657</f>
        <v>13</v>
      </c>
      <c r="Q657" s="136"/>
    </row>
    <row r="658" spans="1:17" x14ac:dyDescent="0.25">
      <c r="A658" s="168"/>
      <c r="B658" s="169"/>
      <c r="C658" s="169"/>
      <c r="D658" s="169"/>
      <c r="E658" s="169"/>
      <c r="F658" s="170"/>
      <c r="G658" s="170"/>
      <c r="H658" s="259"/>
      <c r="I658" s="233"/>
      <c r="J658" s="174"/>
      <c r="K658" s="172"/>
      <c r="L658" s="181">
        <f t="shared" si="124"/>
        <v>0</v>
      </c>
      <c r="M658" s="320">
        <f t="shared" si="125"/>
        <v>0</v>
      </c>
      <c r="N658" s="264">
        <f>D655</f>
        <v>1946</v>
      </c>
      <c r="O658" s="175" t="s">
        <v>8</v>
      </c>
      <c r="P658" s="6">
        <f t="shared" si="126"/>
        <v>0</v>
      </c>
      <c r="Q658" s="136"/>
    </row>
    <row r="659" spans="1:17" x14ac:dyDescent="0.25">
      <c r="A659" s="168"/>
      <c r="B659" s="169"/>
      <c r="C659" s="169"/>
      <c r="D659" s="169"/>
      <c r="E659" s="169"/>
      <c r="F659" s="170"/>
      <c r="G659" s="170"/>
      <c r="H659" s="259"/>
      <c r="I659" s="233">
        <v>1</v>
      </c>
      <c r="J659" s="38"/>
      <c r="K659" s="172"/>
      <c r="L659" s="181">
        <f t="shared" si="124"/>
        <v>1</v>
      </c>
      <c r="M659" s="320">
        <f t="shared" si="125"/>
        <v>5.1387461459403907E-4</v>
      </c>
      <c r="N659" s="264">
        <f>D655</f>
        <v>1946</v>
      </c>
      <c r="O659" s="175" t="s">
        <v>9</v>
      </c>
      <c r="P659" s="6">
        <f t="shared" si="126"/>
        <v>1</v>
      </c>
      <c r="Q659" s="136"/>
    </row>
    <row r="660" spans="1:17" x14ac:dyDescent="0.25">
      <c r="A660" s="168"/>
      <c r="B660" s="169"/>
      <c r="C660" s="169"/>
      <c r="D660" s="169"/>
      <c r="E660" s="169"/>
      <c r="F660" s="170"/>
      <c r="G660" s="170"/>
      <c r="H660" s="259"/>
      <c r="I660" s="233">
        <v>87</v>
      </c>
      <c r="J660" s="174"/>
      <c r="K660" s="172">
        <v>18</v>
      </c>
      <c r="L660" s="181">
        <f t="shared" si="124"/>
        <v>105</v>
      </c>
      <c r="M660" s="320">
        <f t="shared" si="125"/>
        <v>5.3956834532374098E-2</v>
      </c>
      <c r="N660" s="264">
        <f>D655</f>
        <v>1946</v>
      </c>
      <c r="O660" s="173" t="s">
        <v>16</v>
      </c>
      <c r="P660" s="6">
        <f t="shared" si="126"/>
        <v>105</v>
      </c>
      <c r="Q660" s="136"/>
    </row>
    <row r="661" spans="1:17" x14ac:dyDescent="0.25">
      <c r="A661" s="168"/>
      <c r="B661" s="169"/>
      <c r="C661" s="169"/>
      <c r="D661" s="169"/>
      <c r="E661" s="169"/>
      <c r="F661" s="170"/>
      <c r="G661" s="170"/>
      <c r="H661" s="259"/>
      <c r="I661" s="233"/>
      <c r="J661" s="174"/>
      <c r="K661" s="172"/>
      <c r="L661" s="181">
        <f t="shared" si="124"/>
        <v>0</v>
      </c>
      <c r="M661" s="320">
        <f t="shared" si="125"/>
        <v>0</v>
      </c>
      <c r="N661" s="264">
        <f>D655</f>
        <v>1946</v>
      </c>
      <c r="O661" s="173" t="s">
        <v>46</v>
      </c>
      <c r="P661" s="6">
        <f t="shared" si="126"/>
        <v>0</v>
      </c>
      <c r="Q661" s="136"/>
    </row>
    <row r="662" spans="1:17" x14ac:dyDescent="0.25">
      <c r="A662" s="168"/>
      <c r="B662" s="169"/>
      <c r="C662" s="169"/>
      <c r="D662" s="169"/>
      <c r="E662" s="169"/>
      <c r="F662" s="170"/>
      <c r="G662" s="170"/>
      <c r="H662" s="259"/>
      <c r="I662" s="233"/>
      <c r="J662" s="38"/>
      <c r="K662" s="172">
        <v>1</v>
      </c>
      <c r="L662" s="181">
        <f t="shared" si="124"/>
        <v>1</v>
      </c>
      <c r="M662" s="320">
        <f t="shared" si="125"/>
        <v>5.1387461459403907E-4</v>
      </c>
      <c r="N662" s="264">
        <f>D655</f>
        <v>1946</v>
      </c>
      <c r="O662" s="173" t="s">
        <v>96</v>
      </c>
      <c r="P662" s="6">
        <f t="shared" si="126"/>
        <v>1</v>
      </c>
      <c r="Q662" s="176"/>
    </row>
    <row r="663" spans="1:17" x14ac:dyDescent="0.25">
      <c r="A663" s="168"/>
      <c r="B663" s="169"/>
      <c r="C663" s="169"/>
      <c r="D663" s="169"/>
      <c r="E663" s="169"/>
      <c r="F663" s="170"/>
      <c r="G663" s="170"/>
      <c r="H663" s="259"/>
      <c r="I663" s="233"/>
      <c r="J663" s="174"/>
      <c r="K663" s="172"/>
      <c r="L663" s="181">
        <f t="shared" si="124"/>
        <v>0</v>
      </c>
      <c r="M663" s="320">
        <f t="shared" si="125"/>
        <v>0</v>
      </c>
      <c r="N663" s="264">
        <f>D655</f>
        <v>1946</v>
      </c>
      <c r="O663" s="173" t="s">
        <v>36</v>
      </c>
      <c r="P663" s="6">
        <f t="shared" si="126"/>
        <v>0</v>
      </c>
      <c r="Q663" s="177"/>
    </row>
    <row r="664" spans="1:17" x14ac:dyDescent="0.25">
      <c r="A664" s="168"/>
      <c r="B664" s="169"/>
      <c r="C664" s="169"/>
      <c r="D664" s="169"/>
      <c r="E664" s="169"/>
      <c r="F664" s="170"/>
      <c r="G664" s="170"/>
      <c r="H664" s="259"/>
      <c r="I664" s="233">
        <v>14</v>
      </c>
      <c r="J664" s="174"/>
      <c r="K664" s="172">
        <v>2</v>
      </c>
      <c r="L664" s="181">
        <f t="shared" si="124"/>
        <v>16</v>
      </c>
      <c r="M664" s="320">
        <f t="shared" si="125"/>
        <v>8.2219938335046251E-3</v>
      </c>
      <c r="N664" s="264">
        <f>D655</f>
        <v>1946</v>
      </c>
      <c r="O664" s="173" t="s">
        <v>3</v>
      </c>
      <c r="P664" s="6">
        <f t="shared" si="126"/>
        <v>16</v>
      </c>
      <c r="Q664" s="177"/>
    </row>
    <row r="665" spans="1:17" x14ac:dyDescent="0.25">
      <c r="A665" s="168"/>
      <c r="B665" s="169"/>
      <c r="C665" s="169"/>
      <c r="D665" s="169"/>
      <c r="E665" s="169"/>
      <c r="F665" s="170"/>
      <c r="G665" s="170"/>
      <c r="H665" s="259"/>
      <c r="I665" s="233">
        <v>7</v>
      </c>
      <c r="J665" s="178"/>
      <c r="K665" s="179"/>
      <c r="L665" s="181">
        <f t="shared" si="124"/>
        <v>7</v>
      </c>
      <c r="M665" s="320">
        <f t="shared" si="125"/>
        <v>3.5971223021582736E-3</v>
      </c>
      <c r="N665" s="264">
        <f>D655</f>
        <v>1946</v>
      </c>
      <c r="O665" s="180" t="s">
        <v>29</v>
      </c>
      <c r="P665" s="6">
        <f t="shared" si="126"/>
        <v>7</v>
      </c>
      <c r="Q665" s="177"/>
    </row>
    <row r="666" spans="1:17" x14ac:dyDescent="0.25">
      <c r="A666" s="168"/>
      <c r="B666" s="169"/>
      <c r="C666" s="169"/>
      <c r="D666" s="169"/>
      <c r="E666" s="169"/>
      <c r="F666" s="170"/>
      <c r="G666" s="170"/>
      <c r="H666" s="259"/>
      <c r="I666" s="233">
        <v>1</v>
      </c>
      <c r="J666" s="38"/>
      <c r="K666" s="172"/>
      <c r="L666" s="181">
        <f t="shared" si="124"/>
        <v>1</v>
      </c>
      <c r="M666" s="320">
        <f t="shared" si="125"/>
        <v>5.1387461459403907E-4</v>
      </c>
      <c r="N666" s="264">
        <f>D655</f>
        <v>1946</v>
      </c>
      <c r="O666" s="173" t="s">
        <v>600</v>
      </c>
      <c r="P666" s="6">
        <f t="shared" si="126"/>
        <v>1</v>
      </c>
      <c r="Q666" s="177"/>
    </row>
    <row r="667" spans="1:17" x14ac:dyDescent="0.25">
      <c r="A667" s="168"/>
      <c r="B667" s="169"/>
      <c r="C667" s="169"/>
      <c r="D667" s="169"/>
      <c r="E667" s="169"/>
      <c r="F667" s="170"/>
      <c r="G667" s="170"/>
      <c r="H667" s="259"/>
      <c r="I667" s="233"/>
      <c r="J667" s="38"/>
      <c r="K667" s="172"/>
      <c r="L667" s="181">
        <f t="shared" si="124"/>
        <v>0</v>
      </c>
      <c r="M667" s="320">
        <f t="shared" si="125"/>
        <v>0</v>
      </c>
      <c r="N667" s="264">
        <f>D655</f>
        <v>1946</v>
      </c>
      <c r="O667" s="173" t="s">
        <v>508</v>
      </c>
      <c r="P667" s="6">
        <f t="shared" si="126"/>
        <v>0</v>
      </c>
      <c r="Q667" s="357"/>
    </row>
    <row r="668" spans="1:17" x14ac:dyDescent="0.25">
      <c r="A668" s="168"/>
      <c r="B668" s="169"/>
      <c r="C668" s="169"/>
      <c r="D668" s="169"/>
      <c r="E668" s="169"/>
      <c r="F668" s="170"/>
      <c r="G668" s="170"/>
      <c r="H668" s="259"/>
      <c r="I668" s="233"/>
      <c r="J668" s="38"/>
      <c r="K668" s="240"/>
      <c r="L668" s="181">
        <f t="shared" si="124"/>
        <v>0</v>
      </c>
      <c r="M668" s="320">
        <f t="shared" si="125"/>
        <v>0</v>
      </c>
      <c r="N668" s="264">
        <f>D655</f>
        <v>1946</v>
      </c>
      <c r="O668" s="254" t="s">
        <v>187</v>
      </c>
      <c r="P668" s="6">
        <f t="shared" si="126"/>
        <v>0</v>
      </c>
      <c r="Q668" s="176"/>
    </row>
    <row r="669" spans="1:17" x14ac:dyDescent="0.25">
      <c r="A669" s="168"/>
      <c r="B669" s="169"/>
      <c r="C669" s="169"/>
      <c r="D669" s="169"/>
      <c r="E669" s="169"/>
      <c r="F669" s="170"/>
      <c r="G669" s="170"/>
      <c r="H669" s="259"/>
      <c r="I669" s="233"/>
      <c r="J669" s="38"/>
      <c r="K669" s="172"/>
      <c r="L669" s="181">
        <f t="shared" si="124"/>
        <v>0</v>
      </c>
      <c r="M669" s="320">
        <f t="shared" si="125"/>
        <v>0</v>
      </c>
      <c r="N669" s="264">
        <f>D655</f>
        <v>1946</v>
      </c>
      <c r="O669" s="180" t="s">
        <v>31</v>
      </c>
      <c r="P669" s="6">
        <f t="shared" si="126"/>
        <v>0</v>
      </c>
      <c r="Q669" s="87"/>
    </row>
    <row r="670" spans="1:17" x14ac:dyDescent="0.25">
      <c r="A670" s="168"/>
      <c r="B670" s="169"/>
      <c r="C670" s="169"/>
      <c r="D670" s="169"/>
      <c r="E670" s="169"/>
      <c r="F670" s="170"/>
      <c r="G670" s="170"/>
      <c r="H670" s="259"/>
      <c r="I670" s="233"/>
      <c r="J670" s="38"/>
      <c r="K670" s="172"/>
      <c r="L670" s="181">
        <f t="shared" si="124"/>
        <v>0</v>
      </c>
      <c r="M670" s="320">
        <f t="shared" si="125"/>
        <v>0</v>
      </c>
      <c r="N670" s="264">
        <f>D655</f>
        <v>1946</v>
      </c>
      <c r="O670" s="173" t="s">
        <v>119</v>
      </c>
      <c r="P670" s="6">
        <f t="shared" si="126"/>
        <v>0</v>
      </c>
      <c r="Q670" s="176"/>
    </row>
    <row r="671" spans="1:17" x14ac:dyDescent="0.25">
      <c r="A671" s="168"/>
      <c r="B671" s="169"/>
      <c r="C671" s="169"/>
      <c r="D671" s="169"/>
      <c r="E671" s="169"/>
      <c r="F671" s="170"/>
      <c r="G671" s="170"/>
      <c r="H671" s="259"/>
      <c r="I671" s="233">
        <v>1</v>
      </c>
      <c r="J671" s="38"/>
      <c r="K671" s="172">
        <v>4</v>
      </c>
      <c r="L671" s="181">
        <f t="shared" si="124"/>
        <v>5</v>
      </c>
      <c r="M671" s="320">
        <f t="shared" si="125"/>
        <v>2.5693730729701952E-3</v>
      </c>
      <c r="N671" s="264">
        <f>D655</f>
        <v>1946</v>
      </c>
      <c r="O671" s="180" t="s">
        <v>85</v>
      </c>
      <c r="P671" s="6">
        <f t="shared" si="126"/>
        <v>5</v>
      </c>
      <c r="Q671" s="177"/>
    </row>
    <row r="672" spans="1:17" x14ac:dyDescent="0.25">
      <c r="A672" s="168"/>
      <c r="B672" s="169"/>
      <c r="C672" s="169"/>
      <c r="D672" s="169"/>
      <c r="E672" s="169"/>
      <c r="F672" s="170"/>
      <c r="G672" s="170"/>
      <c r="H672" s="259"/>
      <c r="I672" s="66">
        <v>1</v>
      </c>
      <c r="J672" s="38"/>
      <c r="K672" s="172"/>
      <c r="L672" s="181">
        <f t="shared" si="124"/>
        <v>1</v>
      </c>
      <c r="M672" s="320">
        <f t="shared" si="125"/>
        <v>5.1387461459403907E-4</v>
      </c>
      <c r="N672" s="264">
        <f>D655</f>
        <v>1946</v>
      </c>
      <c r="O672" s="173" t="s">
        <v>512</v>
      </c>
      <c r="P672" s="6">
        <f t="shared" si="126"/>
        <v>1</v>
      </c>
      <c r="Q672" s="177"/>
    </row>
    <row r="673" spans="1:17" x14ac:dyDescent="0.25">
      <c r="A673" s="168"/>
      <c r="B673" s="169"/>
      <c r="C673" s="169"/>
      <c r="D673" s="169"/>
      <c r="E673" s="169"/>
      <c r="F673" s="170"/>
      <c r="G673" s="170"/>
      <c r="H673" s="259"/>
      <c r="I673" s="66"/>
      <c r="J673" s="174"/>
      <c r="K673" s="172"/>
      <c r="L673" s="181">
        <f t="shared" si="124"/>
        <v>0</v>
      </c>
      <c r="M673" s="320">
        <f t="shared" si="125"/>
        <v>0</v>
      </c>
      <c r="N673" s="348" t="str">
        <f>D654</f>
        <v>Build QTY</v>
      </c>
      <c r="O673" s="180" t="s">
        <v>201</v>
      </c>
      <c r="P673" s="6">
        <f t="shared" si="126"/>
        <v>0</v>
      </c>
      <c r="Q673" s="87"/>
    </row>
    <row r="674" spans="1:17" ht="15.75" thickBot="1" x14ac:dyDescent="0.3">
      <c r="A674" s="168"/>
      <c r="B674" s="169"/>
      <c r="C674" s="169"/>
      <c r="D674" s="169"/>
      <c r="E674" s="169"/>
      <c r="F674" s="170"/>
      <c r="G674" s="170"/>
      <c r="H674" s="259"/>
      <c r="I674" s="212">
        <v>2</v>
      </c>
      <c r="J674" s="347"/>
      <c r="K674" s="238"/>
      <c r="L674" s="241">
        <f t="shared" si="124"/>
        <v>2</v>
      </c>
      <c r="M674" s="317">
        <f t="shared" si="125"/>
        <v>1.0277492291880781E-3</v>
      </c>
      <c r="N674" s="264">
        <f>D655</f>
        <v>1946</v>
      </c>
      <c r="O674" s="180" t="s">
        <v>37</v>
      </c>
      <c r="P674" s="6">
        <f t="shared" si="126"/>
        <v>2</v>
      </c>
      <c r="Q674" s="177" t="s">
        <v>599</v>
      </c>
    </row>
    <row r="675" spans="1:17" ht="15.75" thickBot="1" x14ac:dyDescent="0.3">
      <c r="A675" s="168"/>
      <c r="B675" s="169"/>
      <c r="C675" s="169"/>
      <c r="D675" s="169"/>
      <c r="E675" s="169"/>
      <c r="F675" s="170"/>
      <c r="G675" s="170"/>
      <c r="H675" s="260"/>
      <c r="I675" s="251"/>
      <c r="J675" s="251"/>
      <c r="K675" s="159"/>
      <c r="L675" s="160"/>
      <c r="M675" s="319"/>
      <c r="N675" s="269"/>
      <c r="O675" s="161" t="s">
        <v>99</v>
      </c>
      <c r="P675" s="6">
        <f t="shared" si="126"/>
        <v>0</v>
      </c>
      <c r="Q675" s="176"/>
    </row>
    <row r="676" spans="1:17" x14ac:dyDescent="0.25">
      <c r="A676" s="168"/>
      <c r="B676" s="169"/>
      <c r="C676" s="169"/>
      <c r="D676" s="169"/>
      <c r="E676" s="169"/>
      <c r="F676" s="170"/>
      <c r="G676" s="170"/>
      <c r="H676" s="259"/>
      <c r="I676" s="280"/>
      <c r="J676" s="279">
        <v>9</v>
      </c>
      <c r="K676" s="165"/>
      <c r="L676" s="166">
        <f t="shared" ref="L676" si="127">SUM(I676,K676)</f>
        <v>0</v>
      </c>
      <c r="M676" s="167">
        <f>$L676/$D$655</f>
        <v>0</v>
      </c>
      <c r="N676" s="264">
        <f>D655</f>
        <v>1946</v>
      </c>
      <c r="O676" s="250" t="s">
        <v>100</v>
      </c>
      <c r="P676" s="6">
        <f t="shared" si="126"/>
        <v>0</v>
      </c>
      <c r="Q676" s="182"/>
    </row>
    <row r="677" spans="1:17" x14ac:dyDescent="0.25">
      <c r="A677" s="168"/>
      <c r="B677" s="169"/>
      <c r="C677" s="169"/>
      <c r="D677" s="169"/>
      <c r="E677" s="169"/>
      <c r="F677" s="170"/>
      <c r="G677" s="170"/>
      <c r="H677" s="259"/>
      <c r="I677" s="66"/>
      <c r="J677" s="38">
        <v>14</v>
      </c>
      <c r="K677" s="172"/>
      <c r="L677" s="243">
        <f>SUM(I677,K677)</f>
        <v>0</v>
      </c>
      <c r="M677" s="167">
        <f t="shared" ref="M677:M683" si="128">$L677/$D$655</f>
        <v>0</v>
      </c>
      <c r="N677" s="264">
        <f>D655</f>
        <v>1946</v>
      </c>
      <c r="O677" s="235" t="s">
        <v>10</v>
      </c>
      <c r="P677" s="6">
        <f t="shared" si="126"/>
        <v>0</v>
      </c>
      <c r="Q677" s="182"/>
    </row>
    <row r="678" spans="1:17" x14ac:dyDescent="0.25">
      <c r="A678" s="168"/>
      <c r="B678" s="169"/>
      <c r="C678" s="169"/>
      <c r="D678" s="169"/>
      <c r="E678" s="169"/>
      <c r="F678" s="170"/>
      <c r="G678" s="170"/>
      <c r="H678" s="259"/>
      <c r="I678" s="234"/>
      <c r="J678" s="174"/>
      <c r="K678" s="172"/>
      <c r="L678" s="243">
        <f t="shared" ref="L678:L683" si="129">SUM(I678,K678)</f>
        <v>0</v>
      </c>
      <c r="M678" s="167">
        <f t="shared" si="128"/>
        <v>0</v>
      </c>
      <c r="N678" s="264">
        <f>D655</f>
        <v>1946</v>
      </c>
      <c r="O678" s="180" t="s">
        <v>85</v>
      </c>
      <c r="P678" s="6">
        <f t="shared" si="126"/>
        <v>0</v>
      </c>
      <c r="Q678" s="182"/>
    </row>
    <row r="679" spans="1:17" x14ac:dyDescent="0.25">
      <c r="A679" s="168"/>
      <c r="B679" s="169"/>
      <c r="C679" s="169"/>
      <c r="D679" s="169"/>
      <c r="E679" s="169"/>
      <c r="F679" s="170"/>
      <c r="G679" s="170"/>
      <c r="H679" s="259"/>
      <c r="I679" s="66"/>
      <c r="J679" s="38">
        <v>7</v>
      </c>
      <c r="K679" s="172"/>
      <c r="L679" s="243">
        <f t="shared" si="129"/>
        <v>0</v>
      </c>
      <c r="M679" s="167">
        <f t="shared" si="128"/>
        <v>0</v>
      </c>
      <c r="N679" s="264">
        <f>D655</f>
        <v>1946</v>
      </c>
      <c r="O679" s="235" t="s">
        <v>101</v>
      </c>
      <c r="P679" s="6">
        <f t="shared" si="126"/>
        <v>0</v>
      </c>
      <c r="Q679" s="177" t="s">
        <v>541</v>
      </c>
    </row>
    <row r="680" spans="1:17" x14ac:dyDescent="0.25">
      <c r="A680" s="168"/>
      <c r="B680" s="169"/>
      <c r="C680" s="169"/>
      <c r="D680" s="169"/>
      <c r="E680" s="169"/>
      <c r="F680" s="170"/>
      <c r="G680" s="170"/>
      <c r="H680" s="259"/>
      <c r="I680" s="66"/>
      <c r="J680" s="38"/>
      <c r="K680" s="172"/>
      <c r="L680" s="243">
        <f t="shared" si="129"/>
        <v>0</v>
      </c>
      <c r="M680" s="167">
        <f t="shared" si="128"/>
        <v>0</v>
      </c>
      <c r="N680" s="264">
        <f>D655</f>
        <v>1946</v>
      </c>
      <c r="O680" s="180" t="s">
        <v>103</v>
      </c>
      <c r="P680" s="6">
        <f t="shared" si="126"/>
        <v>0</v>
      </c>
      <c r="Q680" s="183"/>
    </row>
    <row r="681" spans="1:17" x14ac:dyDescent="0.25">
      <c r="A681" s="168"/>
      <c r="B681" s="169"/>
      <c r="C681" s="169"/>
      <c r="D681" s="169"/>
      <c r="E681" s="169"/>
      <c r="F681" s="170"/>
      <c r="G681" s="170"/>
      <c r="H681" s="259"/>
      <c r="I681" s="234"/>
      <c r="J681" s="174">
        <v>16</v>
      </c>
      <c r="K681" s="172"/>
      <c r="L681" s="243">
        <f t="shared" si="129"/>
        <v>0</v>
      </c>
      <c r="M681" s="167">
        <f t="shared" si="128"/>
        <v>0</v>
      </c>
      <c r="N681" s="264">
        <f>D655</f>
        <v>1946</v>
      </c>
      <c r="O681" s="235" t="s">
        <v>102</v>
      </c>
      <c r="P681" s="6">
        <f t="shared" si="126"/>
        <v>0</v>
      </c>
      <c r="Q681" s="177" t="s">
        <v>601</v>
      </c>
    </row>
    <row r="682" spans="1:17" x14ac:dyDescent="0.25">
      <c r="A682" s="168"/>
      <c r="B682" s="169"/>
      <c r="C682" s="169"/>
      <c r="D682" s="169"/>
      <c r="E682" s="169"/>
      <c r="F682" s="170"/>
      <c r="G682" s="170"/>
      <c r="H682" s="259"/>
      <c r="I682" s="66"/>
      <c r="J682" s="38">
        <v>2</v>
      </c>
      <c r="K682" s="172"/>
      <c r="L682" s="243">
        <f t="shared" si="129"/>
        <v>0</v>
      </c>
      <c r="M682" s="167">
        <f t="shared" si="128"/>
        <v>0</v>
      </c>
      <c r="N682" s="264">
        <f>D655</f>
        <v>1946</v>
      </c>
      <c r="O682" s="235" t="s">
        <v>98</v>
      </c>
      <c r="P682" s="6">
        <f t="shared" si="126"/>
        <v>0</v>
      </c>
      <c r="Q682" s="177"/>
    </row>
    <row r="683" spans="1:17" ht="15.75" thickBot="1" x14ac:dyDescent="0.3">
      <c r="A683" s="168"/>
      <c r="B683" s="169"/>
      <c r="C683" s="169"/>
      <c r="D683" s="169"/>
      <c r="E683" s="169"/>
      <c r="F683" s="170"/>
      <c r="G683" s="170"/>
      <c r="H683" s="259"/>
      <c r="I683" s="212">
        <v>1</v>
      </c>
      <c r="J683" s="237">
        <v>2</v>
      </c>
      <c r="K683" s="238"/>
      <c r="L683" s="236">
        <f t="shared" si="129"/>
        <v>1</v>
      </c>
      <c r="M683" s="317">
        <f t="shared" si="128"/>
        <v>5.1387461459403907E-4</v>
      </c>
      <c r="N683" s="265">
        <f>D655</f>
        <v>1946</v>
      </c>
      <c r="O683" s="239" t="s">
        <v>282</v>
      </c>
      <c r="P683" s="6">
        <f t="shared" si="126"/>
        <v>1</v>
      </c>
      <c r="Q683" s="177"/>
    </row>
    <row r="684" spans="1:17" ht="15.75" thickBot="1" x14ac:dyDescent="0.3">
      <c r="A684" s="168"/>
      <c r="B684" s="169"/>
      <c r="C684" s="169"/>
      <c r="D684" s="169"/>
      <c r="E684" s="169"/>
      <c r="F684" s="170"/>
      <c r="G684" s="170"/>
      <c r="H684" s="260"/>
      <c r="I684" s="244"/>
      <c r="J684" s="244"/>
      <c r="K684" s="245"/>
      <c r="L684" s="160"/>
      <c r="M684" s="246"/>
      <c r="N684" s="266"/>
      <c r="O684" s="247" t="s">
        <v>104</v>
      </c>
      <c r="P684" s="6">
        <f t="shared" si="126"/>
        <v>0</v>
      </c>
      <c r="Q684" s="177"/>
    </row>
    <row r="685" spans="1:17" x14ac:dyDescent="0.25">
      <c r="A685" s="168"/>
      <c r="B685" s="169"/>
      <c r="C685" s="169"/>
      <c r="D685" s="169"/>
      <c r="E685" s="169"/>
      <c r="F685" s="170"/>
      <c r="G685" s="170"/>
      <c r="H685" s="260"/>
      <c r="I685" s="64"/>
      <c r="J685" s="352"/>
      <c r="K685" s="353"/>
      <c r="L685" s="433">
        <f t="shared" ref="L685" si="130">SUM(I685,K685)</f>
        <v>0</v>
      </c>
      <c r="M685" s="318">
        <f>L685/$D$655</f>
        <v>0</v>
      </c>
      <c r="N685" s="354" t="str">
        <f>D654</f>
        <v>Build QTY</v>
      </c>
      <c r="O685" s="232" t="s">
        <v>326</v>
      </c>
      <c r="P685" s="6">
        <f t="shared" si="126"/>
        <v>0</v>
      </c>
      <c r="Q685" s="292"/>
    </row>
    <row r="686" spans="1:17" x14ac:dyDescent="0.25">
      <c r="A686" s="168"/>
      <c r="B686" s="169"/>
      <c r="C686" s="169"/>
      <c r="D686" s="169" t="s">
        <v>107</v>
      </c>
      <c r="E686" s="169"/>
      <c r="F686" s="170"/>
      <c r="G686" s="170"/>
      <c r="H686" s="260"/>
      <c r="I686" s="66"/>
      <c r="J686" s="38"/>
      <c r="K686" s="355"/>
      <c r="L686" s="432">
        <v>0</v>
      </c>
      <c r="M686" s="320">
        <f t="shared" ref="M686:M700" si="131">L686/$D$655</f>
        <v>0</v>
      </c>
      <c r="N686" s="348" t="str">
        <f>D654</f>
        <v>Build QTY</v>
      </c>
      <c r="O686" s="173" t="s">
        <v>569</v>
      </c>
      <c r="P686" s="6">
        <f t="shared" si="126"/>
        <v>0</v>
      </c>
      <c r="Q686" s="292"/>
    </row>
    <row r="687" spans="1:17" x14ac:dyDescent="0.25">
      <c r="A687" s="168"/>
      <c r="B687" s="169"/>
      <c r="C687" s="169"/>
      <c r="D687" s="169"/>
      <c r="E687" s="169"/>
      <c r="F687" s="170"/>
      <c r="G687" s="170"/>
      <c r="H687" s="260"/>
      <c r="I687" s="349">
        <v>1</v>
      </c>
      <c r="J687" s="350"/>
      <c r="K687" s="351"/>
      <c r="L687" s="432">
        <f t="shared" ref="L687" si="132">SUM(I687,K687)</f>
        <v>1</v>
      </c>
      <c r="M687" s="320">
        <f t="shared" si="131"/>
        <v>5.1387461459403907E-4</v>
      </c>
      <c r="N687" s="264">
        <f>D655</f>
        <v>1946</v>
      </c>
      <c r="O687" s="180" t="s">
        <v>85</v>
      </c>
      <c r="P687" s="6">
        <f t="shared" si="126"/>
        <v>1</v>
      </c>
      <c r="Q687" s="12" t="s">
        <v>185</v>
      </c>
    </row>
    <row r="688" spans="1:17" x14ac:dyDescent="0.25">
      <c r="A688" s="168"/>
      <c r="B688" s="169"/>
      <c r="C688" s="169"/>
      <c r="D688" s="169"/>
      <c r="E688" s="169"/>
      <c r="F688" s="170"/>
      <c r="G688" s="170"/>
      <c r="H688" s="260"/>
      <c r="I688" s="66">
        <v>1</v>
      </c>
      <c r="J688" s="38"/>
      <c r="K688" s="273"/>
      <c r="L688" s="432">
        <v>0</v>
      </c>
      <c r="M688" s="320">
        <f t="shared" si="131"/>
        <v>0</v>
      </c>
      <c r="N688" s="264" t="str">
        <f>D654</f>
        <v>Build QTY</v>
      </c>
      <c r="O688" s="180" t="s">
        <v>537</v>
      </c>
      <c r="P688" s="6">
        <f t="shared" si="126"/>
        <v>0</v>
      </c>
      <c r="Q688" s="182" t="s">
        <v>598</v>
      </c>
    </row>
    <row r="689" spans="1:17" x14ac:dyDescent="0.25">
      <c r="A689" s="168"/>
      <c r="B689" s="169"/>
      <c r="C689" s="169"/>
      <c r="D689" s="169"/>
      <c r="E689" s="169"/>
      <c r="F689" s="170"/>
      <c r="G689" s="170"/>
      <c r="H689" s="260"/>
      <c r="I689" s="66">
        <v>1</v>
      </c>
      <c r="J689" s="38"/>
      <c r="K689" s="273"/>
      <c r="L689" s="432">
        <v>0</v>
      </c>
      <c r="M689" s="320">
        <f t="shared" si="131"/>
        <v>0</v>
      </c>
      <c r="N689" s="264">
        <f>D655</f>
        <v>1946</v>
      </c>
      <c r="O689" s="180" t="s">
        <v>134</v>
      </c>
      <c r="P689" s="6">
        <f t="shared" si="126"/>
        <v>0</v>
      </c>
      <c r="Q689" s="13" t="s">
        <v>597</v>
      </c>
    </row>
    <row r="690" spans="1:17" x14ac:dyDescent="0.25">
      <c r="A690" s="168"/>
      <c r="B690" s="169"/>
      <c r="C690" s="169"/>
      <c r="D690" s="169"/>
      <c r="E690" s="169"/>
      <c r="F690" s="170"/>
      <c r="G690" s="170"/>
      <c r="H690" s="260"/>
      <c r="I690" s="66">
        <v>6</v>
      </c>
      <c r="J690" s="38"/>
      <c r="K690" s="273"/>
      <c r="L690" s="432">
        <f t="shared" ref="L690" si="133">SUM(I690,K690)</f>
        <v>6</v>
      </c>
      <c r="M690" s="320">
        <f t="shared" si="131"/>
        <v>3.0832476875642342E-3</v>
      </c>
      <c r="N690" s="264">
        <f>D655</f>
        <v>1946</v>
      </c>
      <c r="O690" s="180" t="s">
        <v>170</v>
      </c>
      <c r="P690" s="6">
        <f t="shared" si="126"/>
        <v>6</v>
      </c>
      <c r="Q690" s="292"/>
    </row>
    <row r="691" spans="1:17" x14ac:dyDescent="0.25">
      <c r="A691" s="168"/>
      <c r="B691" s="169"/>
      <c r="C691" s="169"/>
      <c r="D691" s="169"/>
      <c r="E691" s="169"/>
      <c r="F691" s="170"/>
      <c r="G691" s="170"/>
      <c r="H691" s="171"/>
      <c r="I691" s="66">
        <v>36</v>
      </c>
      <c r="J691" s="38"/>
      <c r="K691" s="273"/>
      <c r="L691" s="432">
        <v>0</v>
      </c>
      <c r="M691" s="320">
        <f t="shared" si="131"/>
        <v>0</v>
      </c>
      <c r="N691" s="264">
        <f>D655</f>
        <v>1946</v>
      </c>
      <c r="O691" s="180" t="s">
        <v>572</v>
      </c>
      <c r="P691" s="6">
        <f t="shared" si="126"/>
        <v>0</v>
      </c>
      <c r="Q691" s="12"/>
    </row>
    <row r="692" spans="1:17" x14ac:dyDescent="0.25">
      <c r="A692" s="168"/>
      <c r="B692" s="169"/>
      <c r="C692" s="169"/>
      <c r="D692" s="169"/>
      <c r="E692" s="169"/>
      <c r="F692" s="170"/>
      <c r="G692" s="170"/>
      <c r="H692" s="171"/>
      <c r="I692" s="70">
        <v>6</v>
      </c>
      <c r="J692" s="178"/>
      <c r="K692" s="274"/>
      <c r="L692" s="432">
        <f t="shared" ref="L692:L696" si="134">SUM(I692,K692)</f>
        <v>6</v>
      </c>
      <c r="M692" s="320">
        <f t="shared" si="131"/>
        <v>3.0832476875642342E-3</v>
      </c>
      <c r="N692" s="264">
        <f>D655</f>
        <v>1946</v>
      </c>
      <c r="O692" s="173" t="s">
        <v>119</v>
      </c>
      <c r="P692" s="6">
        <f t="shared" si="126"/>
        <v>6</v>
      </c>
      <c r="Q692" s="13"/>
    </row>
    <row r="693" spans="1:17" x14ac:dyDescent="0.25">
      <c r="A693" s="168"/>
      <c r="B693" s="169"/>
      <c r="C693" s="169"/>
      <c r="D693" s="169"/>
      <c r="E693" s="169"/>
      <c r="F693" s="170"/>
      <c r="G693" s="170"/>
      <c r="H693" s="171"/>
      <c r="I693" s="70"/>
      <c r="J693" s="178"/>
      <c r="K693" s="274"/>
      <c r="L693" s="432">
        <f t="shared" si="134"/>
        <v>0</v>
      </c>
      <c r="M693" s="320">
        <f t="shared" si="131"/>
        <v>0</v>
      </c>
      <c r="N693" s="264">
        <f>D655</f>
        <v>1946</v>
      </c>
      <c r="O693" s="180" t="s">
        <v>136</v>
      </c>
      <c r="P693" s="6">
        <f t="shared" si="126"/>
        <v>0</v>
      </c>
      <c r="Q693" s="13"/>
    </row>
    <row r="694" spans="1:17" x14ac:dyDescent="0.25">
      <c r="A694" s="168"/>
      <c r="B694" s="169"/>
      <c r="C694" s="169"/>
      <c r="D694" s="169"/>
      <c r="E694" s="169"/>
      <c r="F694" s="170"/>
      <c r="G694" s="170"/>
      <c r="H694" s="171"/>
      <c r="I694" s="70"/>
      <c r="J694" s="178"/>
      <c r="K694" s="273"/>
      <c r="L694" s="432">
        <f t="shared" si="134"/>
        <v>0</v>
      </c>
      <c r="M694" s="320">
        <f t="shared" si="131"/>
        <v>0</v>
      </c>
      <c r="N694" s="264" t="str">
        <f>D654</f>
        <v>Build QTY</v>
      </c>
      <c r="O694" s="180" t="s">
        <v>259</v>
      </c>
      <c r="P694" s="6">
        <f t="shared" si="126"/>
        <v>0</v>
      </c>
      <c r="Q694" s="136"/>
    </row>
    <row r="695" spans="1:17" x14ac:dyDescent="0.25">
      <c r="A695" s="168"/>
      <c r="B695" s="169"/>
      <c r="C695" s="169"/>
      <c r="D695" s="169"/>
      <c r="E695" s="169"/>
      <c r="F695" s="170"/>
      <c r="G695" s="170"/>
      <c r="H695" s="171"/>
      <c r="I695" s="70">
        <v>12</v>
      </c>
      <c r="J695" s="178"/>
      <c r="K695" s="273"/>
      <c r="L695" s="432">
        <f t="shared" si="134"/>
        <v>12</v>
      </c>
      <c r="M695" s="320">
        <f t="shared" si="131"/>
        <v>6.1664953751284684E-3</v>
      </c>
      <c r="N695" s="264">
        <f>D655</f>
        <v>1946</v>
      </c>
      <c r="O695" s="180" t="s">
        <v>189</v>
      </c>
      <c r="P695" s="6">
        <f t="shared" si="126"/>
        <v>12</v>
      </c>
      <c r="Q695" s="136"/>
    </row>
    <row r="696" spans="1:17" x14ac:dyDescent="0.25">
      <c r="A696" s="168"/>
      <c r="B696" s="169"/>
      <c r="C696" s="169"/>
      <c r="D696" s="169"/>
      <c r="E696" s="169"/>
      <c r="F696" s="170"/>
      <c r="G696" s="170"/>
      <c r="H696" s="171"/>
      <c r="I696" s="70"/>
      <c r="J696" s="178"/>
      <c r="K696" s="273"/>
      <c r="L696" s="432">
        <f t="shared" si="134"/>
        <v>0</v>
      </c>
      <c r="M696" s="320">
        <f t="shared" si="131"/>
        <v>0</v>
      </c>
      <c r="N696" s="264">
        <f>D655</f>
        <v>1946</v>
      </c>
      <c r="O696" s="180" t="s">
        <v>175</v>
      </c>
      <c r="P696" s="6">
        <f t="shared" si="126"/>
        <v>0</v>
      </c>
      <c r="Q696" s="136"/>
    </row>
    <row r="697" spans="1:17" x14ac:dyDescent="0.25">
      <c r="A697" s="168"/>
      <c r="B697" s="169"/>
      <c r="C697" s="169"/>
      <c r="D697" s="169"/>
      <c r="E697" s="169"/>
      <c r="F697" s="170"/>
      <c r="G697" s="170"/>
      <c r="H697" s="171"/>
      <c r="I697" s="70"/>
      <c r="J697" s="178"/>
      <c r="K697" s="273"/>
      <c r="L697" s="432">
        <v>0</v>
      </c>
      <c r="M697" s="320">
        <f t="shared" si="131"/>
        <v>0</v>
      </c>
      <c r="N697" s="264">
        <f>D655</f>
        <v>1946</v>
      </c>
      <c r="O697" s="180" t="s">
        <v>573</v>
      </c>
      <c r="P697" s="6">
        <f t="shared" si="126"/>
        <v>0</v>
      </c>
      <c r="Q697" s="136"/>
    </row>
    <row r="698" spans="1:17" x14ac:dyDescent="0.25">
      <c r="A698" s="168"/>
      <c r="B698" s="169"/>
      <c r="C698" s="169"/>
      <c r="D698" s="169"/>
      <c r="E698" s="169"/>
      <c r="F698" s="170"/>
      <c r="G698" s="170"/>
      <c r="H698" s="171"/>
      <c r="I698" s="66">
        <v>1</v>
      </c>
      <c r="J698" s="38"/>
      <c r="K698" s="273"/>
      <c r="L698" s="432">
        <f t="shared" ref="L698" si="135">SUM(I698,K698)</f>
        <v>1</v>
      </c>
      <c r="M698" s="320">
        <f t="shared" si="131"/>
        <v>5.1387461459403907E-4</v>
      </c>
      <c r="N698" s="264">
        <f>D655</f>
        <v>1946</v>
      </c>
      <c r="O698" s="180" t="s">
        <v>202</v>
      </c>
      <c r="P698" s="6">
        <f t="shared" si="126"/>
        <v>1</v>
      </c>
      <c r="Q698" s="291"/>
    </row>
    <row r="699" spans="1:17" x14ac:dyDescent="0.25">
      <c r="A699" s="168"/>
      <c r="B699" s="169"/>
      <c r="C699" s="169"/>
      <c r="D699" s="169"/>
      <c r="E699" s="169"/>
      <c r="F699" s="170"/>
      <c r="G699" s="170"/>
      <c r="H699" s="171"/>
      <c r="I699" s="66">
        <v>1</v>
      </c>
      <c r="J699" s="38"/>
      <c r="K699" s="273"/>
      <c r="L699" s="432">
        <v>0</v>
      </c>
      <c r="M699" s="320">
        <f t="shared" si="131"/>
        <v>0</v>
      </c>
      <c r="N699" s="264">
        <v>588</v>
      </c>
      <c r="O699" s="180" t="s">
        <v>137</v>
      </c>
      <c r="P699" s="6">
        <f t="shared" si="126"/>
        <v>0</v>
      </c>
      <c r="Q699" s="291"/>
    </row>
    <row r="700" spans="1:17" ht="15.75" thickBot="1" x14ac:dyDescent="0.3">
      <c r="A700" s="185"/>
      <c r="B700" s="186"/>
      <c r="C700" s="186"/>
      <c r="D700" s="186"/>
      <c r="E700" s="186"/>
      <c r="F700" s="187"/>
      <c r="G700" s="187"/>
      <c r="H700" s="188"/>
      <c r="I700" s="242"/>
      <c r="J700" s="248"/>
      <c r="K700" s="275"/>
      <c r="L700" s="440">
        <f t="shared" ref="L700" si="136">SUM(I700,K700)</f>
        <v>0</v>
      </c>
      <c r="M700" s="317">
        <f t="shared" si="131"/>
        <v>0</v>
      </c>
      <c r="N700" s="264">
        <f>D655</f>
        <v>1946</v>
      </c>
      <c r="O700" s="249" t="s">
        <v>583</v>
      </c>
      <c r="P700" s="6">
        <f t="shared" si="126"/>
        <v>0</v>
      </c>
      <c r="Q700" s="295"/>
    </row>
    <row r="701" spans="1:17" ht="15.75" thickBot="1" x14ac:dyDescent="0.3">
      <c r="H701" s="189" t="s">
        <v>5</v>
      </c>
      <c r="I701" s="190">
        <f>SUM(I656:I700)</f>
        <v>192</v>
      </c>
      <c r="J701" s="190">
        <f>SUM(J656:J700)</f>
        <v>50</v>
      </c>
      <c r="K701" s="190">
        <f>SUM(K656:K674,K687:K700,K677)</f>
        <v>28</v>
      </c>
      <c r="L701" s="190">
        <f>SUM(L656:L700)</f>
        <v>181</v>
      </c>
      <c r="M701" s="458">
        <f>L701/$D$655</f>
        <v>9.3011305241521069E-2</v>
      </c>
      <c r="N701" s="455">
        <f>D655</f>
        <v>1946</v>
      </c>
      <c r="O701" s="6"/>
    </row>
    <row r="703" spans="1:17" ht="15.75" thickBot="1" x14ac:dyDescent="0.3"/>
    <row r="704" spans="1:17" ht="30.75" thickBot="1" x14ac:dyDescent="0.3">
      <c r="A704" s="149" t="s">
        <v>186</v>
      </c>
      <c r="B704" s="252" t="s">
        <v>51</v>
      </c>
      <c r="C704" s="252" t="s">
        <v>121</v>
      </c>
      <c r="D704" s="150" t="s">
        <v>18</v>
      </c>
      <c r="E704" s="150" t="s">
        <v>17</v>
      </c>
      <c r="F704" s="151" t="s">
        <v>1</v>
      </c>
      <c r="G704" s="151" t="s">
        <v>91</v>
      </c>
      <c r="H704" s="152" t="s">
        <v>24</v>
      </c>
      <c r="I704" s="153" t="s">
        <v>92</v>
      </c>
      <c r="J704" s="153" t="s">
        <v>93</v>
      </c>
      <c r="K704" s="154" t="s">
        <v>94</v>
      </c>
      <c r="L704" s="154" t="s">
        <v>5</v>
      </c>
      <c r="M704" s="154" t="s">
        <v>2</v>
      </c>
      <c r="N704" s="155" t="s">
        <v>171</v>
      </c>
      <c r="O704" s="156" t="s">
        <v>21</v>
      </c>
      <c r="P704" s="6" t="s">
        <v>5</v>
      </c>
      <c r="Q704" s="36" t="s">
        <v>7</v>
      </c>
    </row>
    <row r="705" spans="1:17" ht="15.75" thickBot="1" x14ac:dyDescent="0.3">
      <c r="A705" s="256">
        <v>1484678</v>
      </c>
      <c r="B705" s="256" t="s">
        <v>122</v>
      </c>
      <c r="C705" s="256">
        <v>1920</v>
      </c>
      <c r="D705" s="434">
        <v>1952</v>
      </c>
      <c r="E705" s="435">
        <v>1811</v>
      </c>
      <c r="F705" s="436">
        <f>E705/D705</f>
        <v>0.92776639344262291</v>
      </c>
      <c r="G705" s="437">
        <f>J751/D705</f>
        <v>3.0737704918032786E-2</v>
      </c>
      <c r="H705" s="257">
        <v>45012</v>
      </c>
      <c r="I705" s="157"/>
      <c r="J705" s="158"/>
      <c r="K705" s="159"/>
      <c r="L705" s="160"/>
      <c r="M705" s="330"/>
      <c r="N705" s="158"/>
      <c r="O705" s="161" t="s">
        <v>80</v>
      </c>
      <c r="Q705" s="86" t="s">
        <v>174</v>
      </c>
    </row>
    <row r="706" spans="1:17" x14ac:dyDescent="0.25">
      <c r="A706" s="162"/>
      <c r="B706" s="163"/>
      <c r="C706" s="163"/>
      <c r="D706" s="163"/>
      <c r="E706" s="163"/>
      <c r="F706" s="164"/>
      <c r="G706" s="164"/>
      <c r="H706" s="258"/>
      <c r="I706" s="233">
        <v>1</v>
      </c>
      <c r="J706" s="229"/>
      <c r="K706" s="230"/>
      <c r="L706" s="478">
        <f t="shared" ref="L706:L724" si="137">SUM(I706,K706)</f>
        <v>1</v>
      </c>
      <c r="M706" s="318">
        <f>L706/$D$705</f>
        <v>5.1229508196721314E-4</v>
      </c>
      <c r="N706" s="264">
        <f>D705</f>
        <v>1952</v>
      </c>
      <c r="O706" s="232" t="s">
        <v>14</v>
      </c>
      <c r="P706" s="6">
        <f>L706</f>
        <v>1</v>
      </c>
      <c r="Q706" s="86"/>
    </row>
    <row r="707" spans="1:17" x14ac:dyDescent="0.25">
      <c r="A707" s="168"/>
      <c r="B707" s="169"/>
      <c r="C707" s="169"/>
      <c r="D707" s="169"/>
      <c r="E707" s="169"/>
      <c r="F707" s="170"/>
      <c r="G707" s="170"/>
      <c r="H707" s="259"/>
      <c r="I707" s="233">
        <v>21</v>
      </c>
      <c r="J707" s="38"/>
      <c r="K707" s="67"/>
      <c r="L707" s="181">
        <f t="shared" si="137"/>
        <v>21</v>
      </c>
      <c r="M707" s="320">
        <f t="shared" ref="M707:M724" si="138">L707/$D$705</f>
        <v>1.0758196721311475E-2</v>
      </c>
      <c r="N707" s="264">
        <f>D705</f>
        <v>1952</v>
      </c>
      <c r="O707" s="173" t="s">
        <v>95</v>
      </c>
      <c r="P707" s="6">
        <f t="shared" ref="P707:P750" si="139">L707</f>
        <v>21</v>
      </c>
      <c r="Q707" s="136"/>
    </row>
    <row r="708" spans="1:17" x14ac:dyDescent="0.25">
      <c r="A708" s="168"/>
      <c r="B708" s="169"/>
      <c r="C708" s="169"/>
      <c r="D708" s="169"/>
      <c r="E708" s="169"/>
      <c r="F708" s="170"/>
      <c r="G708" s="170"/>
      <c r="H708" s="259"/>
      <c r="I708" s="233"/>
      <c r="J708" s="174"/>
      <c r="K708" s="172"/>
      <c r="L708" s="181">
        <f t="shared" si="137"/>
        <v>0</v>
      </c>
      <c r="M708" s="320">
        <f t="shared" si="138"/>
        <v>0</v>
      </c>
      <c r="N708" s="264">
        <f>D705</f>
        <v>1952</v>
      </c>
      <c r="O708" s="175" t="s">
        <v>8</v>
      </c>
      <c r="P708" s="6">
        <f t="shared" si="139"/>
        <v>0</v>
      </c>
      <c r="Q708" s="136"/>
    </row>
    <row r="709" spans="1:17" x14ac:dyDescent="0.25">
      <c r="A709" s="168"/>
      <c r="B709" s="169"/>
      <c r="C709" s="169"/>
      <c r="D709" s="169"/>
      <c r="E709" s="169"/>
      <c r="F709" s="170"/>
      <c r="G709" s="170"/>
      <c r="H709" s="259"/>
      <c r="I709" s="233"/>
      <c r="J709" s="38"/>
      <c r="K709" s="172"/>
      <c r="L709" s="181">
        <f t="shared" si="137"/>
        <v>0</v>
      </c>
      <c r="M709" s="320">
        <f t="shared" si="138"/>
        <v>0</v>
      </c>
      <c r="N709" s="264">
        <f>D705</f>
        <v>1952</v>
      </c>
      <c r="O709" s="175" t="s">
        <v>9</v>
      </c>
      <c r="P709" s="6">
        <f t="shared" si="139"/>
        <v>0</v>
      </c>
      <c r="Q709" s="136"/>
    </row>
    <row r="710" spans="1:17" x14ac:dyDescent="0.25">
      <c r="A710" s="168"/>
      <c r="B710" s="169"/>
      <c r="C710" s="169"/>
      <c r="D710" s="169"/>
      <c r="E710" s="169"/>
      <c r="F710" s="170"/>
      <c r="G710" s="170"/>
      <c r="H710" s="259"/>
      <c r="I710" s="233">
        <v>47</v>
      </c>
      <c r="J710" s="174"/>
      <c r="K710" s="172">
        <v>10</v>
      </c>
      <c r="L710" s="181">
        <f t="shared" si="137"/>
        <v>57</v>
      </c>
      <c r="M710" s="320">
        <f t="shared" si="138"/>
        <v>2.9200819672131149E-2</v>
      </c>
      <c r="N710" s="264">
        <f>D705</f>
        <v>1952</v>
      </c>
      <c r="O710" s="173" t="s">
        <v>16</v>
      </c>
      <c r="P710" s="6">
        <f t="shared" si="139"/>
        <v>57</v>
      </c>
      <c r="Q710" s="136"/>
    </row>
    <row r="711" spans="1:17" x14ac:dyDescent="0.25">
      <c r="A711" s="168"/>
      <c r="B711" s="169"/>
      <c r="C711" s="169"/>
      <c r="D711" s="169"/>
      <c r="E711" s="169"/>
      <c r="F711" s="170"/>
      <c r="G711" s="170"/>
      <c r="H711" s="259"/>
      <c r="I711" s="233"/>
      <c r="J711" s="174"/>
      <c r="K711" s="172"/>
      <c r="L711" s="181">
        <f t="shared" si="137"/>
        <v>0</v>
      </c>
      <c r="M711" s="320">
        <f t="shared" si="138"/>
        <v>0</v>
      </c>
      <c r="N711" s="264">
        <f>D705</f>
        <v>1952</v>
      </c>
      <c r="O711" s="173" t="s">
        <v>46</v>
      </c>
      <c r="P711" s="6">
        <f t="shared" si="139"/>
        <v>0</v>
      </c>
      <c r="Q711" s="136"/>
    </row>
    <row r="712" spans="1:17" x14ac:dyDescent="0.25">
      <c r="A712" s="168"/>
      <c r="B712" s="169"/>
      <c r="C712" s="169"/>
      <c r="D712" s="169"/>
      <c r="E712" s="169"/>
      <c r="F712" s="170"/>
      <c r="G712" s="170"/>
      <c r="H712" s="259"/>
      <c r="I712" s="233">
        <v>1</v>
      </c>
      <c r="J712" s="38"/>
      <c r="K712" s="172">
        <v>1</v>
      </c>
      <c r="L712" s="181">
        <f t="shared" si="137"/>
        <v>2</v>
      </c>
      <c r="M712" s="320">
        <f t="shared" si="138"/>
        <v>1.0245901639344263E-3</v>
      </c>
      <c r="N712" s="264">
        <f>D705</f>
        <v>1952</v>
      </c>
      <c r="O712" s="173" t="s">
        <v>96</v>
      </c>
      <c r="P712" s="6">
        <f t="shared" si="139"/>
        <v>2</v>
      </c>
      <c r="Q712" s="176"/>
    </row>
    <row r="713" spans="1:17" x14ac:dyDescent="0.25">
      <c r="A713" s="168"/>
      <c r="B713" s="169"/>
      <c r="C713" s="169"/>
      <c r="D713" s="169"/>
      <c r="E713" s="169"/>
      <c r="F713" s="170"/>
      <c r="G713" s="170"/>
      <c r="H713" s="259"/>
      <c r="I713" s="233"/>
      <c r="J713" s="174"/>
      <c r="K713" s="172"/>
      <c r="L713" s="181">
        <f t="shared" si="137"/>
        <v>0</v>
      </c>
      <c r="M713" s="320">
        <f t="shared" si="138"/>
        <v>0</v>
      </c>
      <c r="N713" s="264">
        <f>D705</f>
        <v>1952</v>
      </c>
      <c r="O713" s="173" t="s">
        <v>36</v>
      </c>
      <c r="P713" s="6">
        <f t="shared" si="139"/>
        <v>0</v>
      </c>
      <c r="Q713" s="177"/>
    </row>
    <row r="714" spans="1:17" x14ac:dyDescent="0.25">
      <c r="A714" s="168"/>
      <c r="B714" s="169"/>
      <c r="C714" s="169"/>
      <c r="D714" s="169"/>
      <c r="E714" s="169"/>
      <c r="F714" s="170"/>
      <c r="G714" s="170"/>
      <c r="H714" s="259"/>
      <c r="I714" s="233">
        <v>2</v>
      </c>
      <c r="J714" s="174"/>
      <c r="K714" s="172"/>
      <c r="L714" s="181">
        <f t="shared" si="137"/>
        <v>2</v>
      </c>
      <c r="M714" s="320">
        <f t="shared" si="138"/>
        <v>1.0245901639344263E-3</v>
      </c>
      <c r="N714" s="264">
        <f>D705</f>
        <v>1952</v>
      </c>
      <c r="O714" s="173" t="s">
        <v>3</v>
      </c>
      <c r="P714" s="6">
        <f t="shared" si="139"/>
        <v>2</v>
      </c>
      <c r="Q714" s="177"/>
    </row>
    <row r="715" spans="1:17" x14ac:dyDescent="0.25">
      <c r="A715" s="168"/>
      <c r="B715" s="169"/>
      <c r="C715" s="169"/>
      <c r="D715" s="169"/>
      <c r="E715" s="169"/>
      <c r="F715" s="170"/>
      <c r="G715" s="170"/>
      <c r="H715" s="259"/>
      <c r="I715" s="233">
        <v>4</v>
      </c>
      <c r="J715" s="178"/>
      <c r="K715" s="179"/>
      <c r="L715" s="181">
        <f t="shared" si="137"/>
        <v>4</v>
      </c>
      <c r="M715" s="320">
        <f t="shared" si="138"/>
        <v>2.0491803278688526E-3</v>
      </c>
      <c r="N715" s="264">
        <f>D705</f>
        <v>1952</v>
      </c>
      <c r="O715" s="180" t="s">
        <v>29</v>
      </c>
      <c r="P715" s="6">
        <f t="shared" si="139"/>
        <v>4</v>
      </c>
      <c r="Q715" s="177"/>
    </row>
    <row r="716" spans="1:17" x14ac:dyDescent="0.25">
      <c r="A716" s="168"/>
      <c r="B716" s="169"/>
      <c r="C716" s="169"/>
      <c r="D716" s="169"/>
      <c r="E716" s="169"/>
      <c r="F716" s="170"/>
      <c r="G716" s="170"/>
      <c r="H716" s="259"/>
      <c r="I716" s="233">
        <v>2</v>
      </c>
      <c r="J716" s="38"/>
      <c r="K716" s="172"/>
      <c r="L716" s="181">
        <f t="shared" si="137"/>
        <v>2</v>
      </c>
      <c r="M716" s="320">
        <f t="shared" si="138"/>
        <v>1.0245901639344263E-3</v>
      </c>
      <c r="N716" s="264">
        <f>D705</f>
        <v>1952</v>
      </c>
      <c r="O716" s="173" t="s">
        <v>191</v>
      </c>
      <c r="P716" s="6">
        <f t="shared" si="139"/>
        <v>2</v>
      </c>
      <c r="Q716" s="177"/>
    </row>
    <row r="717" spans="1:17" x14ac:dyDescent="0.25">
      <c r="A717" s="168"/>
      <c r="B717" s="169"/>
      <c r="C717" s="169"/>
      <c r="D717" s="169"/>
      <c r="E717" s="169"/>
      <c r="F717" s="170"/>
      <c r="G717" s="170"/>
      <c r="H717" s="259"/>
      <c r="I717" s="233">
        <v>1</v>
      </c>
      <c r="J717" s="38"/>
      <c r="K717" s="172"/>
      <c r="L717" s="181">
        <f t="shared" si="137"/>
        <v>1</v>
      </c>
      <c r="M717" s="320">
        <f t="shared" si="138"/>
        <v>5.1229508196721314E-4</v>
      </c>
      <c r="N717" s="264">
        <f>D705</f>
        <v>1952</v>
      </c>
      <c r="O717" s="173" t="s">
        <v>508</v>
      </c>
      <c r="P717" s="6">
        <f t="shared" si="139"/>
        <v>1</v>
      </c>
      <c r="Q717" s="357"/>
    </row>
    <row r="718" spans="1:17" x14ac:dyDescent="0.25">
      <c r="A718" s="168"/>
      <c r="B718" s="169"/>
      <c r="C718" s="169"/>
      <c r="D718" s="169"/>
      <c r="E718" s="169"/>
      <c r="F718" s="170"/>
      <c r="G718" s="170"/>
      <c r="H718" s="259"/>
      <c r="I718" s="233">
        <v>8</v>
      </c>
      <c r="J718" s="38"/>
      <c r="K718" s="240"/>
      <c r="L718" s="181">
        <f t="shared" si="137"/>
        <v>8</v>
      </c>
      <c r="M718" s="320">
        <f t="shared" si="138"/>
        <v>4.0983606557377051E-3</v>
      </c>
      <c r="N718" s="264">
        <f>D705</f>
        <v>1952</v>
      </c>
      <c r="O718" s="254" t="s">
        <v>187</v>
      </c>
      <c r="P718" s="6">
        <f t="shared" si="139"/>
        <v>8</v>
      </c>
      <c r="Q718" s="176"/>
    </row>
    <row r="719" spans="1:17" x14ac:dyDescent="0.25">
      <c r="A719" s="168"/>
      <c r="B719" s="169"/>
      <c r="C719" s="169"/>
      <c r="D719" s="169"/>
      <c r="E719" s="169"/>
      <c r="F719" s="170"/>
      <c r="G719" s="170"/>
      <c r="H719" s="259"/>
      <c r="I719" s="233"/>
      <c r="J719" s="38"/>
      <c r="K719" s="172"/>
      <c r="L719" s="181">
        <f t="shared" si="137"/>
        <v>0</v>
      </c>
      <c r="M719" s="320">
        <f t="shared" si="138"/>
        <v>0</v>
      </c>
      <c r="N719" s="264">
        <f>D705</f>
        <v>1952</v>
      </c>
      <c r="O719" s="180" t="s">
        <v>31</v>
      </c>
      <c r="P719" s="6">
        <f t="shared" si="139"/>
        <v>0</v>
      </c>
      <c r="Q719" s="87"/>
    </row>
    <row r="720" spans="1:17" x14ac:dyDescent="0.25">
      <c r="A720" s="168"/>
      <c r="B720" s="169"/>
      <c r="C720" s="169"/>
      <c r="D720" s="169"/>
      <c r="E720" s="169"/>
      <c r="F720" s="170"/>
      <c r="G720" s="170"/>
      <c r="H720" s="259"/>
      <c r="I720" s="233">
        <v>1</v>
      </c>
      <c r="J720" s="38"/>
      <c r="K720" s="172"/>
      <c r="L720" s="181">
        <f t="shared" si="137"/>
        <v>1</v>
      </c>
      <c r="M720" s="320">
        <f t="shared" si="138"/>
        <v>5.1229508196721314E-4</v>
      </c>
      <c r="N720" s="264">
        <f>D705</f>
        <v>1952</v>
      </c>
      <c r="O720" s="173" t="s">
        <v>119</v>
      </c>
      <c r="P720" s="6">
        <f t="shared" si="139"/>
        <v>1</v>
      </c>
      <c r="Q720" s="176"/>
    </row>
    <row r="721" spans="1:17" x14ac:dyDescent="0.25">
      <c r="A721" s="168"/>
      <c r="B721" s="169"/>
      <c r="C721" s="169"/>
      <c r="D721" s="169"/>
      <c r="E721" s="169"/>
      <c r="F721" s="170"/>
      <c r="G721" s="170"/>
      <c r="H721" s="259"/>
      <c r="I721" s="233">
        <v>2</v>
      </c>
      <c r="J721" s="38"/>
      <c r="K721" s="172"/>
      <c r="L721" s="181">
        <f t="shared" si="137"/>
        <v>2</v>
      </c>
      <c r="M721" s="320">
        <f t="shared" si="138"/>
        <v>1.0245901639344263E-3</v>
      </c>
      <c r="N721" s="264">
        <f>D705</f>
        <v>1952</v>
      </c>
      <c r="O721" s="180" t="s">
        <v>85</v>
      </c>
      <c r="P721" s="6">
        <f t="shared" si="139"/>
        <v>2</v>
      </c>
      <c r="Q721" s="177"/>
    </row>
    <row r="722" spans="1:17" x14ac:dyDescent="0.25">
      <c r="A722" s="168"/>
      <c r="B722" s="169"/>
      <c r="C722" s="169"/>
      <c r="D722" s="169"/>
      <c r="E722" s="169"/>
      <c r="F722" s="170"/>
      <c r="G722" s="170"/>
      <c r="H722" s="259"/>
      <c r="I722" s="66">
        <v>1</v>
      </c>
      <c r="J722" s="38"/>
      <c r="K722" s="172"/>
      <c r="L722" s="181">
        <f t="shared" si="137"/>
        <v>1</v>
      </c>
      <c r="M722" s="320">
        <f t="shared" si="138"/>
        <v>5.1229508196721314E-4</v>
      </c>
      <c r="N722" s="264">
        <f>D705</f>
        <v>1952</v>
      </c>
      <c r="O722" s="173" t="s">
        <v>635</v>
      </c>
      <c r="P722" s="6">
        <f t="shared" si="139"/>
        <v>1</v>
      </c>
      <c r="Q722" s="177"/>
    </row>
    <row r="723" spans="1:17" x14ac:dyDescent="0.25">
      <c r="A723" s="168"/>
      <c r="B723" s="169"/>
      <c r="C723" s="169"/>
      <c r="D723" s="169"/>
      <c r="E723" s="169"/>
      <c r="F723" s="170"/>
      <c r="G723" s="170"/>
      <c r="H723" s="259"/>
      <c r="I723" s="66">
        <v>1</v>
      </c>
      <c r="J723" s="174"/>
      <c r="K723" s="172"/>
      <c r="L723" s="181">
        <f t="shared" si="137"/>
        <v>1</v>
      </c>
      <c r="M723" s="320">
        <f t="shared" si="138"/>
        <v>5.1229508196721314E-4</v>
      </c>
      <c r="N723" s="348" t="str">
        <f>D704</f>
        <v>Build QTY</v>
      </c>
      <c r="O723" s="180" t="s">
        <v>201</v>
      </c>
      <c r="P723" s="6">
        <f t="shared" si="139"/>
        <v>1</v>
      </c>
      <c r="Q723" s="87"/>
    </row>
    <row r="724" spans="1:17" ht="15.75" thickBot="1" x14ac:dyDescent="0.3">
      <c r="A724" s="168"/>
      <c r="B724" s="169"/>
      <c r="C724" s="169"/>
      <c r="D724" s="169"/>
      <c r="E724" s="169"/>
      <c r="F724" s="170"/>
      <c r="G724" s="170"/>
      <c r="H724" s="259"/>
      <c r="I724" s="212">
        <v>1</v>
      </c>
      <c r="J724" s="347"/>
      <c r="K724" s="238"/>
      <c r="L724" s="241">
        <f t="shared" si="137"/>
        <v>1</v>
      </c>
      <c r="M724" s="317">
        <f t="shared" si="138"/>
        <v>5.1229508196721314E-4</v>
      </c>
      <c r="N724" s="264">
        <f>D705</f>
        <v>1952</v>
      </c>
      <c r="O724" s="180" t="s">
        <v>37</v>
      </c>
      <c r="P724" s="6">
        <f t="shared" si="139"/>
        <v>1</v>
      </c>
      <c r="Q724" s="177" t="s">
        <v>634</v>
      </c>
    </row>
    <row r="725" spans="1:17" ht="15.75" thickBot="1" x14ac:dyDescent="0.3">
      <c r="A725" s="168"/>
      <c r="B725" s="169"/>
      <c r="C725" s="169"/>
      <c r="D725" s="169"/>
      <c r="E725" s="169"/>
      <c r="F725" s="170"/>
      <c r="G725" s="170"/>
      <c r="H725" s="260"/>
      <c r="I725" s="251"/>
      <c r="J725" s="251"/>
      <c r="K725" s="159"/>
      <c r="L725" s="160"/>
      <c r="M725" s="319"/>
      <c r="N725" s="269"/>
      <c r="O725" s="161" t="s">
        <v>99</v>
      </c>
      <c r="P725" s="6">
        <f t="shared" si="139"/>
        <v>0</v>
      </c>
      <c r="Q725" s="176"/>
    </row>
    <row r="726" spans="1:17" x14ac:dyDescent="0.25">
      <c r="A726" s="168"/>
      <c r="B726" s="169"/>
      <c r="C726" s="169"/>
      <c r="D726" s="169"/>
      <c r="E726" s="169"/>
      <c r="F726" s="170"/>
      <c r="G726" s="170"/>
      <c r="H726" s="259"/>
      <c r="I726" s="280"/>
      <c r="J726" s="279">
        <v>2</v>
      </c>
      <c r="K726" s="165"/>
      <c r="L726" s="166">
        <f t="shared" ref="L726" si="140">SUM(I726,K726)</f>
        <v>0</v>
      </c>
      <c r="M726" s="167">
        <f>$L726/$D$705</f>
        <v>0</v>
      </c>
      <c r="N726" s="264">
        <f>D705</f>
        <v>1952</v>
      </c>
      <c r="O726" s="250" t="s">
        <v>100</v>
      </c>
      <c r="P726" s="6">
        <f t="shared" si="139"/>
        <v>0</v>
      </c>
      <c r="Q726" s="182"/>
    </row>
    <row r="727" spans="1:17" x14ac:dyDescent="0.25">
      <c r="A727" s="168"/>
      <c r="B727" s="169"/>
      <c r="C727" s="169"/>
      <c r="D727" s="169"/>
      <c r="E727" s="169"/>
      <c r="F727" s="170"/>
      <c r="G727" s="170"/>
      <c r="H727" s="259"/>
      <c r="I727" s="66"/>
      <c r="J727" s="38">
        <v>14</v>
      </c>
      <c r="K727" s="172">
        <v>3</v>
      </c>
      <c r="L727" s="243">
        <f>SUM(I727,K727)</f>
        <v>3</v>
      </c>
      <c r="M727" s="167">
        <f t="shared" ref="M727:M733" si="141">$L727/$D$705</f>
        <v>1.5368852459016393E-3</v>
      </c>
      <c r="N727" s="264">
        <f>D705</f>
        <v>1952</v>
      </c>
      <c r="O727" s="235" t="s">
        <v>10</v>
      </c>
      <c r="P727" s="6">
        <f t="shared" si="139"/>
        <v>3</v>
      </c>
      <c r="Q727" s="182"/>
    </row>
    <row r="728" spans="1:17" x14ac:dyDescent="0.25">
      <c r="A728" s="168"/>
      <c r="B728" s="169"/>
      <c r="C728" s="169"/>
      <c r="D728" s="169"/>
      <c r="E728" s="169"/>
      <c r="F728" s="170"/>
      <c r="G728" s="170"/>
      <c r="H728" s="259"/>
      <c r="I728" s="234"/>
      <c r="J728" s="174"/>
      <c r="K728" s="172"/>
      <c r="L728" s="243">
        <f t="shared" ref="L728:L733" si="142">SUM(I728,K728)</f>
        <v>0</v>
      </c>
      <c r="M728" s="167">
        <f t="shared" si="141"/>
        <v>0</v>
      </c>
      <c r="N728" s="264">
        <f>D705</f>
        <v>1952</v>
      </c>
      <c r="O728" s="180" t="s">
        <v>85</v>
      </c>
      <c r="P728" s="6">
        <f t="shared" si="139"/>
        <v>0</v>
      </c>
      <c r="Q728" s="182"/>
    </row>
    <row r="729" spans="1:17" x14ac:dyDescent="0.25">
      <c r="A729" s="168"/>
      <c r="B729" s="169"/>
      <c r="C729" s="169"/>
      <c r="D729" s="169"/>
      <c r="E729" s="169"/>
      <c r="F729" s="170"/>
      <c r="G729" s="170"/>
      <c r="H729" s="259"/>
      <c r="I729" s="66"/>
      <c r="J729" s="38">
        <v>6</v>
      </c>
      <c r="K729" s="172"/>
      <c r="L729" s="243">
        <f t="shared" si="142"/>
        <v>0</v>
      </c>
      <c r="M729" s="167">
        <f t="shared" si="141"/>
        <v>0</v>
      </c>
      <c r="N729" s="264">
        <f>D705</f>
        <v>1952</v>
      </c>
      <c r="O729" s="235" t="s">
        <v>101</v>
      </c>
      <c r="P729" s="6">
        <f t="shared" si="139"/>
        <v>0</v>
      </c>
      <c r="Q729" s="177" t="s">
        <v>363</v>
      </c>
    </row>
    <row r="730" spans="1:17" x14ac:dyDescent="0.25">
      <c r="A730" s="168"/>
      <c r="B730" s="169"/>
      <c r="C730" s="169"/>
      <c r="D730" s="169"/>
      <c r="E730" s="169"/>
      <c r="F730" s="170"/>
      <c r="G730" s="170"/>
      <c r="H730" s="259"/>
      <c r="I730" s="66"/>
      <c r="J730" s="38">
        <v>10</v>
      </c>
      <c r="K730" s="172"/>
      <c r="L730" s="243">
        <f t="shared" si="142"/>
        <v>0</v>
      </c>
      <c r="M730" s="167">
        <f t="shared" si="141"/>
        <v>0</v>
      </c>
      <c r="N730" s="264">
        <f>D705</f>
        <v>1952</v>
      </c>
      <c r="O730" s="180" t="s">
        <v>103</v>
      </c>
      <c r="P730" s="6">
        <f t="shared" si="139"/>
        <v>0</v>
      </c>
      <c r="Q730" s="183"/>
    </row>
    <row r="731" spans="1:17" x14ac:dyDescent="0.25">
      <c r="A731" s="168"/>
      <c r="B731" s="169"/>
      <c r="C731" s="169"/>
      <c r="D731" s="169"/>
      <c r="E731" s="169"/>
      <c r="F731" s="170"/>
      <c r="G731" s="170"/>
      <c r="H731" s="259"/>
      <c r="I731" s="234">
        <v>2</v>
      </c>
      <c r="J731" s="174">
        <v>23</v>
      </c>
      <c r="K731" s="172"/>
      <c r="L731" s="243">
        <f t="shared" si="142"/>
        <v>2</v>
      </c>
      <c r="M731" s="167">
        <f t="shared" si="141"/>
        <v>1.0245901639344263E-3</v>
      </c>
      <c r="N731" s="264">
        <f>D705</f>
        <v>1952</v>
      </c>
      <c r="O731" s="235" t="s">
        <v>102</v>
      </c>
      <c r="P731" s="6">
        <f t="shared" si="139"/>
        <v>2</v>
      </c>
      <c r="Q731" s="177" t="s">
        <v>631</v>
      </c>
    </row>
    <row r="732" spans="1:17" x14ac:dyDescent="0.25">
      <c r="A732" s="168"/>
      <c r="B732" s="169"/>
      <c r="C732" s="169"/>
      <c r="D732" s="169"/>
      <c r="E732" s="169"/>
      <c r="F732" s="170"/>
      <c r="G732" s="170"/>
      <c r="H732" s="259"/>
      <c r="I732" s="66"/>
      <c r="J732" s="38">
        <v>4</v>
      </c>
      <c r="K732" s="172"/>
      <c r="L732" s="243">
        <f t="shared" si="142"/>
        <v>0</v>
      </c>
      <c r="M732" s="167">
        <f t="shared" si="141"/>
        <v>0</v>
      </c>
      <c r="N732" s="264">
        <f>D705</f>
        <v>1952</v>
      </c>
      <c r="O732" s="235" t="s">
        <v>98</v>
      </c>
      <c r="P732" s="6">
        <f t="shared" si="139"/>
        <v>0</v>
      </c>
      <c r="Q732" s="177"/>
    </row>
    <row r="733" spans="1:17" ht="15.75" thickBot="1" x14ac:dyDescent="0.3">
      <c r="A733" s="168"/>
      <c r="B733" s="169"/>
      <c r="C733" s="169"/>
      <c r="D733" s="169"/>
      <c r="E733" s="169"/>
      <c r="F733" s="170"/>
      <c r="G733" s="170"/>
      <c r="H733" s="259"/>
      <c r="I733" s="212"/>
      <c r="J733" s="237">
        <v>1</v>
      </c>
      <c r="K733" s="238"/>
      <c r="L733" s="236">
        <f t="shared" si="142"/>
        <v>0</v>
      </c>
      <c r="M733" s="317">
        <f t="shared" si="141"/>
        <v>0</v>
      </c>
      <c r="N733" s="265">
        <f>D705</f>
        <v>1952</v>
      </c>
      <c r="O733" s="239" t="s">
        <v>20</v>
      </c>
      <c r="P733" s="6">
        <f t="shared" si="139"/>
        <v>0</v>
      </c>
      <c r="Q733" s="177"/>
    </row>
    <row r="734" spans="1:17" ht="15.75" thickBot="1" x14ac:dyDescent="0.3">
      <c r="A734" s="168"/>
      <c r="B734" s="169"/>
      <c r="C734" s="169"/>
      <c r="D734" s="169"/>
      <c r="E734" s="169"/>
      <c r="F734" s="170"/>
      <c r="G734" s="170"/>
      <c r="H734" s="260"/>
      <c r="I734" s="244"/>
      <c r="J734" s="244"/>
      <c r="K734" s="245"/>
      <c r="L734" s="160"/>
      <c r="M734" s="246"/>
      <c r="N734" s="266"/>
      <c r="O734" s="247" t="s">
        <v>104</v>
      </c>
      <c r="P734" s="6">
        <f t="shared" si="139"/>
        <v>0</v>
      </c>
      <c r="Q734" s="177"/>
    </row>
    <row r="735" spans="1:17" x14ac:dyDescent="0.25">
      <c r="A735" s="168"/>
      <c r="B735" s="169"/>
      <c r="C735" s="169"/>
      <c r="D735" s="169"/>
      <c r="E735" s="169"/>
      <c r="F735" s="170"/>
      <c r="G735" s="170"/>
      <c r="H735" s="260"/>
      <c r="I735" s="64"/>
      <c r="J735" s="352"/>
      <c r="K735" s="353"/>
      <c r="L735" s="433">
        <f t="shared" ref="L735" si="143">SUM(I735,K735)</f>
        <v>0</v>
      </c>
      <c r="M735" s="318">
        <f>L735/$D$705</f>
        <v>0</v>
      </c>
      <c r="N735" s="354" t="str">
        <f>D704</f>
        <v>Build QTY</v>
      </c>
      <c r="O735" s="232" t="s">
        <v>326</v>
      </c>
      <c r="P735" s="6">
        <f t="shared" si="139"/>
        <v>0</v>
      </c>
      <c r="Q735" s="292"/>
    </row>
    <row r="736" spans="1:17" x14ac:dyDescent="0.25">
      <c r="A736" s="168"/>
      <c r="B736" s="169"/>
      <c r="C736" s="169"/>
      <c r="D736" s="169" t="s">
        <v>107</v>
      </c>
      <c r="E736" s="169"/>
      <c r="F736" s="170"/>
      <c r="G736" s="170"/>
      <c r="H736" s="260"/>
      <c r="I736" s="66">
        <v>1</v>
      </c>
      <c r="J736" s="38"/>
      <c r="K736" s="355"/>
      <c r="L736" s="432">
        <v>0</v>
      </c>
      <c r="M736" s="320">
        <f t="shared" ref="M736:M750" si="144">L736/$D$705</f>
        <v>0</v>
      </c>
      <c r="N736" s="348" t="str">
        <f>D704</f>
        <v>Build QTY</v>
      </c>
      <c r="O736" s="173" t="s">
        <v>183</v>
      </c>
      <c r="P736" s="6">
        <f t="shared" si="139"/>
        <v>0</v>
      </c>
      <c r="Q736" s="292"/>
    </row>
    <row r="737" spans="1:17" x14ac:dyDescent="0.25">
      <c r="A737" s="168"/>
      <c r="B737" s="169"/>
      <c r="C737" s="169"/>
      <c r="D737" s="169"/>
      <c r="E737" s="169"/>
      <c r="F737" s="170"/>
      <c r="G737" s="170"/>
      <c r="H737" s="260"/>
      <c r="I737" s="349">
        <v>2</v>
      </c>
      <c r="J737" s="350"/>
      <c r="K737" s="351"/>
      <c r="L737" s="432">
        <f t="shared" ref="L737" si="145">SUM(I737,K737)</f>
        <v>2</v>
      </c>
      <c r="M737" s="320">
        <f t="shared" si="144"/>
        <v>1.0245901639344263E-3</v>
      </c>
      <c r="N737" s="264">
        <f>D705</f>
        <v>1952</v>
      </c>
      <c r="O737" s="180" t="s">
        <v>85</v>
      </c>
      <c r="P737" s="6">
        <f t="shared" si="139"/>
        <v>2</v>
      </c>
      <c r="Q737" s="12" t="s">
        <v>185</v>
      </c>
    </row>
    <row r="738" spans="1:17" x14ac:dyDescent="0.25">
      <c r="A738" s="168"/>
      <c r="B738" s="169"/>
      <c r="C738" s="169"/>
      <c r="D738" s="169"/>
      <c r="E738" s="169"/>
      <c r="F738" s="170"/>
      <c r="G738" s="170"/>
      <c r="H738" s="260"/>
      <c r="I738" s="66">
        <v>8</v>
      </c>
      <c r="J738" s="38"/>
      <c r="K738" s="273"/>
      <c r="L738" s="432">
        <v>0</v>
      </c>
      <c r="M738" s="320">
        <f t="shared" si="144"/>
        <v>0</v>
      </c>
      <c r="N738" s="264" t="str">
        <f>D704</f>
        <v>Build QTY</v>
      </c>
      <c r="O738" s="180" t="s">
        <v>537</v>
      </c>
      <c r="P738" s="6">
        <f t="shared" si="139"/>
        <v>0</v>
      </c>
      <c r="Q738" s="182" t="s">
        <v>632</v>
      </c>
    </row>
    <row r="739" spans="1:17" x14ac:dyDescent="0.25">
      <c r="A739" s="168"/>
      <c r="B739" s="169"/>
      <c r="C739" s="169"/>
      <c r="D739" s="169"/>
      <c r="E739" s="169"/>
      <c r="F739" s="170"/>
      <c r="G739" s="170"/>
      <c r="H739" s="260"/>
      <c r="I739" s="66">
        <v>3</v>
      </c>
      <c r="J739" s="38"/>
      <c r="K739" s="273"/>
      <c r="L739" s="432">
        <v>0</v>
      </c>
      <c r="M739" s="320">
        <f t="shared" si="144"/>
        <v>0</v>
      </c>
      <c r="N739" s="264">
        <f>D705</f>
        <v>1952</v>
      </c>
      <c r="O739" s="180" t="s">
        <v>134</v>
      </c>
      <c r="P739" s="6">
        <f t="shared" si="139"/>
        <v>0</v>
      </c>
      <c r="Q739" s="13" t="s">
        <v>633</v>
      </c>
    </row>
    <row r="740" spans="1:17" x14ac:dyDescent="0.25">
      <c r="A740" s="168"/>
      <c r="B740" s="169"/>
      <c r="C740" s="169"/>
      <c r="D740" s="169"/>
      <c r="E740" s="169"/>
      <c r="F740" s="170"/>
      <c r="G740" s="170"/>
      <c r="H740" s="260"/>
      <c r="I740" s="66">
        <v>4</v>
      </c>
      <c r="J740" s="38"/>
      <c r="K740" s="273"/>
      <c r="L740" s="432">
        <f t="shared" ref="L740" si="146">SUM(I740,K740)</f>
        <v>4</v>
      </c>
      <c r="M740" s="320">
        <f t="shared" si="144"/>
        <v>2.0491803278688526E-3</v>
      </c>
      <c r="N740" s="264">
        <f>D705</f>
        <v>1952</v>
      </c>
      <c r="O740" s="180" t="s">
        <v>170</v>
      </c>
      <c r="P740" s="6">
        <f t="shared" si="139"/>
        <v>4</v>
      </c>
      <c r="Q740" s="292"/>
    </row>
    <row r="741" spans="1:17" x14ac:dyDescent="0.25">
      <c r="A741" s="168"/>
      <c r="B741" s="169"/>
      <c r="C741" s="169"/>
      <c r="D741" s="169"/>
      <c r="E741" s="169"/>
      <c r="F741" s="170"/>
      <c r="G741" s="170"/>
      <c r="H741" s="171"/>
      <c r="I741" s="66"/>
      <c r="J741" s="38"/>
      <c r="K741" s="273"/>
      <c r="L741" s="432">
        <v>0</v>
      </c>
      <c r="M741" s="320">
        <f t="shared" si="144"/>
        <v>0</v>
      </c>
      <c r="N741" s="264">
        <f>D705</f>
        <v>1952</v>
      </c>
      <c r="O741" s="180" t="s">
        <v>85</v>
      </c>
      <c r="P741" s="6">
        <f t="shared" si="139"/>
        <v>0</v>
      </c>
      <c r="Q741" s="12"/>
    </row>
    <row r="742" spans="1:17" x14ac:dyDescent="0.25">
      <c r="A742" s="168"/>
      <c r="B742" s="169"/>
      <c r="C742" s="169"/>
      <c r="D742" s="169"/>
      <c r="E742" s="169"/>
      <c r="F742" s="170"/>
      <c r="G742" s="170"/>
      <c r="H742" s="171"/>
      <c r="I742" s="70">
        <v>14</v>
      </c>
      <c r="J742" s="178"/>
      <c r="K742" s="274"/>
      <c r="L742" s="432">
        <f t="shared" ref="L742:L746" si="147">SUM(I742,K742)</f>
        <v>14</v>
      </c>
      <c r="M742" s="320">
        <f t="shared" si="144"/>
        <v>7.1721311475409838E-3</v>
      </c>
      <c r="N742" s="264">
        <f>D705</f>
        <v>1952</v>
      </c>
      <c r="O742" s="173" t="s">
        <v>119</v>
      </c>
      <c r="P742" s="6">
        <f t="shared" si="139"/>
        <v>14</v>
      </c>
      <c r="Q742" s="13"/>
    </row>
    <row r="743" spans="1:17" x14ac:dyDescent="0.25">
      <c r="A743" s="168"/>
      <c r="B743" s="169"/>
      <c r="C743" s="169"/>
      <c r="D743" s="169"/>
      <c r="E743" s="169"/>
      <c r="F743" s="170"/>
      <c r="G743" s="170"/>
      <c r="H743" s="171"/>
      <c r="I743" s="70">
        <v>5</v>
      </c>
      <c r="J743" s="178"/>
      <c r="K743" s="274"/>
      <c r="L743" s="432">
        <f t="shared" si="147"/>
        <v>5</v>
      </c>
      <c r="M743" s="320">
        <f t="shared" si="144"/>
        <v>2.5614754098360654E-3</v>
      </c>
      <c r="N743" s="264">
        <f>D705</f>
        <v>1952</v>
      </c>
      <c r="O743" s="180" t="s">
        <v>136</v>
      </c>
      <c r="P743" s="6">
        <f t="shared" si="139"/>
        <v>5</v>
      </c>
      <c r="Q743" s="13"/>
    </row>
    <row r="744" spans="1:17" x14ac:dyDescent="0.25">
      <c r="A744" s="168"/>
      <c r="B744" s="169"/>
      <c r="C744" s="169"/>
      <c r="D744" s="169"/>
      <c r="E744" s="169"/>
      <c r="F744" s="170"/>
      <c r="G744" s="170"/>
      <c r="H744" s="171"/>
      <c r="I744" s="70"/>
      <c r="J744" s="178"/>
      <c r="K744" s="273"/>
      <c r="L744" s="432">
        <f t="shared" si="147"/>
        <v>0</v>
      </c>
      <c r="M744" s="320">
        <f t="shared" si="144"/>
        <v>0</v>
      </c>
      <c r="N744" s="264" t="str">
        <f>D704</f>
        <v>Build QTY</v>
      </c>
      <c r="O744" s="180" t="s">
        <v>259</v>
      </c>
      <c r="P744" s="6">
        <f t="shared" si="139"/>
        <v>0</v>
      </c>
      <c r="Q744" s="136"/>
    </row>
    <row r="745" spans="1:17" x14ac:dyDescent="0.25">
      <c r="A745" s="168"/>
      <c r="B745" s="169"/>
      <c r="C745" s="169"/>
      <c r="D745" s="169"/>
      <c r="E745" s="169"/>
      <c r="F745" s="170"/>
      <c r="G745" s="170"/>
      <c r="H745" s="171"/>
      <c r="I745" s="70">
        <v>6</v>
      </c>
      <c r="J745" s="178"/>
      <c r="K745" s="273"/>
      <c r="L745" s="432">
        <f t="shared" si="147"/>
        <v>6</v>
      </c>
      <c r="M745" s="320">
        <f t="shared" si="144"/>
        <v>3.0737704918032786E-3</v>
      </c>
      <c r="N745" s="264">
        <f>D705</f>
        <v>1952</v>
      </c>
      <c r="O745" s="180" t="s">
        <v>189</v>
      </c>
      <c r="P745" s="6">
        <f t="shared" si="139"/>
        <v>6</v>
      </c>
      <c r="Q745" s="136"/>
    </row>
    <row r="746" spans="1:17" x14ac:dyDescent="0.25">
      <c r="A746" s="168"/>
      <c r="B746" s="169"/>
      <c r="C746" s="169"/>
      <c r="D746" s="169"/>
      <c r="E746" s="169"/>
      <c r="F746" s="170"/>
      <c r="G746" s="170"/>
      <c r="H746" s="171"/>
      <c r="I746" s="70"/>
      <c r="J746" s="178"/>
      <c r="K746" s="273"/>
      <c r="L746" s="432">
        <f t="shared" si="147"/>
        <v>0</v>
      </c>
      <c r="M746" s="320">
        <f t="shared" si="144"/>
        <v>0</v>
      </c>
      <c r="N746" s="264">
        <f>D705</f>
        <v>1952</v>
      </c>
      <c r="O746" s="180" t="s">
        <v>175</v>
      </c>
      <c r="P746" s="6">
        <f t="shared" si="139"/>
        <v>0</v>
      </c>
      <c r="Q746" s="136"/>
    </row>
    <row r="747" spans="1:17" x14ac:dyDescent="0.25">
      <c r="A747" s="168"/>
      <c r="B747" s="169"/>
      <c r="C747" s="169"/>
      <c r="D747" s="169"/>
      <c r="E747" s="169"/>
      <c r="F747" s="170"/>
      <c r="G747" s="170"/>
      <c r="H747" s="171"/>
      <c r="I747" s="70">
        <v>1</v>
      </c>
      <c r="J747" s="178"/>
      <c r="K747" s="273"/>
      <c r="L747" s="432">
        <v>0</v>
      </c>
      <c r="M747" s="320">
        <f t="shared" si="144"/>
        <v>0</v>
      </c>
      <c r="N747" s="264">
        <f>D705</f>
        <v>1952</v>
      </c>
      <c r="O747" s="180" t="s">
        <v>573</v>
      </c>
      <c r="P747" s="6">
        <f t="shared" si="139"/>
        <v>0</v>
      </c>
      <c r="Q747" s="136"/>
    </row>
    <row r="748" spans="1:17" x14ac:dyDescent="0.25">
      <c r="A748" s="168"/>
      <c r="B748" s="169"/>
      <c r="C748" s="169"/>
      <c r="D748" s="169"/>
      <c r="E748" s="169"/>
      <c r="F748" s="170"/>
      <c r="G748" s="170"/>
      <c r="H748" s="171"/>
      <c r="I748" s="66">
        <v>1</v>
      </c>
      <c r="J748" s="38"/>
      <c r="K748" s="273"/>
      <c r="L748" s="432">
        <f t="shared" ref="L748" si="148">SUM(I748,K748)</f>
        <v>1</v>
      </c>
      <c r="M748" s="320">
        <f t="shared" si="144"/>
        <v>5.1229508196721314E-4</v>
      </c>
      <c r="N748" s="264">
        <f>D705</f>
        <v>1952</v>
      </c>
      <c r="O748" s="180" t="s">
        <v>90</v>
      </c>
      <c r="P748" s="6">
        <f t="shared" si="139"/>
        <v>1</v>
      </c>
      <c r="Q748" s="291"/>
    </row>
    <row r="749" spans="1:17" x14ac:dyDescent="0.25">
      <c r="A749" s="168"/>
      <c r="B749" s="169"/>
      <c r="C749" s="169"/>
      <c r="D749" s="169"/>
      <c r="E749" s="169"/>
      <c r="F749" s="170"/>
      <c r="G749" s="170"/>
      <c r="H749" s="171"/>
      <c r="I749" s="66">
        <v>2</v>
      </c>
      <c r="J749" s="38"/>
      <c r="K749" s="273"/>
      <c r="L749" s="432">
        <v>0</v>
      </c>
      <c r="M749" s="320">
        <f t="shared" si="144"/>
        <v>0</v>
      </c>
      <c r="N749" s="264">
        <v>588</v>
      </c>
      <c r="O749" s="180" t="s">
        <v>138</v>
      </c>
      <c r="P749" s="6">
        <f t="shared" si="139"/>
        <v>0</v>
      </c>
      <c r="Q749" s="291"/>
    </row>
    <row r="750" spans="1:17" ht="15.75" thickBot="1" x14ac:dyDescent="0.3">
      <c r="A750" s="185"/>
      <c r="B750" s="186"/>
      <c r="C750" s="186"/>
      <c r="D750" s="186"/>
      <c r="E750" s="186"/>
      <c r="F750" s="187"/>
      <c r="G750" s="187"/>
      <c r="H750" s="188"/>
      <c r="I750" s="242"/>
      <c r="J750" s="248"/>
      <c r="K750" s="275"/>
      <c r="L750" s="440">
        <f t="shared" ref="L750" si="149">SUM(I750,K750)</f>
        <v>0</v>
      </c>
      <c r="M750" s="317">
        <f t="shared" si="144"/>
        <v>0</v>
      </c>
      <c r="N750" s="264">
        <f>D705</f>
        <v>1952</v>
      </c>
      <c r="O750" s="249" t="s">
        <v>583</v>
      </c>
      <c r="P750" s="6">
        <f t="shared" si="139"/>
        <v>0</v>
      </c>
      <c r="Q750" s="295"/>
    </row>
    <row r="751" spans="1:17" ht="15.75" thickBot="1" x14ac:dyDescent="0.3">
      <c r="H751" s="189" t="s">
        <v>5</v>
      </c>
      <c r="I751" s="190">
        <f>SUM(I706:I750)</f>
        <v>142</v>
      </c>
      <c r="J751" s="190">
        <f>SUM(J706:J750)</f>
        <v>60</v>
      </c>
      <c r="K751" s="190">
        <f>SUM(K706:K724,K737:K750,K727)</f>
        <v>14</v>
      </c>
      <c r="L751" s="190">
        <f>SUM(L706:L750)</f>
        <v>141</v>
      </c>
      <c r="M751" s="458">
        <f>L751/$D$705</f>
        <v>7.2233606557377053E-2</v>
      </c>
      <c r="N751" s="455">
        <f>D705</f>
        <v>1952</v>
      </c>
      <c r="O751" s="6"/>
    </row>
  </sheetData>
  <conditionalFormatting sqref="M3">
    <cfRule type="colorScale" priority="90">
      <colorScale>
        <cfvo type="min"/>
        <cfvo type="max"/>
        <color rgb="FFFCFCFF"/>
        <color rgb="FFF8696B"/>
      </colorScale>
    </cfRule>
  </conditionalFormatting>
  <conditionalFormatting sqref="M3">
    <cfRule type="colorScale" priority="89">
      <colorScale>
        <cfvo type="min"/>
        <cfvo type="max"/>
        <color rgb="FFFCFCFF"/>
        <color rgb="FFF8696B"/>
      </colorScale>
    </cfRule>
  </conditionalFormatting>
  <conditionalFormatting sqref="M3">
    <cfRule type="colorScale" priority="88">
      <colorScale>
        <cfvo type="min"/>
        <cfvo type="max"/>
        <color rgb="FFFCFCFF"/>
        <color rgb="FFF8696B"/>
      </colorScale>
    </cfRule>
  </conditionalFormatting>
  <conditionalFormatting sqref="M24:M31">
    <cfRule type="colorScale" priority="87">
      <colorScale>
        <cfvo type="min"/>
        <cfvo type="max"/>
        <color rgb="FFFCFCFF"/>
        <color rgb="FFF8696B"/>
      </colorScale>
    </cfRule>
  </conditionalFormatting>
  <conditionalFormatting sqref="M33:M49">
    <cfRule type="colorScale" priority="86">
      <colorScale>
        <cfvo type="min"/>
        <cfvo type="max"/>
        <color rgb="FFFCFCFF"/>
        <color rgb="FFF8696B"/>
      </colorScale>
    </cfRule>
  </conditionalFormatting>
  <conditionalFormatting sqref="M4:M22">
    <cfRule type="colorScale" priority="92">
      <colorScale>
        <cfvo type="min"/>
        <cfvo type="max"/>
        <color rgb="FFFCFCFF"/>
        <color rgb="FFF8696B"/>
      </colorScale>
    </cfRule>
  </conditionalFormatting>
  <conditionalFormatting sqref="M53">
    <cfRule type="colorScale" priority="84">
      <colorScale>
        <cfvo type="min"/>
        <cfvo type="max"/>
        <color rgb="FFFCFCFF"/>
        <color rgb="FFF8696B"/>
      </colorScale>
    </cfRule>
  </conditionalFormatting>
  <conditionalFormatting sqref="M53">
    <cfRule type="colorScale" priority="83">
      <colorScale>
        <cfvo type="min"/>
        <cfvo type="max"/>
        <color rgb="FFFCFCFF"/>
        <color rgb="FFF8696B"/>
      </colorScale>
    </cfRule>
  </conditionalFormatting>
  <conditionalFormatting sqref="M53">
    <cfRule type="colorScale" priority="82">
      <colorScale>
        <cfvo type="min"/>
        <cfvo type="max"/>
        <color rgb="FFFCFCFF"/>
        <color rgb="FFF8696B"/>
      </colorScale>
    </cfRule>
  </conditionalFormatting>
  <conditionalFormatting sqref="M74:M81">
    <cfRule type="colorScale" priority="81">
      <colorScale>
        <cfvo type="min"/>
        <cfvo type="max"/>
        <color rgb="FFFCFCFF"/>
        <color rgb="FFF8696B"/>
      </colorScale>
    </cfRule>
  </conditionalFormatting>
  <conditionalFormatting sqref="M83:M99">
    <cfRule type="colorScale" priority="80">
      <colorScale>
        <cfvo type="min"/>
        <cfvo type="max"/>
        <color rgb="FFFCFCFF"/>
        <color rgb="FFF8696B"/>
      </colorScale>
    </cfRule>
  </conditionalFormatting>
  <conditionalFormatting sqref="M54:M72">
    <cfRule type="colorScale" priority="85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78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77">
      <colorScale>
        <cfvo type="min"/>
        <cfvo type="max"/>
        <color rgb="FFFCFCFF"/>
        <color rgb="FFF8696B"/>
      </colorScale>
    </cfRule>
  </conditionalFormatting>
  <conditionalFormatting sqref="M103">
    <cfRule type="colorScale" priority="76">
      <colorScale>
        <cfvo type="min"/>
        <cfvo type="max"/>
        <color rgb="FFFCFCFF"/>
        <color rgb="FFF8696B"/>
      </colorScale>
    </cfRule>
  </conditionalFormatting>
  <conditionalFormatting sqref="M124:M131">
    <cfRule type="colorScale" priority="75">
      <colorScale>
        <cfvo type="min"/>
        <cfvo type="max"/>
        <color rgb="FFFCFCFF"/>
        <color rgb="FFF8696B"/>
      </colorScale>
    </cfRule>
  </conditionalFormatting>
  <conditionalFormatting sqref="M133:M149">
    <cfRule type="colorScale" priority="74">
      <colorScale>
        <cfvo type="min"/>
        <cfvo type="max"/>
        <color rgb="FFFCFCFF"/>
        <color rgb="FFF8696B"/>
      </colorScale>
    </cfRule>
  </conditionalFormatting>
  <conditionalFormatting sqref="M104:M122">
    <cfRule type="colorScale" priority="79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72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71">
      <colorScale>
        <cfvo type="min"/>
        <cfvo type="max"/>
        <color rgb="FFFCFCFF"/>
        <color rgb="FFF8696B"/>
      </colorScale>
    </cfRule>
  </conditionalFormatting>
  <conditionalFormatting sqref="M153">
    <cfRule type="colorScale" priority="70">
      <colorScale>
        <cfvo type="min"/>
        <cfvo type="max"/>
        <color rgb="FFFCFCFF"/>
        <color rgb="FFF8696B"/>
      </colorScale>
    </cfRule>
  </conditionalFormatting>
  <conditionalFormatting sqref="M174:M181">
    <cfRule type="colorScale" priority="69">
      <colorScale>
        <cfvo type="min"/>
        <cfvo type="max"/>
        <color rgb="FFFCFCFF"/>
        <color rgb="FFF8696B"/>
      </colorScale>
    </cfRule>
  </conditionalFormatting>
  <conditionalFormatting sqref="M183:M199">
    <cfRule type="colorScale" priority="68">
      <colorScale>
        <cfvo type="min"/>
        <cfvo type="max"/>
        <color rgb="FFFCFCFF"/>
        <color rgb="FFF8696B"/>
      </colorScale>
    </cfRule>
  </conditionalFormatting>
  <conditionalFormatting sqref="M154:M172">
    <cfRule type="colorScale" priority="73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66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65">
      <colorScale>
        <cfvo type="min"/>
        <cfvo type="max"/>
        <color rgb="FFFCFCFF"/>
        <color rgb="FFF8696B"/>
      </colorScale>
    </cfRule>
  </conditionalFormatting>
  <conditionalFormatting sqref="M203">
    <cfRule type="colorScale" priority="64">
      <colorScale>
        <cfvo type="min"/>
        <cfvo type="max"/>
        <color rgb="FFFCFCFF"/>
        <color rgb="FFF8696B"/>
      </colorScale>
    </cfRule>
  </conditionalFormatting>
  <conditionalFormatting sqref="M224:M231">
    <cfRule type="colorScale" priority="63">
      <colorScale>
        <cfvo type="min"/>
        <cfvo type="max"/>
        <color rgb="FFFCFCFF"/>
        <color rgb="FFF8696B"/>
      </colorScale>
    </cfRule>
  </conditionalFormatting>
  <conditionalFormatting sqref="M233:M249">
    <cfRule type="colorScale" priority="62">
      <colorScale>
        <cfvo type="min"/>
        <cfvo type="max"/>
        <color rgb="FFFCFCFF"/>
        <color rgb="FFF8696B"/>
      </colorScale>
    </cfRule>
  </conditionalFormatting>
  <conditionalFormatting sqref="M204:M222">
    <cfRule type="colorScale" priority="67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59">
      <colorScale>
        <cfvo type="min"/>
        <cfvo type="max"/>
        <color rgb="FFFCFCFF"/>
        <color rgb="FFF8696B"/>
      </colorScale>
    </cfRule>
  </conditionalFormatting>
  <conditionalFormatting sqref="M253">
    <cfRule type="colorScale" priority="58">
      <colorScale>
        <cfvo type="min"/>
        <cfvo type="max"/>
        <color rgb="FFFCFCFF"/>
        <color rgb="FFF8696B"/>
      </colorScale>
    </cfRule>
  </conditionalFormatting>
  <conditionalFormatting sqref="M274:M281">
    <cfRule type="colorScale" priority="57">
      <colorScale>
        <cfvo type="min"/>
        <cfvo type="max"/>
        <color rgb="FFFCFCFF"/>
        <color rgb="FFF8696B"/>
      </colorScale>
    </cfRule>
  </conditionalFormatting>
  <conditionalFormatting sqref="M283:M299">
    <cfRule type="colorScale" priority="56">
      <colorScale>
        <cfvo type="min"/>
        <cfvo type="max"/>
        <color rgb="FFFCFCFF"/>
        <color rgb="FFF8696B"/>
      </colorScale>
    </cfRule>
  </conditionalFormatting>
  <conditionalFormatting sqref="M254:M272">
    <cfRule type="colorScale" priority="61">
      <colorScale>
        <cfvo type="min"/>
        <cfvo type="max"/>
        <color rgb="FFFCFCFF"/>
        <color rgb="FFF8696B"/>
      </colorScale>
    </cfRule>
  </conditionalFormatting>
  <conditionalFormatting sqref="M303">
    <cfRule type="colorScale" priority="54">
      <colorScale>
        <cfvo type="min"/>
        <cfvo type="max"/>
        <color rgb="FFFCFCFF"/>
        <color rgb="FFF8696B"/>
      </colorScale>
    </cfRule>
  </conditionalFormatting>
  <conditionalFormatting sqref="M303">
    <cfRule type="colorScale" priority="53">
      <colorScale>
        <cfvo type="min"/>
        <cfvo type="max"/>
        <color rgb="FFFCFCFF"/>
        <color rgb="FFF8696B"/>
      </colorScale>
    </cfRule>
  </conditionalFormatting>
  <conditionalFormatting sqref="M303">
    <cfRule type="colorScale" priority="52">
      <colorScale>
        <cfvo type="min"/>
        <cfvo type="max"/>
        <color rgb="FFFCFCFF"/>
        <color rgb="FFF8696B"/>
      </colorScale>
    </cfRule>
  </conditionalFormatting>
  <conditionalFormatting sqref="M324:M331">
    <cfRule type="colorScale" priority="51">
      <colorScale>
        <cfvo type="min"/>
        <cfvo type="max"/>
        <color rgb="FFFCFCFF"/>
        <color rgb="FFF8696B"/>
      </colorScale>
    </cfRule>
  </conditionalFormatting>
  <conditionalFormatting sqref="M333:M349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04:M322">
    <cfRule type="colorScale" priority="55">
      <colorScale>
        <cfvo type="min"/>
        <cfvo type="max"/>
        <color rgb="FFFCFCFF"/>
        <color rgb="FFF8696B"/>
      </colorScale>
    </cfRule>
  </conditionalFormatting>
  <conditionalFormatting sqref="M353">
    <cfRule type="colorScale" priority="48">
      <colorScale>
        <cfvo type="min"/>
        <cfvo type="max"/>
        <color rgb="FFFCFCFF"/>
        <color rgb="FFF8696B"/>
      </colorScale>
    </cfRule>
  </conditionalFormatting>
  <conditionalFormatting sqref="M353">
    <cfRule type="colorScale" priority="47">
      <colorScale>
        <cfvo type="min"/>
        <cfvo type="max"/>
        <color rgb="FFFCFCFF"/>
        <color rgb="FFF8696B"/>
      </colorScale>
    </cfRule>
  </conditionalFormatting>
  <conditionalFormatting sqref="M353">
    <cfRule type="colorScale" priority="46">
      <colorScale>
        <cfvo type="min"/>
        <cfvo type="max"/>
        <color rgb="FFFCFCFF"/>
        <color rgb="FFF8696B"/>
      </colorScale>
    </cfRule>
  </conditionalFormatting>
  <conditionalFormatting sqref="M374:M381">
    <cfRule type="colorScale" priority="45">
      <colorScale>
        <cfvo type="min"/>
        <cfvo type="max"/>
        <color rgb="FFFCFCFF"/>
        <color rgb="FFF8696B"/>
      </colorScale>
    </cfRule>
  </conditionalFormatting>
  <conditionalFormatting sqref="M383:M399">
    <cfRule type="colorScale" priority="44">
      <colorScale>
        <cfvo type="min"/>
        <cfvo type="max"/>
        <color rgb="FFFCFCFF"/>
        <color rgb="FFF8696B"/>
      </colorScale>
    </cfRule>
  </conditionalFormatting>
  <conditionalFormatting sqref="M354:M37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403">
    <cfRule type="colorScale" priority="42">
      <colorScale>
        <cfvo type="min"/>
        <cfvo type="max"/>
        <color rgb="FFFCFCFF"/>
        <color rgb="FFF8696B"/>
      </colorScale>
    </cfRule>
  </conditionalFormatting>
  <conditionalFormatting sqref="M403">
    <cfRule type="colorScale" priority="41">
      <colorScale>
        <cfvo type="min"/>
        <cfvo type="max"/>
        <color rgb="FFFCFCFF"/>
        <color rgb="FFF8696B"/>
      </colorScale>
    </cfRule>
  </conditionalFormatting>
  <conditionalFormatting sqref="M403">
    <cfRule type="colorScale" priority="40">
      <colorScale>
        <cfvo type="min"/>
        <cfvo type="max"/>
        <color rgb="FFFCFCFF"/>
        <color rgb="FFF8696B"/>
      </colorScale>
    </cfRule>
  </conditionalFormatting>
  <conditionalFormatting sqref="M424:M431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33:M4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M404:M422">
    <cfRule type="colorScale" priority="43">
      <colorScale>
        <cfvo type="min"/>
        <cfvo type="max"/>
        <color rgb="FFFCFCFF"/>
        <color rgb="FFF8696B"/>
      </colorScale>
    </cfRule>
  </conditionalFormatting>
  <conditionalFormatting sqref="M455">
    <cfRule type="colorScale" priority="36">
      <colorScale>
        <cfvo type="min"/>
        <cfvo type="max"/>
        <color rgb="FFFCFCFF"/>
        <color rgb="FFF8696B"/>
      </colorScale>
    </cfRule>
  </conditionalFormatting>
  <conditionalFormatting sqref="M455">
    <cfRule type="colorScale" priority="35">
      <colorScale>
        <cfvo type="min"/>
        <cfvo type="max"/>
        <color rgb="FFFCFCFF"/>
        <color rgb="FFF8696B"/>
      </colorScale>
    </cfRule>
  </conditionalFormatting>
  <conditionalFormatting sqref="M455">
    <cfRule type="colorScale" priority="34">
      <colorScale>
        <cfvo type="min"/>
        <cfvo type="max"/>
        <color rgb="FFFCFCFF"/>
        <color rgb="FFF8696B"/>
      </colorScale>
    </cfRule>
  </conditionalFormatting>
  <conditionalFormatting sqref="M476:M483">
    <cfRule type="colorScale" priority="33">
      <colorScale>
        <cfvo type="min"/>
        <cfvo type="max"/>
        <color rgb="FFFCFCFF"/>
        <color rgb="FFF8696B"/>
      </colorScale>
    </cfRule>
  </conditionalFormatting>
  <conditionalFormatting sqref="M485:M501">
    <cfRule type="colorScale" priority="32">
      <colorScale>
        <cfvo type="min"/>
        <cfvo type="max"/>
        <color rgb="FFFCFCFF"/>
        <color rgb="FFF8696B"/>
      </colorScale>
    </cfRule>
  </conditionalFormatting>
  <conditionalFormatting sqref="M456:M474">
    <cfRule type="colorScale" priority="37">
      <colorScale>
        <cfvo type="min"/>
        <cfvo type="max"/>
        <color rgb="FFFCFCFF"/>
        <color rgb="FFF8696B"/>
      </colorScale>
    </cfRule>
  </conditionalFormatting>
  <conditionalFormatting sqref="M505">
    <cfRule type="colorScale" priority="30">
      <colorScale>
        <cfvo type="min"/>
        <cfvo type="max"/>
        <color rgb="FFFCFCFF"/>
        <color rgb="FFF8696B"/>
      </colorScale>
    </cfRule>
  </conditionalFormatting>
  <conditionalFormatting sqref="M505">
    <cfRule type="colorScale" priority="29">
      <colorScale>
        <cfvo type="min"/>
        <cfvo type="max"/>
        <color rgb="FFFCFCFF"/>
        <color rgb="FFF8696B"/>
      </colorScale>
    </cfRule>
  </conditionalFormatting>
  <conditionalFormatting sqref="M505">
    <cfRule type="colorScale" priority="28">
      <colorScale>
        <cfvo type="min"/>
        <cfvo type="max"/>
        <color rgb="FFFCFCFF"/>
        <color rgb="FFF8696B"/>
      </colorScale>
    </cfRule>
  </conditionalFormatting>
  <conditionalFormatting sqref="M526:M533">
    <cfRule type="colorScale" priority="27">
      <colorScale>
        <cfvo type="min"/>
        <cfvo type="max"/>
        <color rgb="FFFCFCFF"/>
        <color rgb="FFF8696B"/>
      </colorScale>
    </cfRule>
  </conditionalFormatting>
  <conditionalFormatting sqref="M535:M551">
    <cfRule type="colorScale" priority="26">
      <colorScale>
        <cfvo type="min"/>
        <cfvo type="max"/>
        <color rgb="FFFCFCFF"/>
        <color rgb="FFF8696B"/>
      </colorScale>
    </cfRule>
  </conditionalFormatting>
  <conditionalFormatting sqref="M506:M524">
    <cfRule type="colorScale" priority="31">
      <colorScale>
        <cfvo type="min"/>
        <cfvo type="max"/>
        <color rgb="FFFCFCFF"/>
        <color rgb="FFF8696B"/>
      </colorScale>
    </cfRule>
  </conditionalFormatting>
  <conditionalFormatting sqref="M555">
    <cfRule type="colorScale" priority="24">
      <colorScale>
        <cfvo type="min"/>
        <cfvo type="max"/>
        <color rgb="FFFCFCFF"/>
        <color rgb="FFF8696B"/>
      </colorScale>
    </cfRule>
  </conditionalFormatting>
  <conditionalFormatting sqref="M555">
    <cfRule type="colorScale" priority="23">
      <colorScale>
        <cfvo type="min"/>
        <cfvo type="max"/>
        <color rgb="FFFCFCFF"/>
        <color rgb="FFF8696B"/>
      </colorScale>
    </cfRule>
  </conditionalFormatting>
  <conditionalFormatting sqref="M555">
    <cfRule type="colorScale" priority="22">
      <colorScale>
        <cfvo type="min"/>
        <cfvo type="max"/>
        <color rgb="FFFCFCFF"/>
        <color rgb="FFF8696B"/>
      </colorScale>
    </cfRule>
  </conditionalFormatting>
  <conditionalFormatting sqref="M576:M583">
    <cfRule type="colorScale" priority="21">
      <colorScale>
        <cfvo type="min"/>
        <cfvo type="max"/>
        <color rgb="FFFCFCFF"/>
        <color rgb="FFF8696B"/>
      </colorScale>
    </cfRule>
  </conditionalFormatting>
  <conditionalFormatting sqref="M585:M601">
    <cfRule type="colorScale" priority="20">
      <colorScale>
        <cfvo type="min"/>
        <cfvo type="max"/>
        <color rgb="FFFCFCFF"/>
        <color rgb="FFF8696B"/>
      </colorScale>
    </cfRule>
  </conditionalFormatting>
  <conditionalFormatting sqref="M556:M574">
    <cfRule type="colorScale" priority="25">
      <colorScale>
        <cfvo type="min"/>
        <cfvo type="max"/>
        <color rgb="FFFCFCFF"/>
        <color rgb="FFF8696B"/>
      </colorScale>
    </cfRule>
  </conditionalFormatting>
  <conditionalFormatting sqref="M605">
    <cfRule type="colorScale" priority="18">
      <colorScale>
        <cfvo type="min"/>
        <cfvo type="max"/>
        <color rgb="FFFCFCFF"/>
        <color rgb="FFF8696B"/>
      </colorScale>
    </cfRule>
  </conditionalFormatting>
  <conditionalFormatting sqref="M605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05">
    <cfRule type="colorScale" priority="16">
      <colorScale>
        <cfvo type="min"/>
        <cfvo type="max"/>
        <color rgb="FFFCFCFF"/>
        <color rgb="FFF8696B"/>
      </colorScale>
    </cfRule>
  </conditionalFormatting>
  <conditionalFormatting sqref="M626:M633">
    <cfRule type="colorScale" priority="15">
      <colorScale>
        <cfvo type="min"/>
        <cfvo type="max"/>
        <color rgb="FFFCFCFF"/>
        <color rgb="FFF8696B"/>
      </colorScale>
    </cfRule>
  </conditionalFormatting>
  <conditionalFormatting sqref="M635:M651">
    <cfRule type="colorScale" priority="14">
      <colorScale>
        <cfvo type="min"/>
        <cfvo type="max"/>
        <color rgb="FFFCFCFF"/>
        <color rgb="FFF8696B"/>
      </colorScale>
    </cfRule>
  </conditionalFormatting>
  <conditionalFormatting sqref="M606:M6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M655">
    <cfRule type="colorScale" priority="12">
      <colorScale>
        <cfvo type="min"/>
        <cfvo type="max"/>
        <color rgb="FFFCFCFF"/>
        <color rgb="FFF8696B"/>
      </colorScale>
    </cfRule>
  </conditionalFormatting>
  <conditionalFormatting sqref="M655">
    <cfRule type="colorScale" priority="11">
      <colorScale>
        <cfvo type="min"/>
        <cfvo type="max"/>
        <color rgb="FFFCFCFF"/>
        <color rgb="FFF8696B"/>
      </colorScale>
    </cfRule>
  </conditionalFormatting>
  <conditionalFormatting sqref="M655">
    <cfRule type="colorScale" priority="10">
      <colorScale>
        <cfvo type="min"/>
        <cfvo type="max"/>
        <color rgb="FFFCFCFF"/>
        <color rgb="FFF8696B"/>
      </colorScale>
    </cfRule>
  </conditionalFormatting>
  <conditionalFormatting sqref="M676:M683">
    <cfRule type="colorScale" priority="9">
      <colorScale>
        <cfvo type="min"/>
        <cfvo type="max"/>
        <color rgb="FFFCFCFF"/>
        <color rgb="FFF8696B"/>
      </colorScale>
    </cfRule>
  </conditionalFormatting>
  <conditionalFormatting sqref="M685:M701">
    <cfRule type="colorScale" priority="8">
      <colorScale>
        <cfvo type="min"/>
        <cfvo type="max"/>
        <color rgb="FFFCFCFF"/>
        <color rgb="FFF8696B"/>
      </colorScale>
    </cfRule>
  </conditionalFormatting>
  <conditionalFormatting sqref="M656:M674">
    <cfRule type="colorScale" priority="13">
      <colorScale>
        <cfvo type="min"/>
        <cfvo type="max"/>
        <color rgb="FFFCFCFF"/>
        <color rgb="FFF8696B"/>
      </colorScale>
    </cfRule>
  </conditionalFormatting>
  <conditionalFormatting sqref="M705">
    <cfRule type="colorScale" priority="6">
      <colorScale>
        <cfvo type="min"/>
        <cfvo type="max"/>
        <color rgb="FFFCFCFF"/>
        <color rgb="FFF8696B"/>
      </colorScale>
    </cfRule>
  </conditionalFormatting>
  <conditionalFormatting sqref="M705">
    <cfRule type="colorScale" priority="5">
      <colorScale>
        <cfvo type="min"/>
        <cfvo type="max"/>
        <color rgb="FFFCFCFF"/>
        <color rgb="FFF8696B"/>
      </colorScale>
    </cfRule>
  </conditionalFormatting>
  <conditionalFormatting sqref="M705">
    <cfRule type="colorScale" priority="4">
      <colorScale>
        <cfvo type="min"/>
        <cfvo type="max"/>
        <color rgb="FFFCFCFF"/>
        <color rgb="FFF8696B"/>
      </colorScale>
    </cfRule>
  </conditionalFormatting>
  <conditionalFormatting sqref="M726:M7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735:M750">
    <cfRule type="colorScale" priority="2">
      <colorScale>
        <cfvo type="min"/>
        <cfvo type="max"/>
        <color rgb="FFFCFCFF"/>
        <color rgb="FFF8696B"/>
      </colorScale>
    </cfRule>
  </conditionalFormatting>
  <conditionalFormatting sqref="M706:M724">
    <cfRule type="colorScale" priority="7">
      <colorScale>
        <cfvo type="min"/>
        <cfvo type="max"/>
        <color rgb="FFFCFCFF"/>
        <color rgb="FFF8696B"/>
      </colorScale>
    </cfRule>
  </conditionalFormatting>
  <conditionalFormatting sqref="M751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  <ignoredErrors>
    <ignoredError sqref="K299 K349 K399 K449 K501 K551 K601 K651 K701 K751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R54"/>
  <sheetViews>
    <sheetView showGridLines="0" zoomScaleNormal="100" workbookViewId="0">
      <selection activeCell="U19" sqref="U19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18" style="25" customWidth="1"/>
    <col min="16" max="17" width="10.7109375" style="25" customWidth="1"/>
    <col min="18" max="18" width="11" style="25" bestFit="1" customWidth="1"/>
    <col min="19" max="16384" width="9.140625" style="25"/>
  </cols>
  <sheetData>
    <row r="1" spans="1:18" ht="54" customHeight="1" x14ac:dyDescent="0.25">
      <c r="A1" s="485" t="s">
        <v>115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18" ht="26.25" customHeight="1" x14ac:dyDescent="0.25">
      <c r="O3" s="486" t="s">
        <v>54</v>
      </c>
      <c r="P3" s="487"/>
      <c r="Q3" s="487"/>
      <c r="R3" s="487"/>
    </row>
    <row r="4" spans="1:18" x14ac:dyDescent="0.25">
      <c r="O4" s="498" t="s">
        <v>21</v>
      </c>
      <c r="P4" s="498"/>
      <c r="Q4" s="498"/>
      <c r="R4" s="343" t="s">
        <v>25</v>
      </c>
    </row>
    <row r="5" spans="1:18" x14ac:dyDescent="0.25">
      <c r="O5" s="19" t="s">
        <v>16</v>
      </c>
      <c r="P5" s="19"/>
      <c r="Q5" s="19"/>
      <c r="R5" s="342">
        <f ca="1">SUMIF('EB040-EB240'!$Y$501:$Z$700,O5,'EB040-EB240'!$Z$501:$Z$700)</f>
        <v>98</v>
      </c>
    </row>
    <row r="6" spans="1:18" x14ac:dyDescent="0.25">
      <c r="O6" s="19" t="s">
        <v>52</v>
      </c>
      <c r="P6" s="19"/>
      <c r="Q6" s="19"/>
      <c r="R6" s="342">
        <f ca="1">SUMIF('EB040-EB240'!$Y$501:$Z$700,O6,'EB040-EB240'!$Z$501:$Z$700)</f>
        <v>17</v>
      </c>
    </row>
    <row r="7" spans="1:18" x14ac:dyDescent="0.25">
      <c r="O7" s="19" t="s">
        <v>15</v>
      </c>
      <c r="P7" s="19"/>
      <c r="Q7" s="19"/>
      <c r="R7" s="342">
        <f ca="1">SUMIF('EB040-EB240'!$Y$501:$Z$700,O7,'EB040-EB240'!$Z$501:$Z$700)</f>
        <v>14</v>
      </c>
    </row>
    <row r="8" spans="1:18" x14ac:dyDescent="0.25">
      <c r="O8" s="19" t="s">
        <v>29</v>
      </c>
      <c r="P8" s="19"/>
      <c r="Q8" s="19"/>
      <c r="R8" s="342">
        <f ca="1">SUMIF('EB040-EB240'!$Y$501:$Z$700,O8,'EB040-EB240'!$Z$501:$Z$700)</f>
        <v>13</v>
      </c>
    </row>
    <row r="9" spans="1:18" x14ac:dyDescent="0.25">
      <c r="O9" s="19" t="s">
        <v>14</v>
      </c>
      <c r="P9" s="19"/>
      <c r="Q9" s="19"/>
      <c r="R9" s="342">
        <f ca="1">SUMIF('EB040-EB240'!$Y$501:$Z$700,O9,'EB040-EB240'!$Z$501:$Z$700)</f>
        <v>11</v>
      </c>
    </row>
    <row r="10" spans="1:18" x14ac:dyDescent="0.25">
      <c r="O10" s="19" t="s">
        <v>3</v>
      </c>
      <c r="P10" s="19"/>
      <c r="Q10" s="19"/>
      <c r="R10" s="342">
        <f ca="1">SUMIF('EB040-EB240'!$Y$501:$Z$700,O10,'EB040-EB240'!$Z$501:$Z$700)</f>
        <v>6</v>
      </c>
    </row>
    <row r="11" spans="1:18" x14ac:dyDescent="0.25">
      <c r="O11" s="19" t="s">
        <v>0</v>
      </c>
      <c r="P11" s="19"/>
      <c r="Q11" s="19"/>
      <c r="R11" s="342">
        <f ca="1">SUMIF('EB040-EB240'!$Y$501:$Z$700,O11,'EB040-EB240'!$Z$501:$Z$700)</f>
        <v>5</v>
      </c>
    </row>
    <row r="12" spans="1:18" x14ac:dyDescent="0.25">
      <c r="O12" s="19" t="s">
        <v>8</v>
      </c>
      <c r="P12" s="19"/>
      <c r="Q12" s="19"/>
      <c r="R12" s="342">
        <f ca="1">SUMIF('EB040-EB240'!$Y$501:$Z$700,O12,'EB040-EB240'!$Z$501:$Z$700)</f>
        <v>4</v>
      </c>
    </row>
    <row r="13" spans="1:18" x14ac:dyDescent="0.25">
      <c r="O13" s="19" t="s">
        <v>73</v>
      </c>
      <c r="P13" s="19"/>
      <c r="Q13" s="19"/>
      <c r="R13" s="342">
        <f ca="1">SUMIF('EB040-EB240'!$Y$501:$Z$700,O13,'EB040-EB240'!$Z$501:$Z$700)</f>
        <v>2</v>
      </c>
    </row>
    <row r="14" spans="1:18" x14ac:dyDescent="0.25">
      <c r="O14" s="19" t="s">
        <v>13</v>
      </c>
      <c r="P14" s="19"/>
      <c r="Q14" s="19"/>
      <c r="R14" s="342">
        <f ca="1">SUMIF('EB040-EB240'!$Y$501:$Z$700,O14,'EB040-EB240'!$Z$501:$Z$700)</f>
        <v>2</v>
      </c>
    </row>
    <row r="15" spans="1:18" x14ac:dyDescent="0.25">
      <c r="O15" s="19" t="s">
        <v>19</v>
      </c>
      <c r="P15" s="19"/>
      <c r="Q15" s="19"/>
      <c r="R15" s="342">
        <f ca="1">SUMIF('EB040-EB240'!$Y$501:$Z$700,O15,'EB040-EB240'!$Z$501:$Z$700)</f>
        <v>1</v>
      </c>
    </row>
    <row r="16" spans="1:18" x14ac:dyDescent="0.25">
      <c r="O16" s="19" t="s">
        <v>9</v>
      </c>
      <c r="P16" s="19"/>
      <c r="Q16" s="19"/>
      <c r="R16" s="342">
        <f ca="1">SUMIF('EB040-EB240'!$Y$501:$Z$700,O16,'EB040-EB240'!$Z$501:$Z$700)</f>
        <v>1</v>
      </c>
    </row>
    <row r="17" spans="1:18" x14ac:dyDescent="0.25">
      <c r="O17" s="19" t="s">
        <v>4</v>
      </c>
      <c r="P17" s="19"/>
      <c r="Q17" s="19"/>
      <c r="R17" s="342">
        <f ca="1">SUMIF('EB040-EB240'!$Y$501:$Z$700,O17,'EB040-EB240'!$Z$501:$Z$700)</f>
        <v>0</v>
      </c>
    </row>
    <row r="18" spans="1:18" x14ac:dyDescent="0.25">
      <c r="O18" s="19" t="s">
        <v>97</v>
      </c>
      <c r="P18" s="19"/>
      <c r="Q18" s="19"/>
      <c r="R18" s="342">
        <f ca="1">SUMIF('EB040-EB240'!$Y$501:$Z$700,O18,'EB040-EB240'!$Z$501:$Z$700)</f>
        <v>0</v>
      </c>
    </row>
    <row r="19" spans="1:18" x14ac:dyDescent="0.25">
      <c r="O19" s="19" t="s">
        <v>20</v>
      </c>
      <c r="P19" s="19"/>
      <c r="Q19" s="19"/>
      <c r="R19" s="342">
        <f ca="1">SUMIF('EB040-EB240'!$Y$501:$Z$700,O19,'EB040-EB240'!$Z$501:$Z$700)</f>
        <v>0</v>
      </c>
    </row>
    <row r="20" spans="1:18" x14ac:dyDescent="0.25">
      <c r="O20" s="19" t="s">
        <v>70</v>
      </c>
      <c r="P20" s="19"/>
      <c r="Q20" s="19"/>
      <c r="R20" s="342">
        <f ca="1">SUMIF('EB040-EB240'!$Y$501:$Z$700,O20,'EB040-EB240'!$Z$501:$Z$700)</f>
        <v>0</v>
      </c>
    </row>
    <row r="21" spans="1:18" ht="27.75" customHeight="1" x14ac:dyDescent="0.25">
      <c r="A21" s="492" t="s">
        <v>67</v>
      </c>
      <c r="B21" s="493"/>
      <c r="C21" s="493"/>
      <c r="D21" s="493"/>
      <c r="E21" s="494"/>
      <c r="O21" s="19" t="s">
        <v>65</v>
      </c>
      <c r="P21" s="19"/>
      <c r="Q21" s="19"/>
      <c r="R21" s="342">
        <f ca="1">SUMIF('EB040-EB240'!$Y$501:$Z$700,O21,'EB040-EB240'!$Z$501:$Z$700)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19" t="s">
        <v>42</v>
      </c>
      <c r="P22" s="19"/>
      <c r="Q22" s="19"/>
      <c r="R22" s="342">
        <f ca="1">SUMIF('EB040-EB240'!$Y$501:$Z$700,O22,'EB040-EB240'!$Z$501:$Z$700)</f>
        <v>0</v>
      </c>
    </row>
    <row r="23" spans="1:18" x14ac:dyDescent="0.25">
      <c r="A23" s="253">
        <v>1481858</v>
      </c>
      <c r="B23" s="140">
        <f>VLOOKUP(Table143611[[#This Row],[Shop Order]],'EB040-EB240'!A:AE,4,FALSE)</f>
        <v>623</v>
      </c>
      <c r="C23" s="140">
        <f>VLOOKUP(Table143611[[#This Row],[Shop Order]],'EB040-EB240'!A:AE,5,FALSE)</f>
        <v>557</v>
      </c>
      <c r="D23" s="141">
        <f>VLOOKUP(Table143611[[#This Row],[Shop Order]],'EB040-EB240'!A:AE,6,FALSE)</f>
        <v>0.8940609951845907</v>
      </c>
      <c r="E23" s="142">
        <f>VLOOKUP(Table143611[[#This Row],[Shop Order]],'EB040-EB240'!A:AE,7,FALSE)</f>
        <v>44972</v>
      </c>
      <c r="O23" s="19" t="s">
        <v>28</v>
      </c>
      <c r="P23" s="19"/>
      <c r="Q23" s="19"/>
      <c r="R23" s="342">
        <f ca="1">SUMIF('EB040-EB240'!$Y$501:$Z$700,O23,'EB040-EB240'!$Z$501:$Z$700)</f>
        <v>0</v>
      </c>
    </row>
    <row r="24" spans="1:18" x14ac:dyDescent="0.25">
      <c r="A24" s="253">
        <v>1482300</v>
      </c>
      <c r="B24" s="140">
        <f>VLOOKUP(Table143611[[#This Row],[Shop Order]],'EB040-EB240'!A:AE,4,FALSE)</f>
        <v>606</v>
      </c>
      <c r="C24" s="140">
        <f>VLOOKUP(Table143611[[#This Row],[Shop Order]],'EB040-EB240'!A:AE,5,FALSE)</f>
        <v>558</v>
      </c>
      <c r="D24" s="141">
        <f>VLOOKUP(Table143611[[#This Row],[Shop Order]],'EB040-EB240'!A:AE,6,FALSE)</f>
        <v>0.92079207920792083</v>
      </c>
      <c r="E24" s="142">
        <f>VLOOKUP(Table143611[[#This Row],[Shop Order]],'EB040-EB240'!A:AE,7,FALSE)</f>
        <v>44985</v>
      </c>
      <c r="O24" s="19" t="s">
        <v>40</v>
      </c>
      <c r="P24" s="19"/>
      <c r="Q24" s="19"/>
      <c r="R24" s="342">
        <f ca="1">SUMIF('EB040-EB240'!$Y$501:$Z$700,O24,'EB040-EB240'!$Z$501:$Z$700)</f>
        <v>0</v>
      </c>
    </row>
    <row r="25" spans="1:18" x14ac:dyDescent="0.25">
      <c r="A25" s="253">
        <v>1482301</v>
      </c>
      <c r="B25" s="140">
        <f>VLOOKUP(Table143611[[#This Row],[Shop Order]],'EB040-EB240'!A:AE,4,FALSE)</f>
        <v>621</v>
      </c>
      <c r="C25" s="140">
        <f>VLOOKUP(Table143611[[#This Row],[Shop Order]],'EB040-EB240'!A:AE,5,FALSE)</f>
        <v>568</v>
      </c>
      <c r="D25" s="141">
        <f>VLOOKUP(Table143611[[#This Row],[Shop Order]],'EB040-EB240'!A:AE,6,FALSE)</f>
        <v>0.91465378421900156</v>
      </c>
      <c r="E25" s="142">
        <f>VLOOKUP(Table143611[[#This Row],[Shop Order]],'EB040-EB240'!A:AE,7,FALSE)</f>
        <v>44992</v>
      </c>
      <c r="F25" s="26"/>
      <c r="O25" s="24"/>
      <c r="P25" s="19"/>
      <c r="Q25" s="19"/>
      <c r="R25" s="20"/>
    </row>
    <row r="26" spans="1:18" x14ac:dyDescent="0.25">
      <c r="A26" s="253">
        <v>1484069</v>
      </c>
      <c r="B26" s="140">
        <f>VLOOKUP(Table143611[[#This Row],[Shop Order]],'EB040-EB240'!A:AE,4,FALSE)</f>
        <v>608</v>
      </c>
      <c r="C26" s="140">
        <f>VLOOKUP(Table143611[[#This Row],[Shop Order]],'EB040-EB240'!A:AE,5,FALSE)</f>
        <v>560</v>
      </c>
      <c r="D26" s="141">
        <f>VLOOKUP(Table143611[[#This Row],[Shop Order]],'EB040-EB240'!A:AE,6,FALSE)</f>
        <v>0.92105263157894735</v>
      </c>
      <c r="E26" s="323">
        <f>VLOOKUP(Table143611[[#This Row],[Shop Order]],'EB040-EB240'!A:AE,7,FALSE)</f>
        <v>45000</v>
      </c>
      <c r="O26" s="24"/>
      <c r="P26" s="19"/>
      <c r="Q26" s="19"/>
      <c r="R26" s="20"/>
    </row>
    <row r="27" spans="1:18" x14ac:dyDescent="0.25">
      <c r="A27" s="253">
        <v>1484075</v>
      </c>
      <c r="B27" s="140">
        <f>VLOOKUP(Table143611[[#This Row],[Shop Order]],'EB040-EB240'!A:AE,4,FALSE)</f>
        <v>632</v>
      </c>
      <c r="C27" s="140">
        <f>VLOOKUP(Table143611[[#This Row],[Shop Order]],'EB040-EB240'!A:AE,5,FALSE)</f>
        <v>558</v>
      </c>
      <c r="D27" s="141">
        <f>VLOOKUP(Table143611[[#This Row],[Shop Order]],'EB040-EB240'!A:AE,6,FALSE)</f>
        <v>0.88291139240506333</v>
      </c>
      <c r="E27" s="142">
        <f>VLOOKUP(Table143611[[#This Row],[Shop Order]],'EB040-EB240'!A:AE,7,FALSE)</f>
        <v>45007</v>
      </c>
      <c r="O27" s="24"/>
      <c r="P27" s="19"/>
      <c r="Q27" s="19"/>
      <c r="R27" s="20"/>
    </row>
    <row r="28" spans="1:18" ht="15.75" thickBot="1" x14ac:dyDescent="0.3">
      <c r="A28" s="253">
        <v>1484681</v>
      </c>
      <c r="B28" s="140">
        <f>VLOOKUP(Table143611[[#This Row],[Shop Order]],'EB040-EB240'!A:AE,4,FALSE)</f>
        <v>639</v>
      </c>
      <c r="C28" s="140">
        <f>VLOOKUP(Table143611[[#This Row],[Shop Order]],'EB040-EB240'!A:AE,5,FALSE)</f>
        <v>560</v>
      </c>
      <c r="D28" s="141">
        <f>VLOOKUP(Table143611[[#This Row],[Shop Order]],'EB040-EB240'!A:AE,6,FALSE)</f>
        <v>0.87636932707355242</v>
      </c>
      <c r="E28" s="142">
        <f>VLOOKUP(Table143611[[#This Row],[Shop Order]],'EB040-EB240'!A:AE,7,TRUE)</f>
        <v>45013</v>
      </c>
      <c r="O28" s="24"/>
      <c r="P28" s="19"/>
      <c r="Q28" s="19"/>
      <c r="R28" s="20"/>
    </row>
    <row r="29" spans="1:18" ht="15.75" thickBot="1" x14ac:dyDescent="0.3">
      <c r="A29" s="495" t="s">
        <v>53</v>
      </c>
      <c r="B29" s="496"/>
      <c r="C29" s="497"/>
      <c r="D29" s="84">
        <f>AVERAGE(D23:D28)</f>
        <v>0.90164003494484612</v>
      </c>
      <c r="E29" s="29"/>
      <c r="O29" s="24"/>
      <c r="P29" s="19"/>
      <c r="Q29" s="19"/>
      <c r="R29" s="20"/>
    </row>
    <row r="54" spans="15:15" x14ac:dyDescent="0.25">
      <c r="O54" s="19"/>
    </row>
  </sheetData>
  <autoFilter ref="O4:R4">
    <filterColumn colId="0" showButton="0"/>
    <filterColumn colId="1" showButton="0"/>
    <sortState ref="O5:R24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ignoredErrors>
    <ignoredError sqref="E28" calculatedColumn="1"/>
  </ignoredErrors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614"/>
  <sheetViews>
    <sheetView topLeftCell="A555" zoomScale="65" zoomScaleNormal="65" workbookViewId="0">
      <selection activeCell="AC593" sqref="AC593"/>
    </sheetView>
  </sheetViews>
  <sheetFormatPr defaultColWidth="9.140625" defaultRowHeight="15" x14ac:dyDescent="0.25"/>
  <cols>
    <col min="1" max="1" width="13.140625" style="11" bestFit="1" customWidth="1"/>
    <col min="2" max="2" width="11.7109375" style="11" customWidth="1"/>
    <col min="3" max="3" width="6.5703125" style="11" bestFit="1" customWidth="1"/>
    <col min="4" max="4" width="8.28515625" style="11" bestFit="1" customWidth="1"/>
    <col min="5" max="5" width="8" style="11" customWidth="1"/>
    <col min="6" max="6" width="11.140625" style="11" bestFit="1" customWidth="1"/>
    <col min="7" max="7" width="12.7109375" style="17" bestFit="1" customWidth="1"/>
    <col min="8" max="8" width="14.42578125" style="3" customWidth="1"/>
    <col min="9" max="9" width="15.140625" style="3" customWidth="1"/>
    <col min="10" max="11" width="10.7109375" style="3" customWidth="1"/>
    <col min="12" max="12" width="10.7109375" style="5" customWidth="1"/>
    <col min="13" max="14" width="10.7109375" style="11" customWidth="1"/>
    <col min="15" max="15" width="10.7109375" style="2" customWidth="1"/>
    <col min="16" max="19" width="10.7109375" style="11" customWidth="1"/>
    <col min="20" max="20" width="14.28515625" style="11" bestFit="1" customWidth="1"/>
    <col min="21" max="21" width="14.7109375" style="11" customWidth="1"/>
    <col min="22" max="22" width="8.42578125" style="11" customWidth="1"/>
    <col min="23" max="23" width="12" style="11" bestFit="1" customWidth="1"/>
    <col min="24" max="24" width="9.28515625" style="11" hidden="1" customWidth="1"/>
    <col min="25" max="25" width="40.28515625" style="11" bestFit="1" customWidth="1"/>
    <col min="26" max="26" width="8.28515625" style="11" hidden="1" customWidth="1"/>
    <col min="27" max="27" width="47" style="11" bestFit="1" customWidth="1"/>
    <col min="28" max="16384" width="9.140625" style="11"/>
  </cols>
  <sheetData>
    <row r="1" spans="1:27" ht="15.75" thickBot="1" x14ac:dyDescent="0.3"/>
    <row r="2" spans="1:27" ht="60.75" thickBot="1" x14ac:dyDescent="0.3">
      <c r="A2" s="49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85" t="s">
        <v>71</v>
      </c>
      <c r="I2" s="52" t="s">
        <v>72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68</v>
      </c>
      <c r="R2" s="52" t="s">
        <v>61</v>
      </c>
      <c r="S2" s="52" t="s">
        <v>69</v>
      </c>
      <c r="T2" s="52" t="s">
        <v>131</v>
      </c>
      <c r="U2" s="52" t="s">
        <v>44</v>
      </c>
      <c r="V2" s="52" t="s">
        <v>5</v>
      </c>
      <c r="W2" s="48" t="s">
        <v>2</v>
      </c>
      <c r="X2" s="49" t="s">
        <v>120</v>
      </c>
      <c r="Y2" s="37" t="s">
        <v>21</v>
      </c>
      <c r="Z2" s="11" t="s">
        <v>5</v>
      </c>
      <c r="AA2" s="36" t="s">
        <v>7</v>
      </c>
    </row>
    <row r="3" spans="1:27" ht="15.75" thickBot="1" x14ac:dyDescent="0.3">
      <c r="A3" s="80">
        <v>1473005</v>
      </c>
      <c r="B3" s="80" t="s">
        <v>124</v>
      </c>
      <c r="C3" s="81">
        <v>576</v>
      </c>
      <c r="D3" s="81">
        <v>598</v>
      </c>
      <c r="E3" s="81">
        <v>565</v>
      </c>
      <c r="F3" s="82">
        <f>E3/D3</f>
        <v>0.94481605351170572</v>
      </c>
      <c r="G3" s="54">
        <v>44924</v>
      </c>
      <c r="H3" s="359"/>
      <c r="I3" s="65">
        <v>71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367">
        <f t="shared" ref="V3:V22" si="0">SUM(H3,J3,L3,N3,P3,R3,U3)</f>
        <v>0</v>
      </c>
      <c r="W3" s="318">
        <f>$V3/$D$3</f>
        <v>0</v>
      </c>
      <c r="X3" s="418">
        <f>E3</f>
        <v>565</v>
      </c>
      <c r="Y3" s="39" t="s">
        <v>19</v>
      </c>
      <c r="Z3" s="11">
        <f t="shared" ref="Z3:Z36" si="1">V3</f>
        <v>0</v>
      </c>
      <c r="AA3" s="45" t="s">
        <v>75</v>
      </c>
    </row>
    <row r="4" spans="1:27" x14ac:dyDescent="0.25">
      <c r="A4" s="55"/>
      <c r="B4" s="56"/>
      <c r="C4" s="56"/>
      <c r="D4" s="56"/>
      <c r="E4" s="56"/>
      <c r="F4" s="56"/>
      <c r="G4" s="57"/>
      <c r="H4" s="366">
        <v>1</v>
      </c>
      <c r="I4" s="67"/>
      <c r="J4" s="67">
        <v>1</v>
      </c>
      <c r="K4" s="67"/>
      <c r="L4" s="67"/>
      <c r="M4" s="67"/>
      <c r="N4" s="72"/>
      <c r="O4" s="67"/>
      <c r="P4" s="67"/>
      <c r="Q4" s="67"/>
      <c r="R4" s="67"/>
      <c r="S4" s="67"/>
      <c r="T4" s="67"/>
      <c r="U4" s="67"/>
      <c r="V4" s="367">
        <f t="shared" si="0"/>
        <v>2</v>
      </c>
      <c r="W4" s="320">
        <f t="shared" ref="W4:W22" si="2">$V4/$D$3</f>
        <v>3.3444816053511705E-3</v>
      </c>
      <c r="X4" s="418">
        <f>E3</f>
        <v>565</v>
      </c>
      <c r="Y4" s="267" t="s">
        <v>52</v>
      </c>
      <c r="Z4" s="11">
        <f t="shared" si="1"/>
        <v>2</v>
      </c>
      <c r="AA4" s="356"/>
    </row>
    <row r="5" spans="1:27" x14ac:dyDescent="0.25">
      <c r="A5" s="58"/>
      <c r="B5" s="364"/>
      <c r="C5" s="364"/>
      <c r="D5" s="364"/>
      <c r="E5" s="364"/>
      <c r="F5" s="364"/>
      <c r="G5" s="365"/>
      <c r="H5" s="366">
        <v>9</v>
      </c>
      <c r="I5" s="67"/>
      <c r="J5" s="67">
        <v>3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>
        <v>1</v>
      </c>
      <c r="V5" s="367">
        <f t="shared" si="0"/>
        <v>13</v>
      </c>
      <c r="W5" s="320">
        <f t="shared" si="2"/>
        <v>2.1739130434782608E-2</v>
      </c>
      <c r="X5" s="418">
        <f>E3</f>
        <v>565</v>
      </c>
      <c r="Y5" s="40" t="s">
        <v>16</v>
      </c>
      <c r="Z5" s="11">
        <f t="shared" si="1"/>
        <v>13</v>
      </c>
      <c r="AA5" s="383"/>
    </row>
    <row r="6" spans="1:27" x14ac:dyDescent="0.25">
      <c r="A6" s="58"/>
      <c r="B6" s="364"/>
      <c r="C6" s="364"/>
      <c r="D6" s="364"/>
      <c r="E6" s="364"/>
      <c r="F6" s="364"/>
      <c r="G6" s="365"/>
      <c r="H6" s="366"/>
      <c r="I6" s="67"/>
      <c r="J6" s="419"/>
      <c r="K6" s="419"/>
      <c r="L6" s="419"/>
      <c r="M6" s="67"/>
      <c r="N6" s="67"/>
      <c r="O6" s="67"/>
      <c r="P6" s="67"/>
      <c r="Q6" s="67"/>
      <c r="R6" s="67"/>
      <c r="S6" s="67"/>
      <c r="T6" s="67"/>
      <c r="U6" s="67"/>
      <c r="V6" s="367">
        <f t="shared" si="0"/>
        <v>0</v>
      </c>
      <c r="W6" s="320">
        <f t="shared" si="2"/>
        <v>0</v>
      </c>
      <c r="X6" s="418">
        <f>E3</f>
        <v>565</v>
      </c>
      <c r="Y6" s="40" t="s">
        <v>4</v>
      </c>
      <c r="Z6" s="11">
        <f t="shared" si="1"/>
        <v>0</v>
      </c>
      <c r="AA6" s="383"/>
    </row>
    <row r="7" spans="1:27" x14ac:dyDescent="0.25">
      <c r="A7" s="58"/>
      <c r="B7" s="364"/>
      <c r="C7" s="364"/>
      <c r="D7" s="364"/>
      <c r="E7" s="364"/>
      <c r="F7" s="364"/>
      <c r="G7" s="365"/>
      <c r="H7" s="366"/>
      <c r="I7" s="67"/>
      <c r="J7" s="67">
        <v>2</v>
      </c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367">
        <f t="shared" si="0"/>
        <v>2</v>
      </c>
      <c r="W7" s="320">
        <f t="shared" si="2"/>
        <v>3.3444816053511705E-3</v>
      </c>
      <c r="X7" s="418">
        <f>E3</f>
        <v>565</v>
      </c>
      <c r="Y7" s="40" t="s">
        <v>14</v>
      </c>
      <c r="Z7" s="11">
        <f t="shared" si="1"/>
        <v>2</v>
      </c>
      <c r="AA7" s="176"/>
    </row>
    <row r="8" spans="1:27" x14ac:dyDescent="0.25">
      <c r="A8" s="58"/>
      <c r="B8" s="364"/>
      <c r="C8" s="364"/>
      <c r="D8" s="364"/>
      <c r="E8" s="364"/>
      <c r="F8" s="364"/>
      <c r="G8" s="365"/>
      <c r="H8" s="366"/>
      <c r="I8" s="67">
        <v>3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367">
        <f t="shared" si="0"/>
        <v>0</v>
      </c>
      <c r="W8" s="320">
        <f t="shared" si="2"/>
        <v>0</v>
      </c>
      <c r="X8" s="418">
        <f>E3</f>
        <v>565</v>
      </c>
      <c r="Y8" s="40" t="s">
        <v>15</v>
      </c>
      <c r="Z8" s="11">
        <f t="shared" si="1"/>
        <v>0</v>
      </c>
      <c r="AA8" s="363"/>
    </row>
    <row r="9" spans="1:27" x14ac:dyDescent="0.25">
      <c r="A9" s="58" t="s">
        <v>194</v>
      </c>
      <c r="B9" s="364"/>
      <c r="C9" s="364"/>
      <c r="D9" s="364"/>
      <c r="E9" s="364"/>
      <c r="F9" s="364"/>
      <c r="G9" s="365"/>
      <c r="H9" s="366"/>
      <c r="I9" s="67">
        <v>26</v>
      </c>
      <c r="J9" s="67">
        <v>2</v>
      </c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367">
        <f t="shared" si="0"/>
        <v>2</v>
      </c>
      <c r="W9" s="320">
        <f t="shared" si="2"/>
        <v>3.3444816053511705E-3</v>
      </c>
      <c r="X9" s="418">
        <f>E3</f>
        <v>565</v>
      </c>
      <c r="Y9" s="40" t="s">
        <v>8</v>
      </c>
      <c r="Z9" s="11">
        <f t="shared" si="1"/>
        <v>2</v>
      </c>
      <c r="AA9" s="363"/>
    </row>
    <row r="10" spans="1:27" x14ac:dyDescent="0.25">
      <c r="A10" s="58"/>
      <c r="B10" s="364"/>
      <c r="C10" s="364"/>
      <c r="D10" s="364"/>
      <c r="E10" s="364"/>
      <c r="F10" s="364"/>
      <c r="G10" s="365"/>
      <c r="H10" s="366"/>
      <c r="I10" s="67">
        <v>1</v>
      </c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367">
        <f t="shared" si="0"/>
        <v>0</v>
      </c>
      <c r="W10" s="320">
        <f t="shared" si="2"/>
        <v>0</v>
      </c>
      <c r="X10" s="418">
        <f>E3</f>
        <v>565</v>
      </c>
      <c r="Y10" s="40" t="s">
        <v>9</v>
      </c>
      <c r="Z10" s="11">
        <f t="shared" si="1"/>
        <v>0</v>
      </c>
      <c r="AA10" s="420"/>
    </row>
    <row r="11" spans="1:27" x14ac:dyDescent="0.25">
      <c r="A11" s="58"/>
      <c r="B11" s="364"/>
      <c r="C11" s="364"/>
      <c r="D11" s="364"/>
      <c r="E11" s="364"/>
      <c r="F11" s="364"/>
      <c r="G11" s="365"/>
      <c r="H11" s="386"/>
      <c r="I11" s="67">
        <v>1</v>
      </c>
      <c r="J11" s="67">
        <v>1</v>
      </c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367">
        <f t="shared" si="0"/>
        <v>1</v>
      </c>
      <c r="W11" s="320">
        <f t="shared" si="2"/>
        <v>1.6722408026755853E-3</v>
      </c>
      <c r="X11" s="418">
        <f>E3</f>
        <v>565</v>
      </c>
      <c r="Y11" s="40" t="s">
        <v>73</v>
      </c>
      <c r="Z11" s="11">
        <f t="shared" si="1"/>
        <v>1</v>
      </c>
      <c r="AA11" s="420"/>
    </row>
    <row r="12" spans="1:27" x14ac:dyDescent="0.25">
      <c r="A12" s="58"/>
      <c r="B12" s="364"/>
      <c r="C12" s="364"/>
      <c r="D12" s="364"/>
      <c r="E12" s="364"/>
      <c r="F12" s="364"/>
      <c r="G12" s="365"/>
      <c r="H12" s="386"/>
      <c r="I12" s="67">
        <v>4</v>
      </c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367">
        <f t="shared" si="0"/>
        <v>0</v>
      </c>
      <c r="W12" s="320">
        <f t="shared" si="2"/>
        <v>0</v>
      </c>
      <c r="X12" s="418">
        <f>E3</f>
        <v>565</v>
      </c>
      <c r="Y12" s="40" t="s">
        <v>0</v>
      </c>
      <c r="Z12" s="11">
        <f t="shared" si="1"/>
        <v>0</v>
      </c>
      <c r="AA12" s="421"/>
    </row>
    <row r="13" spans="1:27" x14ac:dyDescent="0.25">
      <c r="A13" s="58"/>
      <c r="B13" s="364"/>
      <c r="C13" s="364"/>
      <c r="D13" s="364"/>
      <c r="E13" s="364"/>
      <c r="F13" s="364"/>
      <c r="G13" s="365"/>
      <c r="H13" s="386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367">
        <f t="shared" si="0"/>
        <v>0</v>
      </c>
      <c r="W13" s="320">
        <f t="shared" si="2"/>
        <v>0</v>
      </c>
      <c r="X13" s="418">
        <f>E3</f>
        <v>565</v>
      </c>
      <c r="Y13" s="40" t="s">
        <v>20</v>
      </c>
      <c r="Z13" s="11">
        <f t="shared" si="1"/>
        <v>0</v>
      </c>
      <c r="AA13" s="421"/>
    </row>
    <row r="14" spans="1:27" x14ac:dyDescent="0.25">
      <c r="A14" s="58"/>
      <c r="B14" s="364"/>
      <c r="C14" s="364"/>
      <c r="D14" s="364"/>
      <c r="E14" s="364"/>
      <c r="F14" s="364" t="s">
        <v>110</v>
      </c>
      <c r="G14" s="365"/>
      <c r="H14" s="386"/>
      <c r="I14" s="67">
        <v>9</v>
      </c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367">
        <f t="shared" si="0"/>
        <v>0</v>
      </c>
      <c r="W14" s="320">
        <f t="shared" si="2"/>
        <v>0</v>
      </c>
      <c r="X14" s="418">
        <f>E3</f>
        <v>565</v>
      </c>
      <c r="Y14" s="40" t="s">
        <v>3</v>
      </c>
      <c r="Z14" s="11">
        <f t="shared" si="1"/>
        <v>0</v>
      </c>
      <c r="AA14" s="421"/>
    </row>
    <row r="15" spans="1:27" x14ac:dyDescent="0.25">
      <c r="A15" s="443"/>
      <c r="B15" s="445"/>
      <c r="C15" s="445"/>
      <c r="D15" s="445"/>
      <c r="E15" s="445"/>
      <c r="F15" s="445"/>
      <c r="G15" s="444"/>
      <c r="H15" s="422"/>
      <c r="I15" s="67"/>
      <c r="J15" s="72"/>
      <c r="K15" s="72"/>
      <c r="L15" s="72"/>
      <c r="M15" s="67"/>
      <c r="N15" s="72"/>
      <c r="O15" s="72"/>
      <c r="P15" s="72"/>
      <c r="Q15" s="72"/>
      <c r="R15" s="72"/>
      <c r="S15" s="72"/>
      <c r="T15" s="72"/>
      <c r="U15" s="72"/>
      <c r="V15" s="367">
        <f t="shared" si="0"/>
        <v>0</v>
      </c>
      <c r="W15" s="320">
        <f t="shared" si="2"/>
        <v>0</v>
      </c>
      <c r="X15" s="418">
        <f>E3</f>
        <v>565</v>
      </c>
      <c r="Y15" s="40" t="s">
        <v>46</v>
      </c>
      <c r="Z15" s="11">
        <f t="shared" si="1"/>
        <v>0</v>
      </c>
      <c r="AA15" s="421"/>
    </row>
    <row r="16" spans="1:27" x14ac:dyDescent="0.25">
      <c r="A16" s="443"/>
      <c r="B16" s="445"/>
      <c r="C16" s="445"/>
      <c r="D16" s="445"/>
      <c r="E16" s="445"/>
      <c r="F16" s="445"/>
      <c r="G16" s="444"/>
      <c r="H16" s="414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367">
        <f t="shared" si="0"/>
        <v>0</v>
      </c>
      <c r="W16" s="320">
        <f t="shared" si="2"/>
        <v>0</v>
      </c>
      <c r="X16" s="418">
        <f>E3</f>
        <v>565</v>
      </c>
      <c r="Y16" s="267" t="s">
        <v>37</v>
      </c>
      <c r="Z16" s="11">
        <f t="shared" si="1"/>
        <v>0</v>
      </c>
      <c r="AA16" s="421"/>
    </row>
    <row r="17" spans="1:27" x14ac:dyDescent="0.25">
      <c r="A17" s="58"/>
      <c r="B17" s="364"/>
      <c r="C17" s="364"/>
      <c r="D17" s="364"/>
      <c r="E17" s="364"/>
      <c r="F17" s="364"/>
      <c r="G17" s="62"/>
      <c r="H17" s="375">
        <v>1</v>
      </c>
      <c r="I17" s="375">
        <v>2</v>
      </c>
      <c r="J17" s="67"/>
      <c r="K17" s="67"/>
      <c r="L17" s="67"/>
      <c r="M17" s="375"/>
      <c r="N17" s="67"/>
      <c r="O17" s="67"/>
      <c r="P17" s="67"/>
      <c r="Q17" s="67"/>
      <c r="R17" s="67"/>
      <c r="S17" s="67"/>
      <c r="T17" s="67"/>
      <c r="U17" s="67"/>
      <c r="V17" s="367">
        <f t="shared" si="0"/>
        <v>1</v>
      </c>
      <c r="W17" s="320">
        <f t="shared" si="2"/>
        <v>1.6722408026755853E-3</v>
      </c>
      <c r="X17" s="418">
        <f>E3</f>
        <v>565</v>
      </c>
      <c r="Y17" s="267" t="s">
        <v>13</v>
      </c>
      <c r="Z17" s="11">
        <f t="shared" si="1"/>
        <v>1</v>
      </c>
      <c r="AA17" s="423"/>
    </row>
    <row r="18" spans="1:27" x14ac:dyDescent="0.25">
      <c r="A18" s="58"/>
      <c r="B18" s="364"/>
      <c r="C18" s="364"/>
      <c r="D18" s="364"/>
      <c r="E18" s="364"/>
      <c r="F18" s="364"/>
      <c r="G18" s="62"/>
      <c r="H18" s="375"/>
      <c r="I18" s="67">
        <v>6</v>
      </c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367">
        <f t="shared" si="0"/>
        <v>0</v>
      </c>
      <c r="W18" s="320">
        <f t="shared" si="2"/>
        <v>0</v>
      </c>
      <c r="X18" s="418">
        <f>E3</f>
        <v>565</v>
      </c>
      <c r="Y18" s="40" t="s">
        <v>101</v>
      </c>
      <c r="Z18" s="11">
        <f t="shared" si="1"/>
        <v>0</v>
      </c>
      <c r="AA18" s="177" t="s">
        <v>225</v>
      </c>
    </row>
    <row r="19" spans="1:27" x14ac:dyDescent="0.25">
      <c r="A19" s="58"/>
      <c r="B19" s="364"/>
      <c r="C19" s="364"/>
      <c r="D19" s="364"/>
      <c r="E19" s="364"/>
      <c r="F19" s="364"/>
      <c r="G19" s="365"/>
      <c r="H19" s="366"/>
      <c r="I19" s="67">
        <v>6</v>
      </c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367">
        <f t="shared" si="0"/>
        <v>0</v>
      </c>
      <c r="W19" s="320">
        <f t="shared" si="2"/>
        <v>0</v>
      </c>
      <c r="X19" s="418">
        <f>E3</f>
        <v>565</v>
      </c>
      <c r="Y19" s="268" t="s">
        <v>220</v>
      </c>
      <c r="Z19" s="11">
        <f t="shared" si="1"/>
        <v>0</v>
      </c>
      <c r="AA19" s="421"/>
    </row>
    <row r="20" spans="1:27" x14ac:dyDescent="0.25">
      <c r="A20" s="58"/>
      <c r="B20" s="364"/>
      <c r="C20" s="364"/>
      <c r="D20" s="364"/>
      <c r="E20" s="364"/>
      <c r="F20" s="364"/>
      <c r="G20" s="365"/>
      <c r="H20" s="366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367">
        <f t="shared" si="0"/>
        <v>0</v>
      </c>
      <c r="W20" s="320">
        <f t="shared" si="2"/>
        <v>0</v>
      </c>
      <c r="X20" s="418">
        <f>E3</f>
        <v>565</v>
      </c>
      <c r="Y20" s="40" t="s">
        <v>29</v>
      </c>
      <c r="Z20" s="11">
        <f t="shared" si="1"/>
        <v>0</v>
      </c>
      <c r="AA20" s="423"/>
    </row>
    <row r="21" spans="1:27" x14ac:dyDescent="0.25">
      <c r="A21" s="58"/>
      <c r="B21" s="364"/>
      <c r="C21" s="364"/>
      <c r="D21" s="364"/>
      <c r="E21" s="364"/>
      <c r="F21" s="364"/>
      <c r="G21" s="365"/>
      <c r="H21" s="372"/>
      <c r="I21" s="72">
        <v>2</v>
      </c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367">
        <f t="shared" si="0"/>
        <v>0</v>
      </c>
      <c r="W21" s="320">
        <f t="shared" si="2"/>
        <v>0</v>
      </c>
      <c r="X21" s="418">
        <f>E3</f>
        <v>565</v>
      </c>
      <c r="Y21" s="268" t="s">
        <v>10</v>
      </c>
      <c r="Z21" s="11">
        <f t="shared" si="1"/>
        <v>0</v>
      </c>
      <c r="AA21" s="420"/>
    </row>
    <row r="22" spans="1:27" ht="15.75" thickBot="1" x14ac:dyDescent="0.3">
      <c r="A22" s="58"/>
      <c r="B22" s="364"/>
      <c r="C22" s="364"/>
      <c r="D22" s="364"/>
      <c r="E22" s="364"/>
      <c r="F22" s="364"/>
      <c r="G22" s="365"/>
      <c r="H22" s="372"/>
      <c r="I22" s="72"/>
      <c r="J22" s="72">
        <v>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367">
        <f t="shared" si="0"/>
        <v>1</v>
      </c>
      <c r="W22" s="345">
        <f t="shared" si="2"/>
        <v>1.6722408026755853E-3</v>
      </c>
      <c r="X22" s="418">
        <f>E3</f>
        <v>565</v>
      </c>
      <c r="Y22" s="268" t="s">
        <v>203</v>
      </c>
      <c r="Z22" s="11">
        <f t="shared" si="1"/>
        <v>1</v>
      </c>
      <c r="AA22" s="421"/>
    </row>
    <row r="23" spans="1:27" ht="15.75" thickBot="1" x14ac:dyDescent="0.3">
      <c r="A23" s="58"/>
      <c r="B23" s="364"/>
      <c r="C23" s="364"/>
      <c r="D23" s="364"/>
      <c r="E23" s="364"/>
      <c r="F23" s="364"/>
      <c r="G23" s="365"/>
      <c r="H23" s="424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425"/>
      <c r="W23" s="202"/>
      <c r="X23" s="425"/>
      <c r="Y23" s="83" t="s">
        <v>22</v>
      </c>
      <c r="Z23" s="11">
        <f t="shared" si="1"/>
        <v>0</v>
      </c>
      <c r="AA23" s="421"/>
    </row>
    <row r="24" spans="1:27" x14ac:dyDescent="0.25">
      <c r="A24" s="58"/>
      <c r="B24" s="364"/>
      <c r="C24" s="364"/>
      <c r="D24" s="364"/>
      <c r="E24" s="364"/>
      <c r="F24" s="364"/>
      <c r="G24" s="365"/>
      <c r="H24" s="426"/>
      <c r="I24" s="68"/>
      <c r="J24" s="68"/>
      <c r="K24" s="68"/>
      <c r="L24" s="68"/>
      <c r="M24" s="68"/>
      <c r="N24" s="68"/>
      <c r="O24" s="68"/>
      <c r="P24" s="68"/>
      <c r="Q24" s="67"/>
      <c r="R24" s="68"/>
      <c r="S24" s="68"/>
      <c r="T24" s="68"/>
      <c r="U24" s="68"/>
      <c r="V24" s="367">
        <f t="shared" ref="V24:V37" si="3">SUM(H24,J24,L24,N24,P24,R24,U24)</f>
        <v>0</v>
      </c>
      <c r="W24" s="318">
        <f>$V24/$D$3</f>
        <v>0</v>
      </c>
      <c r="X24" s="418">
        <f>E3</f>
        <v>565</v>
      </c>
      <c r="Y24" s="267" t="s">
        <v>101</v>
      </c>
      <c r="Z24" s="11">
        <f t="shared" si="1"/>
        <v>0</v>
      </c>
      <c r="AA24" s="421"/>
    </row>
    <row r="25" spans="1:27" x14ac:dyDescent="0.25">
      <c r="A25" s="58"/>
      <c r="B25" s="364"/>
      <c r="C25" s="364"/>
      <c r="D25" s="364"/>
      <c r="E25" s="364"/>
      <c r="F25" s="364"/>
      <c r="G25" s="365"/>
      <c r="H25" s="366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367">
        <f t="shared" si="3"/>
        <v>0</v>
      </c>
      <c r="W25" s="320">
        <f t="shared" ref="W25:W36" si="4">$V25/$D$3</f>
        <v>0</v>
      </c>
      <c r="X25" s="418">
        <f>E3</f>
        <v>565</v>
      </c>
      <c r="Y25" s="41" t="s">
        <v>190</v>
      </c>
      <c r="Z25" s="11">
        <f t="shared" si="1"/>
        <v>0</v>
      </c>
      <c r="AA25" s="176"/>
    </row>
    <row r="26" spans="1:27" x14ac:dyDescent="0.25">
      <c r="A26" s="58"/>
      <c r="B26" s="364"/>
      <c r="C26" s="364"/>
      <c r="D26" s="364"/>
      <c r="E26" s="364"/>
      <c r="F26" s="364"/>
      <c r="G26" s="365"/>
      <c r="H26" s="366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367">
        <f t="shared" si="3"/>
        <v>0</v>
      </c>
      <c r="W26" s="320">
        <f t="shared" si="4"/>
        <v>0</v>
      </c>
      <c r="X26" s="418">
        <f>E3</f>
        <v>565</v>
      </c>
      <c r="Y26" s="42" t="s">
        <v>26</v>
      </c>
      <c r="Z26" s="11">
        <f t="shared" si="1"/>
        <v>0</v>
      </c>
      <c r="AA26" s="421"/>
    </row>
    <row r="27" spans="1:27" x14ac:dyDescent="0.25">
      <c r="A27" s="58"/>
      <c r="B27" s="364"/>
      <c r="C27" s="364"/>
      <c r="D27" s="364"/>
      <c r="E27" s="364"/>
      <c r="F27" s="364"/>
      <c r="G27" s="365"/>
      <c r="H27" s="36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367">
        <f t="shared" si="3"/>
        <v>0</v>
      </c>
      <c r="W27" s="320">
        <f t="shared" si="4"/>
        <v>0</v>
      </c>
      <c r="X27" s="418">
        <f>E3</f>
        <v>565</v>
      </c>
      <c r="Y27" s="43" t="s">
        <v>27</v>
      </c>
      <c r="Z27" s="11">
        <f t="shared" si="1"/>
        <v>0</v>
      </c>
      <c r="AA27" s="176"/>
    </row>
    <row r="28" spans="1:27" x14ac:dyDescent="0.25">
      <c r="A28" s="58"/>
      <c r="B28" s="364"/>
      <c r="C28" s="364"/>
      <c r="D28" s="364"/>
      <c r="E28" s="364"/>
      <c r="F28" s="364" t="s">
        <v>110</v>
      </c>
      <c r="G28" s="365"/>
      <c r="H28" s="366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367">
        <f t="shared" si="3"/>
        <v>0</v>
      </c>
      <c r="W28" s="320">
        <f t="shared" si="4"/>
        <v>0</v>
      </c>
      <c r="X28" s="418">
        <f>E3</f>
        <v>565</v>
      </c>
      <c r="Y28" s="43" t="s">
        <v>39</v>
      </c>
      <c r="Z28" s="11">
        <f t="shared" si="1"/>
        <v>0</v>
      </c>
      <c r="AA28" s="176"/>
    </row>
    <row r="29" spans="1:27" x14ac:dyDescent="0.25">
      <c r="A29" s="58"/>
      <c r="B29" s="364"/>
      <c r="C29" s="364"/>
      <c r="D29" s="364"/>
      <c r="E29" s="364"/>
      <c r="F29" s="364"/>
      <c r="G29" s="365"/>
      <c r="H29" s="366">
        <v>4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367">
        <f t="shared" si="3"/>
        <v>4</v>
      </c>
      <c r="W29" s="320">
        <f t="shared" si="4"/>
        <v>6.688963210702341E-3</v>
      </c>
      <c r="X29" s="418">
        <f>E3</f>
        <v>565</v>
      </c>
      <c r="Y29" s="43" t="s">
        <v>76</v>
      </c>
      <c r="Z29" s="11">
        <f t="shared" si="1"/>
        <v>4</v>
      </c>
      <c r="AA29" s="438"/>
    </row>
    <row r="30" spans="1:27" x14ac:dyDescent="0.25">
      <c r="A30" s="58"/>
      <c r="B30" s="364"/>
      <c r="C30" s="364"/>
      <c r="D30" s="364"/>
      <c r="E30" s="364"/>
      <c r="F30" s="364"/>
      <c r="G30" s="365"/>
      <c r="H30" s="366">
        <v>2</v>
      </c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367">
        <f t="shared" si="3"/>
        <v>2</v>
      </c>
      <c r="W30" s="320">
        <f t="shared" si="4"/>
        <v>3.3444816053511705E-3</v>
      </c>
      <c r="X30" s="418">
        <f>E3</f>
        <v>565</v>
      </c>
      <c r="Y30" s="267" t="s">
        <v>223</v>
      </c>
      <c r="Z30" s="11">
        <f t="shared" si="1"/>
        <v>2</v>
      </c>
      <c r="AA30" s="176" t="s">
        <v>242</v>
      </c>
    </row>
    <row r="31" spans="1:27" x14ac:dyDescent="0.2">
      <c r="A31" s="58"/>
      <c r="B31" s="364"/>
      <c r="C31" s="364"/>
      <c r="D31" s="364"/>
      <c r="E31" s="364"/>
      <c r="F31" s="364"/>
      <c r="G31" s="365"/>
      <c r="H31" s="366">
        <v>2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367">
        <f t="shared" si="3"/>
        <v>2</v>
      </c>
      <c r="W31" s="320">
        <f t="shared" si="4"/>
        <v>3.3444816053511705E-3</v>
      </c>
      <c r="X31" s="418">
        <f>E3</f>
        <v>565</v>
      </c>
      <c r="Y31" s="43" t="s">
        <v>111</v>
      </c>
      <c r="Z31" s="11">
        <f t="shared" si="1"/>
        <v>2</v>
      </c>
      <c r="AA31" s="454" t="s">
        <v>237</v>
      </c>
    </row>
    <row r="32" spans="1:27" x14ac:dyDescent="0.25">
      <c r="A32" s="58"/>
      <c r="B32" s="364"/>
      <c r="C32" s="364"/>
      <c r="D32" s="364"/>
      <c r="E32" s="364"/>
      <c r="F32" s="364"/>
      <c r="G32" s="365"/>
      <c r="H32" s="366">
        <v>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367">
        <f t="shared" si="3"/>
        <v>2</v>
      </c>
      <c r="W32" s="320">
        <f t="shared" si="4"/>
        <v>3.3444816053511705E-3</v>
      </c>
      <c r="X32" s="418">
        <f>E3</f>
        <v>565</v>
      </c>
      <c r="Y32" s="43" t="s">
        <v>55</v>
      </c>
      <c r="Z32" s="11">
        <f t="shared" si="1"/>
        <v>2</v>
      </c>
      <c r="AA32" s="438"/>
    </row>
    <row r="33" spans="1:27" x14ac:dyDescent="0.25">
      <c r="A33" s="58"/>
      <c r="B33" s="364"/>
      <c r="C33" s="364"/>
      <c r="D33" s="364"/>
      <c r="E33" s="364"/>
      <c r="F33" s="364"/>
      <c r="G33" s="365"/>
      <c r="H33" s="366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367">
        <f t="shared" si="3"/>
        <v>0</v>
      </c>
      <c r="W33" s="320">
        <f t="shared" si="4"/>
        <v>0</v>
      </c>
      <c r="X33" s="418">
        <f>E3</f>
        <v>565</v>
      </c>
      <c r="Y33" s="43" t="s">
        <v>90</v>
      </c>
      <c r="Z33" s="11">
        <f t="shared" si="1"/>
        <v>0</v>
      </c>
      <c r="AA33" s="420"/>
    </row>
    <row r="34" spans="1:27" x14ac:dyDescent="0.25">
      <c r="A34" s="58"/>
      <c r="B34" s="364"/>
      <c r="C34" s="364"/>
      <c r="D34" s="364"/>
      <c r="E34" s="364"/>
      <c r="F34" s="364"/>
      <c r="G34" s="365"/>
      <c r="H34" s="366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367">
        <f t="shared" si="3"/>
        <v>0</v>
      </c>
      <c r="W34" s="320">
        <f t="shared" si="4"/>
        <v>0</v>
      </c>
      <c r="X34" s="418">
        <f>E3</f>
        <v>565</v>
      </c>
      <c r="Y34" s="43" t="s">
        <v>73</v>
      </c>
      <c r="Z34" s="11">
        <f t="shared" si="1"/>
        <v>0</v>
      </c>
      <c r="AA34" s="420"/>
    </row>
    <row r="35" spans="1:27" x14ac:dyDescent="0.25">
      <c r="A35" s="58"/>
      <c r="B35" s="364"/>
      <c r="C35" s="364"/>
      <c r="D35" s="364"/>
      <c r="E35" s="364"/>
      <c r="F35" s="364"/>
      <c r="G35" s="365"/>
      <c r="H35" s="366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367">
        <f t="shared" si="3"/>
        <v>0</v>
      </c>
      <c r="W35" s="320">
        <f t="shared" si="4"/>
        <v>0</v>
      </c>
      <c r="X35" s="418">
        <f>E3</f>
        <v>565</v>
      </c>
      <c r="Y35" s="43" t="s">
        <v>41</v>
      </c>
      <c r="Z35" s="11">
        <f t="shared" si="1"/>
        <v>0</v>
      </c>
      <c r="AA35" s="420"/>
    </row>
    <row r="36" spans="1:27" ht="15.75" thickBot="1" x14ac:dyDescent="0.3">
      <c r="A36" s="191"/>
      <c r="B36" s="192"/>
      <c r="C36" s="192"/>
      <c r="D36" s="192"/>
      <c r="E36" s="192"/>
      <c r="F36" s="192"/>
      <c r="G36" s="365"/>
      <c r="H36" s="366">
        <v>1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367">
        <f t="shared" si="3"/>
        <v>1</v>
      </c>
      <c r="W36" s="317">
        <f t="shared" si="4"/>
        <v>1.6722408026755853E-3</v>
      </c>
      <c r="X36" s="418">
        <f>E3</f>
        <v>565</v>
      </c>
      <c r="Y36" s="44" t="s">
        <v>236</v>
      </c>
      <c r="Z36" s="11">
        <f t="shared" si="1"/>
        <v>1</v>
      </c>
      <c r="AA36" s="427"/>
    </row>
    <row r="37" spans="1:27" ht="15.75" thickBot="1" x14ac:dyDescent="0.3">
      <c r="A37" s="47"/>
      <c r="B37" s="47"/>
      <c r="C37" s="47"/>
      <c r="D37" s="47"/>
      <c r="E37" s="47"/>
      <c r="F37" s="47"/>
      <c r="G37" s="53" t="s">
        <v>5</v>
      </c>
      <c r="H37" s="63">
        <f t="shared" ref="H37" si="5">SUM(H3:H36)</f>
        <v>22</v>
      </c>
      <c r="I37" s="63">
        <f>SUM(I3:I36)</f>
        <v>131</v>
      </c>
      <c r="J37" s="63">
        <f t="shared" ref="J37:U37" si="6">SUM(J3:J36)</f>
        <v>10</v>
      </c>
      <c r="K37" s="63">
        <f t="shared" si="6"/>
        <v>0</v>
      </c>
      <c r="L37" s="63">
        <f t="shared" si="6"/>
        <v>0</v>
      </c>
      <c r="M37" s="63">
        <f t="shared" si="6"/>
        <v>0</v>
      </c>
      <c r="N37" s="63">
        <f t="shared" si="6"/>
        <v>0</v>
      </c>
      <c r="O37" s="63">
        <f t="shared" si="6"/>
        <v>0</v>
      </c>
      <c r="P37" s="63">
        <f t="shared" si="6"/>
        <v>0</v>
      </c>
      <c r="Q37" s="63">
        <f t="shared" si="6"/>
        <v>0</v>
      </c>
      <c r="R37" s="63">
        <f t="shared" si="6"/>
        <v>0</v>
      </c>
      <c r="S37" s="63">
        <f t="shared" si="6"/>
        <v>0</v>
      </c>
      <c r="T37" s="63">
        <f t="shared" si="6"/>
        <v>0</v>
      </c>
      <c r="U37" s="63">
        <f t="shared" si="6"/>
        <v>1</v>
      </c>
      <c r="V37" s="394">
        <f t="shared" si="3"/>
        <v>33</v>
      </c>
      <c r="W37" s="167">
        <f>$V37/$D$3</f>
        <v>5.5183946488294312E-2</v>
      </c>
      <c r="X37" s="418">
        <f>E3</f>
        <v>565</v>
      </c>
    </row>
    <row r="39" spans="1:27" ht="15.75" thickBot="1" x14ac:dyDescent="0.3"/>
    <row r="40" spans="1:27" ht="60.75" thickBot="1" x14ac:dyDescent="0.3">
      <c r="A40" s="49" t="s">
        <v>23</v>
      </c>
      <c r="B40" s="49" t="s">
        <v>51</v>
      </c>
      <c r="C40" s="49" t="s">
        <v>56</v>
      </c>
      <c r="D40" s="49" t="s">
        <v>18</v>
      </c>
      <c r="E40" s="48" t="s">
        <v>17</v>
      </c>
      <c r="F40" s="50" t="s">
        <v>1</v>
      </c>
      <c r="G40" s="51" t="s">
        <v>24</v>
      </c>
      <c r="H40" s="85" t="s">
        <v>71</v>
      </c>
      <c r="I40" s="52" t="s">
        <v>72</v>
      </c>
      <c r="J40" s="52" t="s">
        <v>57</v>
      </c>
      <c r="K40" s="52" t="s">
        <v>62</v>
      </c>
      <c r="L40" s="52" t="s">
        <v>58</v>
      </c>
      <c r="M40" s="52" t="s">
        <v>63</v>
      </c>
      <c r="N40" s="52" t="s">
        <v>59</v>
      </c>
      <c r="O40" s="52" t="s">
        <v>64</v>
      </c>
      <c r="P40" s="52" t="s">
        <v>60</v>
      </c>
      <c r="Q40" s="52" t="s">
        <v>68</v>
      </c>
      <c r="R40" s="52" t="s">
        <v>61</v>
      </c>
      <c r="S40" s="52" t="s">
        <v>69</v>
      </c>
      <c r="T40" s="52" t="s">
        <v>131</v>
      </c>
      <c r="U40" s="52" t="s">
        <v>44</v>
      </c>
      <c r="V40" s="52" t="s">
        <v>5</v>
      </c>
      <c r="W40" s="48" t="s">
        <v>2</v>
      </c>
      <c r="X40" s="49" t="s">
        <v>120</v>
      </c>
      <c r="Y40" s="37" t="s">
        <v>21</v>
      </c>
      <c r="Z40" s="11" t="s">
        <v>5</v>
      </c>
      <c r="AA40" s="36" t="s">
        <v>7</v>
      </c>
    </row>
    <row r="41" spans="1:27" ht="15.75" thickBot="1" x14ac:dyDescent="0.3">
      <c r="A41" s="80">
        <v>1473923</v>
      </c>
      <c r="B41" s="80" t="s">
        <v>124</v>
      </c>
      <c r="C41" s="81">
        <v>576</v>
      </c>
      <c r="D41" s="81">
        <v>595</v>
      </c>
      <c r="E41" s="81">
        <v>563</v>
      </c>
      <c r="F41" s="82">
        <f>E41/D41</f>
        <v>0.94621848739495795</v>
      </c>
      <c r="G41" s="54">
        <v>44930</v>
      </c>
      <c r="H41" s="359"/>
      <c r="I41" s="65">
        <v>8</v>
      </c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367">
        <f>SUM(H41,J41,L41,N41,P41,R41,U41,T41)</f>
        <v>0</v>
      </c>
      <c r="W41" s="318">
        <f>$V41/$D$41</f>
        <v>0</v>
      </c>
      <c r="X41" s="418">
        <f>E41</f>
        <v>563</v>
      </c>
      <c r="Y41" s="39" t="s">
        <v>19</v>
      </c>
      <c r="Z41" s="11">
        <f t="shared" ref="Z41:Z74" si="7">V41</f>
        <v>0</v>
      </c>
      <c r="AA41" s="45" t="s">
        <v>75</v>
      </c>
    </row>
    <row r="42" spans="1:27" x14ac:dyDescent="0.25">
      <c r="A42" s="55"/>
      <c r="B42" s="56"/>
      <c r="C42" s="56"/>
      <c r="D42" s="56"/>
      <c r="E42" s="56"/>
      <c r="F42" s="56"/>
      <c r="G42" s="57"/>
      <c r="H42" s="366"/>
      <c r="I42" s="67"/>
      <c r="J42" s="67">
        <v>1</v>
      </c>
      <c r="K42" s="67"/>
      <c r="L42" s="67"/>
      <c r="M42" s="67"/>
      <c r="N42" s="72"/>
      <c r="O42" s="67"/>
      <c r="P42" s="67"/>
      <c r="Q42" s="67"/>
      <c r="R42" s="67"/>
      <c r="S42" s="67"/>
      <c r="T42" s="67"/>
      <c r="U42" s="67"/>
      <c r="V42" s="367">
        <f>SUM(H42,J42,L42,N42,P42,R42,U42,T42)</f>
        <v>1</v>
      </c>
      <c r="W42" s="320">
        <f t="shared" ref="W42:W60" si="8">$V42/$D$41</f>
        <v>1.6806722689075631E-3</v>
      </c>
      <c r="X42" s="418">
        <f>E41</f>
        <v>563</v>
      </c>
      <c r="Y42" s="267" t="s">
        <v>52</v>
      </c>
      <c r="Z42" s="11">
        <f t="shared" si="7"/>
        <v>1</v>
      </c>
      <c r="AA42" s="356"/>
    </row>
    <row r="43" spans="1:27" x14ac:dyDescent="0.25">
      <c r="A43" s="58"/>
      <c r="B43" s="364"/>
      <c r="C43" s="364"/>
      <c r="D43" s="364"/>
      <c r="E43" s="364"/>
      <c r="F43" s="364"/>
      <c r="G43" s="365"/>
      <c r="H43" s="366">
        <v>14</v>
      </c>
      <c r="I43" s="67"/>
      <c r="J43" s="67">
        <v>1</v>
      </c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367">
        <f t="shared" ref="V43:V59" si="9">SUM(H43,J43,L43,N43,P43,R43,U43,T43)</f>
        <v>15</v>
      </c>
      <c r="W43" s="320">
        <f t="shared" si="8"/>
        <v>2.5210084033613446E-2</v>
      </c>
      <c r="X43" s="418">
        <f>E41</f>
        <v>563</v>
      </c>
      <c r="Y43" s="40" t="s">
        <v>16</v>
      </c>
      <c r="Z43" s="11">
        <f t="shared" si="7"/>
        <v>15</v>
      </c>
      <c r="AA43" s="383"/>
    </row>
    <row r="44" spans="1:27" x14ac:dyDescent="0.25">
      <c r="A44" s="58"/>
      <c r="B44" s="364"/>
      <c r="C44" s="364"/>
      <c r="D44" s="364"/>
      <c r="E44" s="364"/>
      <c r="F44" s="364"/>
      <c r="G44" s="365"/>
      <c r="H44" s="366"/>
      <c r="I44" s="67"/>
      <c r="J44" s="419"/>
      <c r="K44" s="419"/>
      <c r="L44" s="419"/>
      <c r="M44" s="67"/>
      <c r="N44" s="67"/>
      <c r="O44" s="67"/>
      <c r="P44" s="67"/>
      <c r="Q44" s="67"/>
      <c r="R44" s="67"/>
      <c r="S44" s="67"/>
      <c r="T44" s="67"/>
      <c r="U44" s="67"/>
      <c r="V44" s="367">
        <f t="shared" si="9"/>
        <v>0</v>
      </c>
      <c r="W44" s="320">
        <f t="shared" si="8"/>
        <v>0</v>
      </c>
      <c r="X44" s="418">
        <f>E41</f>
        <v>563</v>
      </c>
      <c r="Y44" s="40" t="s">
        <v>4</v>
      </c>
      <c r="Z44" s="11">
        <f t="shared" si="7"/>
        <v>0</v>
      </c>
      <c r="AA44" s="383"/>
    </row>
    <row r="45" spans="1:27" x14ac:dyDescent="0.25">
      <c r="A45" s="58"/>
      <c r="B45" s="364"/>
      <c r="C45" s="364"/>
      <c r="D45" s="364"/>
      <c r="E45" s="364"/>
      <c r="F45" s="364"/>
      <c r="G45" s="365"/>
      <c r="H45" s="366"/>
      <c r="I45" s="67">
        <v>1</v>
      </c>
      <c r="J45" s="67">
        <v>1</v>
      </c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367">
        <f t="shared" si="9"/>
        <v>1</v>
      </c>
      <c r="W45" s="320">
        <f t="shared" si="8"/>
        <v>1.6806722689075631E-3</v>
      </c>
      <c r="X45" s="418">
        <f>E41</f>
        <v>563</v>
      </c>
      <c r="Y45" s="40" t="s">
        <v>14</v>
      </c>
      <c r="Z45" s="11">
        <f t="shared" si="7"/>
        <v>1</v>
      </c>
      <c r="AA45" s="176"/>
    </row>
    <row r="46" spans="1:27" x14ac:dyDescent="0.25">
      <c r="A46" s="58"/>
      <c r="B46" s="364"/>
      <c r="C46" s="364"/>
      <c r="D46" s="364"/>
      <c r="E46" s="364"/>
      <c r="F46" s="364"/>
      <c r="G46" s="365"/>
      <c r="H46" s="366"/>
      <c r="I46" s="67">
        <v>1</v>
      </c>
      <c r="J46" s="67">
        <v>2</v>
      </c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367">
        <f t="shared" si="9"/>
        <v>2</v>
      </c>
      <c r="W46" s="320">
        <f t="shared" si="8"/>
        <v>3.3613445378151263E-3</v>
      </c>
      <c r="X46" s="418">
        <f>E41</f>
        <v>563</v>
      </c>
      <c r="Y46" s="40" t="s">
        <v>15</v>
      </c>
      <c r="Z46" s="11">
        <f t="shared" si="7"/>
        <v>2</v>
      </c>
      <c r="AA46" s="363"/>
    </row>
    <row r="47" spans="1:27" x14ac:dyDescent="0.25">
      <c r="A47" s="58" t="s">
        <v>194</v>
      </c>
      <c r="B47" s="364"/>
      <c r="C47" s="364"/>
      <c r="D47" s="364"/>
      <c r="E47" s="364"/>
      <c r="F47" s="364"/>
      <c r="G47" s="365"/>
      <c r="H47" s="366"/>
      <c r="I47" s="67">
        <v>21</v>
      </c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367">
        <f t="shared" si="9"/>
        <v>0</v>
      </c>
      <c r="W47" s="320">
        <f t="shared" si="8"/>
        <v>0</v>
      </c>
      <c r="X47" s="418">
        <f>E41</f>
        <v>563</v>
      </c>
      <c r="Y47" s="40" t="s">
        <v>8</v>
      </c>
      <c r="Z47" s="11">
        <f t="shared" si="7"/>
        <v>0</v>
      </c>
      <c r="AA47" s="363"/>
    </row>
    <row r="48" spans="1:27" x14ac:dyDescent="0.25">
      <c r="A48" s="58"/>
      <c r="B48" s="364"/>
      <c r="C48" s="364"/>
      <c r="D48" s="364"/>
      <c r="E48" s="364"/>
      <c r="F48" s="364"/>
      <c r="G48" s="365"/>
      <c r="H48" s="366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367">
        <f t="shared" si="9"/>
        <v>0</v>
      </c>
      <c r="W48" s="320">
        <f t="shared" si="8"/>
        <v>0</v>
      </c>
      <c r="X48" s="418">
        <f>E41</f>
        <v>563</v>
      </c>
      <c r="Y48" s="40" t="s">
        <v>9</v>
      </c>
      <c r="Z48" s="11">
        <f t="shared" si="7"/>
        <v>0</v>
      </c>
      <c r="AA48" s="420"/>
    </row>
    <row r="49" spans="1:27" x14ac:dyDescent="0.25">
      <c r="A49" s="58"/>
      <c r="B49" s="364"/>
      <c r="C49" s="364"/>
      <c r="D49" s="364"/>
      <c r="E49" s="364"/>
      <c r="F49" s="364"/>
      <c r="G49" s="365"/>
      <c r="H49" s="386"/>
      <c r="I49" s="67"/>
      <c r="J49" s="67">
        <v>1</v>
      </c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>
        <v>1</v>
      </c>
      <c r="V49" s="367">
        <f t="shared" si="9"/>
        <v>2</v>
      </c>
      <c r="W49" s="320">
        <f t="shared" si="8"/>
        <v>3.3613445378151263E-3</v>
      </c>
      <c r="X49" s="418">
        <f>E41</f>
        <v>563</v>
      </c>
      <c r="Y49" s="40" t="s">
        <v>73</v>
      </c>
      <c r="Z49" s="11">
        <f t="shared" si="7"/>
        <v>2</v>
      </c>
      <c r="AA49" s="420"/>
    </row>
    <row r="50" spans="1:27" x14ac:dyDescent="0.25">
      <c r="A50" s="58"/>
      <c r="B50" s="364"/>
      <c r="C50" s="364"/>
      <c r="D50" s="364"/>
      <c r="E50" s="364"/>
      <c r="F50" s="364"/>
      <c r="G50" s="365"/>
      <c r="H50" s="386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367">
        <f t="shared" si="9"/>
        <v>0</v>
      </c>
      <c r="W50" s="320">
        <f t="shared" si="8"/>
        <v>0</v>
      </c>
      <c r="X50" s="418">
        <f>E41</f>
        <v>563</v>
      </c>
      <c r="Y50" s="40" t="s">
        <v>0</v>
      </c>
      <c r="Z50" s="11">
        <f t="shared" si="7"/>
        <v>0</v>
      </c>
      <c r="AA50" s="421"/>
    </row>
    <row r="51" spans="1:27" x14ac:dyDescent="0.25">
      <c r="A51" s="58"/>
      <c r="B51" s="364"/>
      <c r="C51" s="364"/>
      <c r="D51" s="364"/>
      <c r="E51" s="364"/>
      <c r="F51" s="364"/>
      <c r="G51" s="365"/>
      <c r="H51" s="386"/>
      <c r="I51" s="67">
        <v>2</v>
      </c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367">
        <f t="shared" si="9"/>
        <v>0</v>
      </c>
      <c r="W51" s="320">
        <f t="shared" si="8"/>
        <v>0</v>
      </c>
      <c r="X51" s="418">
        <f>E41</f>
        <v>563</v>
      </c>
      <c r="Y51" s="40" t="s">
        <v>20</v>
      </c>
      <c r="Z51" s="11">
        <f t="shared" si="7"/>
        <v>0</v>
      </c>
      <c r="AA51" s="421"/>
    </row>
    <row r="52" spans="1:27" x14ac:dyDescent="0.25">
      <c r="A52" s="58"/>
      <c r="B52" s="364"/>
      <c r="C52" s="364"/>
      <c r="D52" s="364"/>
      <c r="E52" s="364"/>
      <c r="F52" s="364" t="s">
        <v>110</v>
      </c>
      <c r="G52" s="365"/>
      <c r="H52" s="386"/>
      <c r="I52" s="67">
        <v>2</v>
      </c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>
        <v>1</v>
      </c>
      <c r="V52" s="367">
        <f t="shared" si="9"/>
        <v>1</v>
      </c>
      <c r="W52" s="320">
        <f t="shared" si="8"/>
        <v>1.6806722689075631E-3</v>
      </c>
      <c r="X52" s="418">
        <f>E41</f>
        <v>563</v>
      </c>
      <c r="Y52" s="40" t="s">
        <v>3</v>
      </c>
      <c r="Z52" s="11">
        <f t="shared" si="7"/>
        <v>1</v>
      </c>
      <c r="AA52" s="421"/>
    </row>
    <row r="53" spans="1:27" x14ac:dyDescent="0.25">
      <c r="A53" s="443"/>
      <c r="B53" s="445"/>
      <c r="C53" s="445"/>
      <c r="D53" s="445"/>
      <c r="E53" s="445"/>
      <c r="F53" s="445"/>
      <c r="G53" s="444"/>
      <c r="H53" s="422"/>
      <c r="I53" s="67"/>
      <c r="J53" s="72"/>
      <c r="K53" s="72"/>
      <c r="L53" s="72"/>
      <c r="M53" s="67"/>
      <c r="N53" s="72"/>
      <c r="O53" s="72"/>
      <c r="P53" s="72"/>
      <c r="Q53" s="72"/>
      <c r="R53" s="72"/>
      <c r="S53" s="72"/>
      <c r="T53" s="72">
        <v>1</v>
      </c>
      <c r="U53" s="72"/>
      <c r="V53" s="367">
        <f t="shared" si="9"/>
        <v>1</v>
      </c>
      <c r="W53" s="320">
        <f t="shared" si="8"/>
        <v>1.6806722689075631E-3</v>
      </c>
      <c r="X53" s="418">
        <f>E41</f>
        <v>563</v>
      </c>
      <c r="Y53" s="40" t="s">
        <v>85</v>
      </c>
      <c r="Z53" s="11">
        <f t="shared" si="7"/>
        <v>1</v>
      </c>
      <c r="AA53" s="421"/>
    </row>
    <row r="54" spans="1:27" x14ac:dyDescent="0.25">
      <c r="A54" s="443"/>
      <c r="B54" s="445"/>
      <c r="C54" s="445"/>
      <c r="D54" s="445"/>
      <c r="E54" s="445"/>
      <c r="F54" s="445"/>
      <c r="G54" s="444"/>
      <c r="H54" s="414"/>
      <c r="I54" s="67"/>
      <c r="J54" s="67">
        <v>1</v>
      </c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367">
        <f t="shared" si="9"/>
        <v>1</v>
      </c>
      <c r="W54" s="320">
        <f t="shared" si="8"/>
        <v>1.6806722689075631E-3</v>
      </c>
      <c r="X54" s="418">
        <f>E41</f>
        <v>563</v>
      </c>
      <c r="Y54" s="267" t="s">
        <v>90</v>
      </c>
      <c r="Z54" s="11">
        <f t="shared" si="7"/>
        <v>1</v>
      </c>
      <c r="AA54" s="421"/>
    </row>
    <row r="55" spans="1:27" x14ac:dyDescent="0.25">
      <c r="A55" s="58"/>
      <c r="B55" s="364"/>
      <c r="C55" s="364"/>
      <c r="D55" s="364"/>
      <c r="E55" s="364"/>
      <c r="F55" s="364"/>
      <c r="G55" s="62"/>
      <c r="H55" s="375"/>
      <c r="I55" s="375">
        <v>11</v>
      </c>
      <c r="J55" s="67"/>
      <c r="K55" s="67"/>
      <c r="L55" s="67"/>
      <c r="M55" s="375"/>
      <c r="N55" s="67"/>
      <c r="O55" s="67"/>
      <c r="P55" s="67"/>
      <c r="Q55" s="67"/>
      <c r="R55" s="67"/>
      <c r="S55" s="67"/>
      <c r="T55" s="67"/>
      <c r="U55" s="67"/>
      <c r="V55" s="367">
        <f t="shared" si="9"/>
        <v>0</v>
      </c>
      <c r="W55" s="320">
        <f t="shared" si="8"/>
        <v>0</v>
      </c>
      <c r="X55" s="418">
        <f>E41</f>
        <v>563</v>
      </c>
      <c r="Y55" s="267" t="s">
        <v>13</v>
      </c>
      <c r="Z55" s="11">
        <f t="shared" si="7"/>
        <v>0</v>
      </c>
      <c r="AA55" s="423"/>
    </row>
    <row r="56" spans="1:27" x14ac:dyDescent="0.25">
      <c r="A56" s="58"/>
      <c r="B56" s="364"/>
      <c r="C56" s="364"/>
      <c r="D56" s="364"/>
      <c r="E56" s="364"/>
      <c r="F56" s="364"/>
      <c r="G56" s="62"/>
      <c r="H56" s="375"/>
      <c r="I56" s="67">
        <v>11</v>
      </c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367">
        <f t="shared" si="9"/>
        <v>0</v>
      </c>
      <c r="W56" s="320">
        <f t="shared" si="8"/>
        <v>0</v>
      </c>
      <c r="X56" s="418">
        <f>E41</f>
        <v>563</v>
      </c>
      <c r="Y56" s="40" t="s">
        <v>101</v>
      </c>
      <c r="Z56" s="11">
        <f t="shared" si="7"/>
        <v>0</v>
      </c>
      <c r="AA56" s="177" t="s">
        <v>246</v>
      </c>
    </row>
    <row r="57" spans="1:27" x14ac:dyDescent="0.25">
      <c r="A57" s="58"/>
      <c r="B57" s="364"/>
      <c r="C57" s="364"/>
      <c r="D57" s="364"/>
      <c r="E57" s="364"/>
      <c r="F57" s="364"/>
      <c r="G57" s="365"/>
      <c r="H57" s="366"/>
      <c r="I57" s="67">
        <v>2</v>
      </c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367">
        <f t="shared" si="9"/>
        <v>0</v>
      </c>
      <c r="W57" s="320">
        <f t="shared" si="8"/>
        <v>0</v>
      </c>
      <c r="X57" s="418">
        <f>E41</f>
        <v>563</v>
      </c>
      <c r="Y57" s="268" t="s">
        <v>220</v>
      </c>
      <c r="Z57" s="11">
        <f t="shared" si="7"/>
        <v>0</v>
      </c>
      <c r="AA57" s="421"/>
    </row>
    <row r="58" spans="1:27" x14ac:dyDescent="0.25">
      <c r="A58" s="58"/>
      <c r="B58" s="364"/>
      <c r="C58" s="364"/>
      <c r="D58" s="364"/>
      <c r="E58" s="364"/>
      <c r="F58" s="364"/>
      <c r="G58" s="365"/>
      <c r="H58" s="366"/>
      <c r="I58" s="67"/>
      <c r="J58" s="67">
        <v>2</v>
      </c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367">
        <f t="shared" si="9"/>
        <v>2</v>
      </c>
      <c r="W58" s="320">
        <f t="shared" si="8"/>
        <v>3.3613445378151263E-3</v>
      </c>
      <c r="X58" s="418">
        <f>E41</f>
        <v>563</v>
      </c>
      <c r="Y58" s="40" t="s">
        <v>29</v>
      </c>
      <c r="Z58" s="11">
        <f t="shared" si="7"/>
        <v>2</v>
      </c>
      <c r="AA58" s="423"/>
    </row>
    <row r="59" spans="1:27" x14ac:dyDescent="0.25">
      <c r="A59" s="58"/>
      <c r="B59" s="364"/>
      <c r="C59" s="364"/>
      <c r="D59" s="364"/>
      <c r="E59" s="364"/>
      <c r="F59" s="364"/>
      <c r="G59" s="365"/>
      <c r="H59" s="372"/>
      <c r="I59" s="72">
        <v>3</v>
      </c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>
        <v>1</v>
      </c>
      <c r="U59" s="72"/>
      <c r="V59" s="367">
        <f t="shared" si="9"/>
        <v>1</v>
      </c>
      <c r="W59" s="320">
        <f t="shared" si="8"/>
        <v>1.6806722689075631E-3</v>
      </c>
      <c r="X59" s="418">
        <f>E41</f>
        <v>563</v>
      </c>
      <c r="Y59" s="268" t="s">
        <v>10</v>
      </c>
      <c r="Z59" s="11">
        <f t="shared" si="7"/>
        <v>1</v>
      </c>
      <c r="AA59" s="420"/>
    </row>
    <row r="60" spans="1:27" ht="15.75" thickBot="1" x14ac:dyDescent="0.3">
      <c r="A60" s="58"/>
      <c r="B60" s="364"/>
      <c r="C60" s="364"/>
      <c r="D60" s="364"/>
      <c r="E60" s="364"/>
      <c r="F60" s="364"/>
      <c r="G60" s="365"/>
      <c r="H60" s="372">
        <v>1</v>
      </c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367">
        <f>SUM(H60,J60,L60,N60,P60,R60,U60,T60)</f>
        <v>1</v>
      </c>
      <c r="W60" s="345">
        <f t="shared" si="8"/>
        <v>1.6806722689075631E-3</v>
      </c>
      <c r="X60" s="418">
        <f>E41</f>
        <v>563</v>
      </c>
      <c r="Y60" s="268" t="s">
        <v>89</v>
      </c>
      <c r="Z60" s="11">
        <f t="shared" si="7"/>
        <v>1</v>
      </c>
      <c r="AA60" s="421"/>
    </row>
    <row r="61" spans="1:27" ht="15.75" thickBot="1" x14ac:dyDescent="0.3">
      <c r="A61" s="58"/>
      <c r="B61" s="364"/>
      <c r="C61" s="364"/>
      <c r="D61" s="364"/>
      <c r="E61" s="364"/>
      <c r="F61" s="364"/>
      <c r="G61" s="365"/>
      <c r="H61" s="424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425"/>
      <c r="W61" s="202"/>
      <c r="X61" s="425"/>
      <c r="Y61" s="83" t="s">
        <v>22</v>
      </c>
      <c r="Z61" s="11">
        <f t="shared" si="7"/>
        <v>0</v>
      </c>
      <c r="AA61" s="421"/>
    </row>
    <row r="62" spans="1:27" x14ac:dyDescent="0.25">
      <c r="A62" s="58"/>
      <c r="B62" s="364"/>
      <c r="C62" s="364"/>
      <c r="D62" s="364"/>
      <c r="E62" s="364"/>
      <c r="F62" s="364"/>
      <c r="G62" s="365"/>
      <c r="H62" s="426"/>
      <c r="I62" s="68"/>
      <c r="J62" s="68"/>
      <c r="K62" s="68"/>
      <c r="L62" s="68"/>
      <c r="M62" s="68"/>
      <c r="N62" s="68"/>
      <c r="O62" s="68"/>
      <c r="P62" s="68"/>
      <c r="Q62" s="67"/>
      <c r="R62" s="68"/>
      <c r="S62" s="68"/>
      <c r="T62" s="68"/>
      <c r="U62" s="68"/>
      <c r="V62" s="367">
        <f t="shared" ref="V62:V75" si="10">SUM(H62,J62,L62,N62,P62,R62,U62)</f>
        <v>0</v>
      </c>
      <c r="W62" s="318">
        <f>$V62/$D$41</f>
        <v>0</v>
      </c>
      <c r="X62" s="418">
        <f>E41</f>
        <v>563</v>
      </c>
      <c r="Y62" s="267" t="s">
        <v>101</v>
      </c>
      <c r="Z62" s="11">
        <f t="shared" si="7"/>
        <v>0</v>
      </c>
      <c r="AA62" s="421"/>
    </row>
    <row r="63" spans="1:27" x14ac:dyDescent="0.25">
      <c r="A63" s="58"/>
      <c r="B63" s="364"/>
      <c r="C63" s="364"/>
      <c r="D63" s="364"/>
      <c r="E63" s="364"/>
      <c r="F63" s="364"/>
      <c r="G63" s="365"/>
      <c r="H63" s="366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367">
        <f t="shared" si="10"/>
        <v>0</v>
      </c>
      <c r="W63" s="320">
        <f t="shared" ref="W63:W74" si="11">$V63/$D$41</f>
        <v>0</v>
      </c>
      <c r="X63" s="418">
        <f>E41</f>
        <v>563</v>
      </c>
      <c r="Y63" s="41" t="s">
        <v>190</v>
      </c>
      <c r="Z63" s="11">
        <f t="shared" si="7"/>
        <v>0</v>
      </c>
      <c r="AA63" s="176"/>
    </row>
    <row r="64" spans="1:27" x14ac:dyDescent="0.25">
      <c r="A64" s="58"/>
      <c r="B64" s="364"/>
      <c r="C64" s="364"/>
      <c r="D64" s="364"/>
      <c r="E64" s="364"/>
      <c r="F64" s="364"/>
      <c r="G64" s="365"/>
      <c r="H64" s="366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367">
        <f t="shared" si="10"/>
        <v>0</v>
      </c>
      <c r="W64" s="320">
        <f t="shared" si="11"/>
        <v>0</v>
      </c>
      <c r="X64" s="418">
        <f>E41</f>
        <v>563</v>
      </c>
      <c r="Y64" s="42" t="s">
        <v>26</v>
      </c>
      <c r="Z64" s="11">
        <f t="shared" si="7"/>
        <v>0</v>
      </c>
      <c r="AA64" s="421"/>
    </row>
    <row r="65" spans="1:27" x14ac:dyDescent="0.25">
      <c r="A65" s="58"/>
      <c r="B65" s="364"/>
      <c r="C65" s="364"/>
      <c r="D65" s="364"/>
      <c r="E65" s="364"/>
      <c r="F65" s="364"/>
      <c r="G65" s="365"/>
      <c r="H65" s="366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367">
        <f t="shared" si="10"/>
        <v>0</v>
      </c>
      <c r="W65" s="320">
        <f t="shared" si="11"/>
        <v>0</v>
      </c>
      <c r="X65" s="418">
        <f>E41</f>
        <v>563</v>
      </c>
      <c r="Y65" s="43" t="s">
        <v>27</v>
      </c>
      <c r="Z65" s="11">
        <f t="shared" si="7"/>
        <v>0</v>
      </c>
      <c r="AA65" s="176"/>
    </row>
    <row r="66" spans="1:27" x14ac:dyDescent="0.25">
      <c r="A66" s="58"/>
      <c r="B66" s="364"/>
      <c r="C66" s="364"/>
      <c r="D66" s="364"/>
      <c r="E66" s="364"/>
      <c r="F66" s="364" t="s">
        <v>110</v>
      </c>
      <c r="G66" s="365"/>
      <c r="H66" s="366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367">
        <f t="shared" si="10"/>
        <v>0</v>
      </c>
      <c r="W66" s="320">
        <f t="shared" si="11"/>
        <v>0</v>
      </c>
      <c r="X66" s="418">
        <f>E41</f>
        <v>563</v>
      </c>
      <c r="Y66" s="43" t="s">
        <v>39</v>
      </c>
      <c r="Z66" s="11">
        <f t="shared" si="7"/>
        <v>0</v>
      </c>
      <c r="AA66" s="176"/>
    </row>
    <row r="67" spans="1:27" x14ac:dyDescent="0.25">
      <c r="A67" s="58"/>
      <c r="B67" s="364"/>
      <c r="C67" s="364"/>
      <c r="D67" s="364"/>
      <c r="E67" s="364"/>
      <c r="F67" s="364"/>
      <c r="G67" s="365"/>
      <c r="H67" s="366">
        <v>4</v>
      </c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367">
        <f t="shared" si="10"/>
        <v>4</v>
      </c>
      <c r="W67" s="320">
        <f t="shared" si="11"/>
        <v>6.7226890756302525E-3</v>
      </c>
      <c r="X67" s="418">
        <f>E41</f>
        <v>563</v>
      </c>
      <c r="Y67" s="43" t="s">
        <v>76</v>
      </c>
      <c r="Z67" s="11">
        <f t="shared" si="7"/>
        <v>4</v>
      </c>
      <c r="AA67" s="438"/>
    </row>
    <row r="68" spans="1:27" x14ac:dyDescent="0.25">
      <c r="A68" s="58"/>
      <c r="B68" s="364"/>
      <c r="C68" s="364"/>
      <c r="D68" s="364"/>
      <c r="E68" s="364"/>
      <c r="F68" s="364"/>
      <c r="G68" s="365"/>
      <c r="H68" s="366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367">
        <f t="shared" si="10"/>
        <v>0</v>
      </c>
      <c r="W68" s="320">
        <f t="shared" si="11"/>
        <v>0</v>
      </c>
      <c r="X68" s="418">
        <f>E41</f>
        <v>563</v>
      </c>
      <c r="Y68" s="267" t="s">
        <v>223</v>
      </c>
      <c r="Z68" s="11">
        <f t="shared" si="7"/>
        <v>0</v>
      </c>
      <c r="AA68" s="176" t="s">
        <v>197</v>
      </c>
    </row>
    <row r="69" spans="1:27" x14ac:dyDescent="0.2">
      <c r="A69" s="58"/>
      <c r="B69" s="364"/>
      <c r="C69" s="364"/>
      <c r="D69" s="364"/>
      <c r="E69" s="364"/>
      <c r="F69" s="364"/>
      <c r="G69" s="365"/>
      <c r="H69" s="366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367">
        <f t="shared" si="10"/>
        <v>0</v>
      </c>
      <c r="W69" s="320">
        <f t="shared" si="11"/>
        <v>0</v>
      </c>
      <c r="X69" s="418">
        <f>E41</f>
        <v>563</v>
      </c>
      <c r="Y69" s="43" t="s">
        <v>111</v>
      </c>
      <c r="Z69" s="11">
        <f t="shared" si="7"/>
        <v>0</v>
      </c>
      <c r="AA69" s="454"/>
    </row>
    <row r="70" spans="1:27" x14ac:dyDescent="0.25">
      <c r="A70" s="58"/>
      <c r="B70" s="364"/>
      <c r="C70" s="364"/>
      <c r="D70" s="364"/>
      <c r="E70" s="364"/>
      <c r="F70" s="364"/>
      <c r="G70" s="365"/>
      <c r="H70" s="366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367">
        <f t="shared" si="10"/>
        <v>0</v>
      </c>
      <c r="W70" s="320">
        <f t="shared" si="11"/>
        <v>0</v>
      </c>
      <c r="X70" s="418">
        <f>E41</f>
        <v>563</v>
      </c>
      <c r="Y70" s="43" t="s">
        <v>55</v>
      </c>
      <c r="Z70" s="11">
        <f t="shared" si="7"/>
        <v>0</v>
      </c>
      <c r="AA70" s="438"/>
    </row>
    <row r="71" spans="1:27" x14ac:dyDescent="0.25">
      <c r="A71" s="58"/>
      <c r="B71" s="364"/>
      <c r="C71" s="364"/>
      <c r="D71" s="364"/>
      <c r="E71" s="364"/>
      <c r="F71" s="364"/>
      <c r="G71" s="365"/>
      <c r="H71" s="3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367">
        <f t="shared" si="10"/>
        <v>0</v>
      </c>
      <c r="W71" s="320">
        <f t="shared" si="11"/>
        <v>0</v>
      </c>
      <c r="X71" s="418">
        <f>E41</f>
        <v>563</v>
      </c>
      <c r="Y71" s="43" t="s">
        <v>90</v>
      </c>
      <c r="Z71" s="11">
        <f t="shared" si="7"/>
        <v>0</v>
      </c>
      <c r="AA71" s="420"/>
    </row>
    <row r="72" spans="1:27" x14ac:dyDescent="0.25">
      <c r="A72" s="58"/>
      <c r="B72" s="364"/>
      <c r="C72" s="364"/>
      <c r="D72" s="364"/>
      <c r="E72" s="364"/>
      <c r="F72" s="364"/>
      <c r="G72" s="365"/>
      <c r="H72" s="366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367">
        <f t="shared" si="10"/>
        <v>0</v>
      </c>
      <c r="W72" s="320">
        <f t="shared" si="11"/>
        <v>0</v>
      </c>
      <c r="X72" s="418">
        <f>E41</f>
        <v>563</v>
      </c>
      <c r="Y72" s="43" t="s">
        <v>73</v>
      </c>
      <c r="Z72" s="11">
        <f t="shared" si="7"/>
        <v>0</v>
      </c>
      <c r="AA72" s="420"/>
    </row>
    <row r="73" spans="1:27" x14ac:dyDescent="0.25">
      <c r="A73" s="58"/>
      <c r="B73" s="364"/>
      <c r="C73" s="364"/>
      <c r="D73" s="364"/>
      <c r="E73" s="364"/>
      <c r="F73" s="364"/>
      <c r="G73" s="365"/>
      <c r="H73" s="366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367">
        <f t="shared" si="10"/>
        <v>0</v>
      </c>
      <c r="W73" s="320">
        <f t="shared" si="11"/>
        <v>0</v>
      </c>
      <c r="X73" s="418">
        <f>E41</f>
        <v>563</v>
      </c>
      <c r="Y73" s="43" t="s">
        <v>41</v>
      </c>
      <c r="Z73" s="11">
        <f t="shared" si="7"/>
        <v>0</v>
      </c>
      <c r="AA73" s="420"/>
    </row>
    <row r="74" spans="1:27" ht="15.75" thickBot="1" x14ac:dyDescent="0.3">
      <c r="A74" s="191"/>
      <c r="B74" s="192"/>
      <c r="C74" s="192"/>
      <c r="D74" s="192"/>
      <c r="E74" s="192"/>
      <c r="F74" s="192"/>
      <c r="G74" s="365"/>
      <c r="H74" s="366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367">
        <f t="shared" si="10"/>
        <v>0</v>
      </c>
      <c r="W74" s="317">
        <f t="shared" si="11"/>
        <v>0</v>
      </c>
      <c r="X74" s="418">
        <f>E41</f>
        <v>563</v>
      </c>
      <c r="Y74" s="44" t="s">
        <v>37</v>
      </c>
      <c r="Z74" s="11">
        <f t="shared" si="7"/>
        <v>0</v>
      </c>
      <c r="AA74" s="427"/>
    </row>
    <row r="75" spans="1:27" ht="15.75" thickBot="1" x14ac:dyDescent="0.3">
      <c r="A75" s="47"/>
      <c r="B75" s="47"/>
      <c r="C75" s="47"/>
      <c r="D75" s="47"/>
      <c r="E75" s="47"/>
      <c r="F75" s="47"/>
      <c r="G75" s="53" t="s">
        <v>5</v>
      </c>
      <c r="H75" s="63">
        <f t="shared" ref="H75" si="12">SUM(H41:H74)</f>
        <v>19</v>
      </c>
      <c r="I75" s="63">
        <f>SUM(I41:I74)</f>
        <v>62</v>
      </c>
      <c r="J75" s="63">
        <f t="shared" ref="J75:U75" si="13">SUM(J41:J74)</f>
        <v>9</v>
      </c>
      <c r="K75" s="63">
        <f t="shared" si="13"/>
        <v>0</v>
      </c>
      <c r="L75" s="63">
        <f t="shared" si="13"/>
        <v>0</v>
      </c>
      <c r="M75" s="63">
        <f t="shared" si="13"/>
        <v>0</v>
      </c>
      <c r="N75" s="63">
        <f t="shared" si="13"/>
        <v>0</v>
      </c>
      <c r="O75" s="63">
        <f t="shared" si="13"/>
        <v>0</v>
      </c>
      <c r="P75" s="63">
        <f t="shared" si="13"/>
        <v>0</v>
      </c>
      <c r="Q75" s="63">
        <f t="shared" si="13"/>
        <v>0</v>
      </c>
      <c r="R75" s="63">
        <f t="shared" si="13"/>
        <v>0</v>
      </c>
      <c r="S75" s="63">
        <f t="shared" si="13"/>
        <v>0</v>
      </c>
      <c r="T75" s="63">
        <f t="shared" si="13"/>
        <v>2</v>
      </c>
      <c r="U75" s="63">
        <f t="shared" si="13"/>
        <v>2</v>
      </c>
      <c r="V75" s="394">
        <f t="shared" si="10"/>
        <v>30</v>
      </c>
      <c r="W75" s="167">
        <f>$V75/$D$41</f>
        <v>5.0420168067226892E-2</v>
      </c>
      <c r="X75" s="418">
        <f>E41</f>
        <v>563</v>
      </c>
    </row>
    <row r="77" spans="1:27" ht="15.75" thickBot="1" x14ac:dyDescent="0.3"/>
    <row r="78" spans="1:27" ht="60.75" thickBot="1" x14ac:dyDescent="0.3">
      <c r="A78" s="49" t="s">
        <v>23</v>
      </c>
      <c r="B78" s="49" t="s">
        <v>51</v>
      </c>
      <c r="C78" s="49" t="s">
        <v>56</v>
      </c>
      <c r="D78" s="49" t="s">
        <v>18</v>
      </c>
      <c r="E78" s="48" t="s">
        <v>17</v>
      </c>
      <c r="F78" s="50" t="s">
        <v>1</v>
      </c>
      <c r="G78" s="51" t="s">
        <v>24</v>
      </c>
      <c r="H78" s="85" t="s">
        <v>71</v>
      </c>
      <c r="I78" s="52" t="s">
        <v>72</v>
      </c>
      <c r="J78" s="52" t="s">
        <v>57</v>
      </c>
      <c r="K78" s="52" t="s">
        <v>62</v>
      </c>
      <c r="L78" s="52" t="s">
        <v>58</v>
      </c>
      <c r="M78" s="52" t="s">
        <v>63</v>
      </c>
      <c r="N78" s="52" t="s">
        <v>59</v>
      </c>
      <c r="O78" s="52" t="s">
        <v>64</v>
      </c>
      <c r="P78" s="52" t="s">
        <v>60</v>
      </c>
      <c r="Q78" s="52" t="s">
        <v>68</v>
      </c>
      <c r="R78" s="52" t="s">
        <v>61</v>
      </c>
      <c r="S78" s="52" t="s">
        <v>69</v>
      </c>
      <c r="T78" s="52" t="s">
        <v>131</v>
      </c>
      <c r="U78" s="52" t="s">
        <v>44</v>
      </c>
      <c r="V78" s="52" t="s">
        <v>5</v>
      </c>
      <c r="W78" s="48" t="s">
        <v>2</v>
      </c>
      <c r="X78" s="49" t="s">
        <v>120</v>
      </c>
      <c r="Y78" s="37" t="s">
        <v>21</v>
      </c>
      <c r="Z78" s="11" t="s">
        <v>5</v>
      </c>
      <c r="AA78" s="36" t="s">
        <v>7</v>
      </c>
    </row>
    <row r="79" spans="1:27" ht="15.75" thickBot="1" x14ac:dyDescent="0.3">
      <c r="A79" s="80">
        <v>1473006</v>
      </c>
      <c r="B79" s="80" t="s">
        <v>124</v>
      </c>
      <c r="C79" s="81">
        <v>576</v>
      </c>
      <c r="D79" s="81">
        <v>606</v>
      </c>
      <c r="E79" s="81">
        <v>570</v>
      </c>
      <c r="F79" s="82">
        <f>E79/D79</f>
        <v>0.94059405940594054</v>
      </c>
      <c r="G79" s="54">
        <v>44935</v>
      </c>
      <c r="H79" s="91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3"/>
      <c r="T79" s="425"/>
      <c r="U79" s="125"/>
      <c r="V79" s="125"/>
      <c r="W79" s="125"/>
      <c r="Y79" s="95" t="s">
        <v>80</v>
      </c>
      <c r="Z79" s="425"/>
      <c r="AA79" s="45" t="s">
        <v>75</v>
      </c>
    </row>
    <row r="80" spans="1:27" x14ac:dyDescent="0.25">
      <c r="A80" s="58"/>
      <c r="B80" s="364"/>
      <c r="C80" s="364"/>
      <c r="D80" s="364"/>
      <c r="E80" s="364"/>
      <c r="F80" s="364"/>
      <c r="G80" s="365"/>
      <c r="H80" s="359"/>
      <c r="I80" s="65">
        <v>7</v>
      </c>
      <c r="J80" s="65"/>
      <c r="K80" s="65">
        <v>1</v>
      </c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367">
        <f>SUM(H80,J80,L80,N80,P80,R80,U80)</f>
        <v>0</v>
      </c>
      <c r="W80" s="318">
        <f>$V80/$D$79</f>
        <v>0</v>
      </c>
      <c r="X80" s="418">
        <f>E79</f>
        <v>570</v>
      </c>
      <c r="Y80" s="39" t="s">
        <v>19</v>
      </c>
      <c r="Z80" s="11">
        <f>V80</f>
        <v>0</v>
      </c>
      <c r="AA80" s="457"/>
    </row>
    <row r="81" spans="1:27" x14ac:dyDescent="0.25">
      <c r="A81" s="58"/>
      <c r="B81" s="364"/>
      <c r="C81" s="364"/>
      <c r="D81" s="364"/>
      <c r="E81" s="364"/>
      <c r="F81" s="364"/>
      <c r="G81" s="365"/>
      <c r="H81" s="366">
        <v>3</v>
      </c>
      <c r="I81" s="67"/>
      <c r="J81" s="67"/>
      <c r="K81" s="67"/>
      <c r="L81" s="67">
        <v>2</v>
      </c>
      <c r="M81" s="67"/>
      <c r="N81" s="72"/>
      <c r="O81" s="67"/>
      <c r="P81" s="67"/>
      <c r="Q81" s="67"/>
      <c r="R81" s="67"/>
      <c r="S81" s="67"/>
      <c r="T81" s="67"/>
      <c r="U81" s="67"/>
      <c r="V81" s="367">
        <f t="shared" ref="V81:V99" si="14">SUM(H81,J81,L81,N81,P81,R81,U81)</f>
        <v>5</v>
      </c>
      <c r="W81" s="320">
        <f t="shared" ref="W81:W99" si="15">$V81/$D$79</f>
        <v>8.2508250825082501E-3</v>
      </c>
      <c r="X81" s="418">
        <f>E79</f>
        <v>570</v>
      </c>
      <c r="Y81" s="267" t="s">
        <v>52</v>
      </c>
      <c r="Z81" s="11">
        <f t="shared" ref="Z81:Z113" si="16">V81</f>
        <v>5</v>
      </c>
      <c r="AA81" s="356"/>
    </row>
    <row r="82" spans="1:27" x14ac:dyDescent="0.25">
      <c r="A82" s="58"/>
      <c r="B82" s="364"/>
      <c r="C82" s="364"/>
      <c r="D82" s="364"/>
      <c r="E82" s="364"/>
      <c r="F82" s="364"/>
      <c r="G82" s="365"/>
      <c r="H82" s="366">
        <v>8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367">
        <f t="shared" si="14"/>
        <v>8</v>
      </c>
      <c r="W82" s="320">
        <f t="shared" si="15"/>
        <v>1.3201320132013201E-2</v>
      </c>
      <c r="X82" s="418">
        <f>E79</f>
        <v>570</v>
      </c>
      <c r="Y82" s="40" t="s">
        <v>16</v>
      </c>
      <c r="Z82" s="11">
        <f t="shared" si="16"/>
        <v>8</v>
      </c>
      <c r="AA82" s="383"/>
    </row>
    <row r="83" spans="1:27" x14ac:dyDescent="0.25">
      <c r="A83" s="58"/>
      <c r="B83" s="364"/>
      <c r="C83" s="364"/>
      <c r="D83" s="364"/>
      <c r="E83" s="364"/>
      <c r="F83" s="364"/>
      <c r="G83" s="365"/>
      <c r="H83" s="366">
        <v>1</v>
      </c>
      <c r="I83" s="67"/>
      <c r="J83" s="419"/>
      <c r="K83" s="419"/>
      <c r="L83" s="419"/>
      <c r="M83" s="67"/>
      <c r="N83" s="67"/>
      <c r="O83" s="67"/>
      <c r="P83" s="67"/>
      <c r="Q83" s="67"/>
      <c r="R83" s="67"/>
      <c r="S83" s="67"/>
      <c r="T83" s="67"/>
      <c r="U83" s="67"/>
      <c r="V83" s="367">
        <f t="shared" si="14"/>
        <v>1</v>
      </c>
      <c r="W83" s="320">
        <f t="shared" si="15"/>
        <v>1.6501650165016502E-3</v>
      </c>
      <c r="X83" s="418">
        <f>E79</f>
        <v>570</v>
      </c>
      <c r="Y83" s="40" t="s">
        <v>4</v>
      </c>
      <c r="Z83" s="11">
        <f t="shared" si="16"/>
        <v>1</v>
      </c>
      <c r="AA83" s="383"/>
    </row>
    <row r="84" spans="1:27" x14ac:dyDescent="0.25">
      <c r="A84" s="58"/>
      <c r="B84" s="364"/>
      <c r="C84" s="364"/>
      <c r="D84" s="364"/>
      <c r="E84" s="364"/>
      <c r="F84" s="364"/>
      <c r="G84" s="365"/>
      <c r="H84" s="366"/>
      <c r="I84" s="67">
        <v>1</v>
      </c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367">
        <f t="shared" si="14"/>
        <v>0</v>
      </c>
      <c r="W84" s="320">
        <f t="shared" si="15"/>
        <v>0</v>
      </c>
      <c r="X84" s="418">
        <f>E79</f>
        <v>570</v>
      </c>
      <c r="Y84" s="40" t="s">
        <v>14</v>
      </c>
      <c r="Z84" s="11">
        <f t="shared" si="16"/>
        <v>0</v>
      </c>
      <c r="AA84" s="176"/>
    </row>
    <row r="85" spans="1:27" x14ac:dyDescent="0.25">
      <c r="A85" s="58"/>
      <c r="B85" s="364"/>
      <c r="C85" s="364"/>
      <c r="D85" s="364"/>
      <c r="E85" s="364"/>
      <c r="F85" s="364"/>
      <c r="G85" s="365"/>
      <c r="H85" s="366"/>
      <c r="I85" s="67">
        <v>3</v>
      </c>
      <c r="J85" s="67">
        <v>2</v>
      </c>
      <c r="K85" s="67">
        <v>2</v>
      </c>
      <c r="L85" s="67">
        <v>1</v>
      </c>
      <c r="M85" s="67"/>
      <c r="N85" s="67"/>
      <c r="O85" s="67"/>
      <c r="P85" s="67"/>
      <c r="Q85" s="67"/>
      <c r="R85" s="67"/>
      <c r="S85" s="67"/>
      <c r="T85" s="67"/>
      <c r="U85" s="67"/>
      <c r="V85" s="367">
        <f t="shared" si="14"/>
        <v>3</v>
      </c>
      <c r="W85" s="320">
        <f t="shared" si="15"/>
        <v>4.9504950495049506E-3</v>
      </c>
      <c r="X85" s="418">
        <f>E79</f>
        <v>570</v>
      </c>
      <c r="Y85" s="40" t="s">
        <v>15</v>
      </c>
      <c r="Z85" s="11">
        <f t="shared" si="16"/>
        <v>3</v>
      </c>
      <c r="AA85" s="363"/>
    </row>
    <row r="86" spans="1:27" x14ac:dyDescent="0.25">
      <c r="A86" s="58" t="s">
        <v>194</v>
      </c>
      <c r="B86" s="364"/>
      <c r="C86" s="364"/>
      <c r="D86" s="364"/>
      <c r="E86" s="364"/>
      <c r="F86" s="364"/>
      <c r="G86" s="365"/>
      <c r="H86" s="366"/>
      <c r="I86" s="67">
        <v>1</v>
      </c>
      <c r="J86" s="67"/>
      <c r="K86" s="67">
        <v>4</v>
      </c>
      <c r="L86" s="67">
        <v>1</v>
      </c>
      <c r="M86" s="67"/>
      <c r="N86" s="67"/>
      <c r="O86" s="67"/>
      <c r="P86" s="67"/>
      <c r="Q86" s="67"/>
      <c r="R86" s="67"/>
      <c r="S86" s="67"/>
      <c r="T86" s="67"/>
      <c r="U86" s="67"/>
      <c r="V86" s="367">
        <f t="shared" si="14"/>
        <v>1</v>
      </c>
      <c r="W86" s="320">
        <f t="shared" si="15"/>
        <v>1.6501650165016502E-3</v>
      </c>
      <c r="X86" s="418">
        <f>E79</f>
        <v>570</v>
      </c>
      <c r="Y86" s="40" t="s">
        <v>8</v>
      </c>
      <c r="Z86" s="11">
        <f t="shared" si="16"/>
        <v>1</v>
      </c>
      <c r="AA86" s="363"/>
    </row>
    <row r="87" spans="1:27" x14ac:dyDescent="0.25">
      <c r="A87" s="58"/>
      <c r="B87" s="364"/>
      <c r="C87" s="364"/>
      <c r="D87" s="364"/>
      <c r="E87" s="364"/>
      <c r="F87" s="364"/>
      <c r="G87" s="365"/>
      <c r="H87" s="366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367">
        <f t="shared" si="14"/>
        <v>0</v>
      </c>
      <c r="W87" s="320">
        <f t="shared" si="15"/>
        <v>0</v>
      </c>
      <c r="X87" s="418">
        <f>E79</f>
        <v>570</v>
      </c>
      <c r="Y87" s="40" t="s">
        <v>9</v>
      </c>
      <c r="Z87" s="11">
        <f t="shared" si="16"/>
        <v>0</v>
      </c>
      <c r="AA87" s="420"/>
    </row>
    <row r="88" spans="1:27" x14ac:dyDescent="0.25">
      <c r="A88" s="58"/>
      <c r="B88" s="364"/>
      <c r="C88" s="364"/>
      <c r="D88" s="364"/>
      <c r="E88" s="364"/>
      <c r="F88" s="364"/>
      <c r="G88" s="365"/>
      <c r="H88" s="386"/>
      <c r="I88" s="67">
        <v>4</v>
      </c>
      <c r="J88" s="67">
        <v>2</v>
      </c>
      <c r="K88" s="67">
        <v>1</v>
      </c>
      <c r="L88" s="67">
        <v>1</v>
      </c>
      <c r="M88" s="67"/>
      <c r="N88" s="67"/>
      <c r="O88" s="67"/>
      <c r="P88" s="67"/>
      <c r="Q88" s="67"/>
      <c r="R88" s="67"/>
      <c r="S88" s="67"/>
      <c r="T88" s="67"/>
      <c r="U88" s="67"/>
      <c r="V88" s="367">
        <f t="shared" si="14"/>
        <v>3</v>
      </c>
      <c r="W88" s="320">
        <f t="shared" si="15"/>
        <v>4.9504950495049506E-3</v>
      </c>
      <c r="X88" s="418">
        <f>E79</f>
        <v>570</v>
      </c>
      <c r="Y88" s="40" t="s">
        <v>73</v>
      </c>
      <c r="Z88" s="11">
        <f t="shared" si="16"/>
        <v>3</v>
      </c>
      <c r="AA88" s="420"/>
    </row>
    <row r="89" spans="1:27" x14ac:dyDescent="0.25">
      <c r="A89" s="58"/>
      <c r="B89" s="364"/>
      <c r="C89" s="364"/>
      <c r="D89" s="364"/>
      <c r="E89" s="364"/>
      <c r="F89" s="364"/>
      <c r="G89" s="365"/>
      <c r="H89" s="386"/>
      <c r="I89" s="67">
        <v>1</v>
      </c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367">
        <f t="shared" si="14"/>
        <v>0</v>
      </c>
      <c r="W89" s="320">
        <f t="shared" si="15"/>
        <v>0</v>
      </c>
      <c r="X89" s="418">
        <f>E79</f>
        <v>570</v>
      </c>
      <c r="Y89" s="40" t="s">
        <v>0</v>
      </c>
      <c r="Z89" s="11">
        <f t="shared" si="16"/>
        <v>0</v>
      </c>
      <c r="AA89" s="421"/>
    </row>
    <row r="90" spans="1:27" x14ac:dyDescent="0.25">
      <c r="A90" s="58"/>
      <c r="B90" s="364"/>
      <c r="C90" s="364"/>
      <c r="D90" s="364"/>
      <c r="E90" s="364"/>
      <c r="F90" s="364"/>
      <c r="G90" s="365"/>
      <c r="H90" s="386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367">
        <f t="shared" si="14"/>
        <v>0</v>
      </c>
      <c r="W90" s="320">
        <f t="shared" si="15"/>
        <v>0</v>
      </c>
      <c r="X90" s="418">
        <f>E79</f>
        <v>570</v>
      </c>
      <c r="Y90" s="40" t="s">
        <v>20</v>
      </c>
      <c r="Z90" s="11">
        <f t="shared" si="16"/>
        <v>0</v>
      </c>
      <c r="AA90" s="421"/>
    </row>
    <row r="91" spans="1:27" x14ac:dyDescent="0.25">
      <c r="A91" s="58"/>
      <c r="B91" s="364"/>
      <c r="C91" s="364"/>
      <c r="D91" s="364"/>
      <c r="E91" s="364"/>
      <c r="F91" s="364" t="s">
        <v>110</v>
      </c>
      <c r="G91" s="365"/>
      <c r="H91" s="386"/>
      <c r="I91" s="67">
        <v>2</v>
      </c>
      <c r="J91" s="67">
        <v>2</v>
      </c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367">
        <f t="shared" si="14"/>
        <v>2</v>
      </c>
      <c r="W91" s="320">
        <f t="shared" si="15"/>
        <v>3.3003300330033004E-3</v>
      </c>
      <c r="X91" s="418">
        <f>E79</f>
        <v>570</v>
      </c>
      <c r="Y91" s="40" t="s">
        <v>3</v>
      </c>
      <c r="Z91" s="11">
        <f t="shared" si="16"/>
        <v>2</v>
      </c>
      <c r="AA91" s="421"/>
    </row>
    <row r="92" spans="1:27" x14ac:dyDescent="0.25">
      <c r="A92" s="443"/>
      <c r="B92" s="445"/>
      <c r="C92" s="445"/>
      <c r="D92" s="445"/>
      <c r="E92" s="445"/>
      <c r="F92" s="445"/>
      <c r="G92" s="444"/>
      <c r="H92" s="422"/>
      <c r="I92" s="67">
        <v>1</v>
      </c>
      <c r="J92" s="72"/>
      <c r="K92" s="72"/>
      <c r="L92" s="72"/>
      <c r="M92" s="67"/>
      <c r="N92" s="72"/>
      <c r="O92" s="72"/>
      <c r="P92" s="72"/>
      <c r="Q92" s="72"/>
      <c r="R92" s="72"/>
      <c r="S92" s="72"/>
      <c r="T92" s="72"/>
      <c r="U92" s="72"/>
      <c r="V92" s="367">
        <f t="shared" si="14"/>
        <v>0</v>
      </c>
      <c r="W92" s="320">
        <f t="shared" si="15"/>
        <v>0</v>
      </c>
      <c r="X92" s="418">
        <f>E79</f>
        <v>570</v>
      </c>
      <c r="Y92" s="40" t="s">
        <v>203</v>
      </c>
      <c r="Z92" s="11">
        <f t="shared" si="16"/>
        <v>0</v>
      </c>
      <c r="AA92" s="421"/>
    </row>
    <row r="93" spans="1:27" x14ac:dyDescent="0.25">
      <c r="A93" s="443"/>
      <c r="B93" s="445"/>
      <c r="C93" s="445"/>
      <c r="D93" s="445"/>
      <c r="E93" s="445"/>
      <c r="F93" s="445"/>
      <c r="G93" s="444"/>
      <c r="H93" s="414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367">
        <f t="shared" si="14"/>
        <v>0</v>
      </c>
      <c r="W93" s="320">
        <f t="shared" si="15"/>
        <v>0</v>
      </c>
      <c r="X93" s="418">
        <f>E79</f>
        <v>570</v>
      </c>
      <c r="Y93" s="267" t="s">
        <v>37</v>
      </c>
      <c r="Z93" s="11">
        <f t="shared" si="16"/>
        <v>0</v>
      </c>
      <c r="AA93" s="421"/>
    </row>
    <row r="94" spans="1:27" x14ac:dyDescent="0.25">
      <c r="A94" s="58"/>
      <c r="B94" s="364"/>
      <c r="C94" s="364"/>
      <c r="D94" s="364"/>
      <c r="E94" s="364"/>
      <c r="F94" s="364"/>
      <c r="G94" s="62"/>
      <c r="H94" s="375"/>
      <c r="I94" s="375">
        <v>8</v>
      </c>
      <c r="J94" s="67"/>
      <c r="K94" s="67"/>
      <c r="L94" s="67"/>
      <c r="M94" s="375"/>
      <c r="N94" s="67"/>
      <c r="O94" s="67"/>
      <c r="P94" s="67"/>
      <c r="Q94" s="67"/>
      <c r="R94" s="67"/>
      <c r="S94" s="67"/>
      <c r="T94" s="67"/>
      <c r="U94" s="67"/>
      <c r="V94" s="367">
        <f t="shared" si="14"/>
        <v>0</v>
      </c>
      <c r="W94" s="320">
        <f t="shared" si="15"/>
        <v>0</v>
      </c>
      <c r="X94" s="418">
        <f>E79</f>
        <v>570</v>
      </c>
      <c r="Y94" s="267" t="s">
        <v>13</v>
      </c>
      <c r="Z94" s="11">
        <f t="shared" si="16"/>
        <v>0</v>
      </c>
      <c r="AA94" s="423"/>
    </row>
    <row r="95" spans="1:27" x14ac:dyDescent="0.25">
      <c r="A95" s="58"/>
      <c r="B95" s="364"/>
      <c r="C95" s="364"/>
      <c r="D95" s="364"/>
      <c r="E95" s="364"/>
      <c r="F95" s="364"/>
      <c r="G95" s="62"/>
      <c r="H95" s="375"/>
      <c r="I95" s="67">
        <v>4</v>
      </c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367">
        <f t="shared" si="14"/>
        <v>0</v>
      </c>
      <c r="W95" s="320">
        <f t="shared" si="15"/>
        <v>0</v>
      </c>
      <c r="X95" s="418">
        <f>E79</f>
        <v>570</v>
      </c>
      <c r="Y95" s="40" t="s">
        <v>101</v>
      </c>
      <c r="Z95" s="11">
        <f t="shared" si="16"/>
        <v>0</v>
      </c>
      <c r="AA95" s="177"/>
    </row>
    <row r="96" spans="1:27" x14ac:dyDescent="0.25">
      <c r="A96" s="58"/>
      <c r="B96" s="364"/>
      <c r="C96" s="364"/>
      <c r="D96" s="364"/>
      <c r="E96" s="364"/>
      <c r="F96" s="364"/>
      <c r="G96" s="365"/>
      <c r="H96" s="366"/>
      <c r="I96" s="67">
        <v>4</v>
      </c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367">
        <f t="shared" si="14"/>
        <v>0</v>
      </c>
      <c r="W96" s="320">
        <f t="shared" si="15"/>
        <v>0</v>
      </c>
      <c r="X96" s="418">
        <f>E79</f>
        <v>570</v>
      </c>
      <c r="Y96" s="268" t="s">
        <v>269</v>
      </c>
      <c r="Z96" s="11">
        <f t="shared" si="16"/>
        <v>0</v>
      </c>
      <c r="AA96" s="421"/>
    </row>
    <row r="97" spans="1:27" x14ac:dyDescent="0.25">
      <c r="A97" s="58"/>
      <c r="B97" s="364"/>
      <c r="C97" s="364"/>
      <c r="D97" s="364"/>
      <c r="E97" s="364"/>
      <c r="F97" s="364"/>
      <c r="G97" s="365"/>
      <c r="H97" s="366"/>
      <c r="I97" s="67"/>
      <c r="J97" s="67"/>
      <c r="K97" s="67"/>
      <c r="L97" s="67">
        <v>1</v>
      </c>
      <c r="M97" s="67"/>
      <c r="N97" s="67"/>
      <c r="O97" s="67"/>
      <c r="P97" s="67"/>
      <c r="Q97" s="67"/>
      <c r="R97" s="67"/>
      <c r="S97" s="67"/>
      <c r="T97" s="67"/>
      <c r="U97" s="67"/>
      <c r="V97" s="367">
        <f t="shared" si="14"/>
        <v>1</v>
      </c>
      <c r="W97" s="320">
        <f t="shared" si="15"/>
        <v>1.6501650165016502E-3</v>
      </c>
      <c r="X97" s="418">
        <f>E79</f>
        <v>570</v>
      </c>
      <c r="Y97" s="40" t="s">
        <v>29</v>
      </c>
      <c r="Z97" s="11">
        <f t="shared" si="16"/>
        <v>1</v>
      </c>
      <c r="AA97" s="423"/>
    </row>
    <row r="98" spans="1:27" x14ac:dyDescent="0.25">
      <c r="A98" s="58"/>
      <c r="B98" s="364"/>
      <c r="C98" s="364"/>
      <c r="D98" s="364"/>
      <c r="E98" s="364"/>
      <c r="F98" s="364"/>
      <c r="G98" s="365"/>
      <c r="H98" s="372"/>
      <c r="I98" s="72">
        <v>8</v>
      </c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367">
        <f t="shared" si="14"/>
        <v>0</v>
      </c>
      <c r="W98" s="320">
        <f t="shared" si="15"/>
        <v>0</v>
      </c>
      <c r="X98" s="418">
        <f>E79</f>
        <v>570</v>
      </c>
      <c r="Y98" s="268" t="s">
        <v>10</v>
      </c>
      <c r="Z98" s="11">
        <f t="shared" si="16"/>
        <v>0</v>
      </c>
      <c r="AA98" s="420"/>
    </row>
    <row r="99" spans="1:27" ht="15.75" thickBot="1" x14ac:dyDescent="0.3">
      <c r="A99" s="58"/>
      <c r="B99" s="364"/>
      <c r="C99" s="364"/>
      <c r="D99" s="364"/>
      <c r="E99" s="364"/>
      <c r="F99" s="364"/>
      <c r="G99" s="365"/>
      <c r="H99" s="3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367">
        <f t="shared" si="14"/>
        <v>0</v>
      </c>
      <c r="W99" s="345">
        <f t="shared" si="15"/>
        <v>0</v>
      </c>
      <c r="X99" s="418">
        <f>E79</f>
        <v>570</v>
      </c>
      <c r="Y99" s="268" t="s">
        <v>89</v>
      </c>
      <c r="Z99" s="11">
        <f t="shared" si="16"/>
        <v>0</v>
      </c>
      <c r="AA99" s="421"/>
    </row>
    <row r="100" spans="1:27" ht="15.75" thickBot="1" x14ac:dyDescent="0.3">
      <c r="A100" s="58"/>
      <c r="B100" s="364"/>
      <c r="C100" s="364"/>
      <c r="D100" s="364"/>
      <c r="E100" s="364"/>
      <c r="F100" s="364"/>
      <c r="G100" s="365"/>
      <c r="H100" s="424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425"/>
      <c r="W100" s="202"/>
      <c r="X100" s="425"/>
      <c r="Y100" s="83" t="s">
        <v>22</v>
      </c>
      <c r="Z100" s="11">
        <f t="shared" si="16"/>
        <v>0</v>
      </c>
      <c r="AA100" s="421"/>
    </row>
    <row r="101" spans="1:27" x14ac:dyDescent="0.25">
      <c r="A101" s="58"/>
      <c r="B101" s="364"/>
      <c r="C101" s="364"/>
      <c r="D101" s="364"/>
      <c r="E101" s="364"/>
      <c r="F101" s="364"/>
      <c r="G101" s="365"/>
      <c r="H101" s="426">
        <v>2</v>
      </c>
      <c r="I101" s="68"/>
      <c r="J101" s="68"/>
      <c r="K101" s="68"/>
      <c r="L101" s="68"/>
      <c r="M101" s="68"/>
      <c r="N101" s="68"/>
      <c r="O101" s="68"/>
      <c r="P101" s="68"/>
      <c r="Q101" s="67"/>
      <c r="R101" s="68"/>
      <c r="S101" s="68"/>
      <c r="T101" s="68"/>
      <c r="U101" s="68"/>
      <c r="V101" s="367">
        <f t="shared" ref="V101:V114" si="17">SUM(H101,J101,L101,N101,P101,R101,U101)</f>
        <v>2</v>
      </c>
      <c r="W101" s="318">
        <f>$V101/$D$79</f>
        <v>3.3003300330033004E-3</v>
      </c>
      <c r="X101" s="418">
        <f>E79</f>
        <v>570</v>
      </c>
      <c r="Y101" s="267" t="s">
        <v>199</v>
      </c>
      <c r="Z101" s="11">
        <f t="shared" si="16"/>
        <v>2</v>
      </c>
      <c r="AA101" s="421"/>
    </row>
    <row r="102" spans="1:27" x14ac:dyDescent="0.25">
      <c r="A102" s="58"/>
      <c r="B102" s="364"/>
      <c r="C102" s="364"/>
      <c r="D102" s="364"/>
      <c r="E102" s="364"/>
      <c r="F102" s="364"/>
      <c r="G102" s="365"/>
      <c r="H102" s="36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367">
        <f t="shared" si="17"/>
        <v>0</v>
      </c>
      <c r="W102" s="320">
        <f t="shared" ref="W102:W113" si="18">$V102/$D$79</f>
        <v>0</v>
      </c>
      <c r="X102" s="418">
        <f>E79</f>
        <v>570</v>
      </c>
      <c r="Y102" s="41" t="s">
        <v>190</v>
      </c>
      <c r="Z102" s="11">
        <f t="shared" si="16"/>
        <v>0</v>
      </c>
      <c r="AA102" s="176"/>
    </row>
    <row r="103" spans="1:27" x14ac:dyDescent="0.25">
      <c r="A103" s="58"/>
      <c r="B103" s="364"/>
      <c r="C103" s="364"/>
      <c r="D103" s="364"/>
      <c r="E103" s="364"/>
      <c r="F103" s="364"/>
      <c r="G103" s="365"/>
      <c r="H103" s="366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367">
        <f t="shared" si="17"/>
        <v>0</v>
      </c>
      <c r="W103" s="320">
        <f t="shared" si="18"/>
        <v>0</v>
      </c>
      <c r="X103" s="418">
        <f>E79</f>
        <v>570</v>
      </c>
      <c r="Y103" s="42" t="s">
        <v>26</v>
      </c>
      <c r="Z103" s="11">
        <f t="shared" si="16"/>
        <v>0</v>
      </c>
      <c r="AA103" s="421"/>
    </row>
    <row r="104" spans="1:27" x14ac:dyDescent="0.25">
      <c r="A104" s="58"/>
      <c r="B104" s="364"/>
      <c r="C104" s="364"/>
      <c r="D104" s="364"/>
      <c r="E104" s="364"/>
      <c r="F104" s="364"/>
      <c r="G104" s="365"/>
      <c r="H104" s="366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367">
        <f t="shared" si="17"/>
        <v>0</v>
      </c>
      <c r="W104" s="320">
        <f t="shared" si="18"/>
        <v>0</v>
      </c>
      <c r="X104" s="418">
        <f>E79</f>
        <v>570</v>
      </c>
      <c r="Y104" s="43" t="s">
        <v>27</v>
      </c>
      <c r="Z104" s="11">
        <f t="shared" si="16"/>
        <v>0</v>
      </c>
      <c r="AA104" s="176"/>
    </row>
    <row r="105" spans="1:27" x14ac:dyDescent="0.25">
      <c r="A105" s="58"/>
      <c r="B105" s="364"/>
      <c r="C105" s="364"/>
      <c r="D105" s="364"/>
      <c r="E105" s="364"/>
      <c r="F105" s="364" t="s">
        <v>110</v>
      </c>
      <c r="G105" s="365"/>
      <c r="H105" s="366">
        <v>1</v>
      </c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367">
        <f t="shared" si="17"/>
        <v>1</v>
      </c>
      <c r="W105" s="320">
        <f t="shared" si="18"/>
        <v>1.6501650165016502E-3</v>
      </c>
      <c r="X105" s="418">
        <f>E79</f>
        <v>570</v>
      </c>
      <c r="Y105" s="43" t="s">
        <v>39</v>
      </c>
      <c r="Z105" s="11">
        <f t="shared" si="16"/>
        <v>1</v>
      </c>
      <c r="AA105" s="176"/>
    </row>
    <row r="106" spans="1:27" x14ac:dyDescent="0.25">
      <c r="A106" s="58"/>
      <c r="B106" s="364"/>
      <c r="C106" s="364"/>
      <c r="D106" s="364"/>
      <c r="E106" s="364"/>
      <c r="F106" s="364"/>
      <c r="G106" s="365"/>
      <c r="H106" s="366">
        <v>6</v>
      </c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367">
        <f t="shared" si="17"/>
        <v>6</v>
      </c>
      <c r="W106" s="320">
        <f t="shared" si="18"/>
        <v>9.9009900990099011E-3</v>
      </c>
      <c r="X106" s="418">
        <f>E79</f>
        <v>570</v>
      </c>
      <c r="Y106" s="43" t="s">
        <v>76</v>
      </c>
      <c r="Z106" s="11">
        <f t="shared" si="16"/>
        <v>6</v>
      </c>
      <c r="AA106" s="438"/>
    </row>
    <row r="107" spans="1:27" x14ac:dyDescent="0.25">
      <c r="A107" s="58"/>
      <c r="B107" s="364"/>
      <c r="C107" s="364"/>
      <c r="D107" s="364"/>
      <c r="E107" s="364"/>
      <c r="F107" s="364"/>
      <c r="G107" s="365"/>
      <c r="H107" s="366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367">
        <f t="shared" si="17"/>
        <v>0</v>
      </c>
      <c r="W107" s="320">
        <f t="shared" si="18"/>
        <v>0</v>
      </c>
      <c r="X107" s="418">
        <f>E79</f>
        <v>570</v>
      </c>
      <c r="Y107" s="267" t="s">
        <v>223</v>
      </c>
      <c r="Z107" s="11">
        <f t="shared" si="16"/>
        <v>0</v>
      </c>
      <c r="AA107" s="176" t="s">
        <v>270</v>
      </c>
    </row>
    <row r="108" spans="1:27" x14ac:dyDescent="0.2">
      <c r="A108" s="58"/>
      <c r="B108" s="364"/>
      <c r="C108" s="364"/>
      <c r="D108" s="364"/>
      <c r="E108" s="364"/>
      <c r="F108" s="364"/>
      <c r="G108" s="365"/>
      <c r="H108" s="366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367">
        <f t="shared" si="17"/>
        <v>0</v>
      </c>
      <c r="W108" s="320">
        <f t="shared" si="18"/>
        <v>0</v>
      </c>
      <c r="X108" s="418">
        <f>E79</f>
        <v>570</v>
      </c>
      <c r="Y108" s="43" t="s">
        <v>111</v>
      </c>
      <c r="Z108" s="11">
        <f t="shared" si="16"/>
        <v>0</v>
      </c>
      <c r="AA108" s="454"/>
    </row>
    <row r="109" spans="1:27" x14ac:dyDescent="0.25">
      <c r="A109" s="58"/>
      <c r="B109" s="364"/>
      <c r="C109" s="364"/>
      <c r="D109" s="364"/>
      <c r="E109" s="364"/>
      <c r="F109" s="364"/>
      <c r="G109" s="365"/>
      <c r="H109" s="366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367">
        <f t="shared" si="17"/>
        <v>0</v>
      </c>
      <c r="W109" s="320">
        <f t="shared" si="18"/>
        <v>0</v>
      </c>
      <c r="X109" s="418">
        <f>E79</f>
        <v>570</v>
      </c>
      <c r="Y109" s="43" t="s">
        <v>55</v>
      </c>
      <c r="Z109" s="11">
        <f t="shared" si="16"/>
        <v>0</v>
      </c>
      <c r="AA109" s="438"/>
    </row>
    <row r="110" spans="1:27" x14ac:dyDescent="0.25">
      <c r="A110" s="58"/>
      <c r="B110" s="364"/>
      <c r="C110" s="364"/>
      <c r="D110" s="364"/>
      <c r="E110" s="364"/>
      <c r="F110" s="364"/>
      <c r="G110" s="365"/>
      <c r="H110" s="366">
        <v>1</v>
      </c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367">
        <f t="shared" si="17"/>
        <v>1</v>
      </c>
      <c r="W110" s="320">
        <f t="shared" si="18"/>
        <v>1.6501650165016502E-3</v>
      </c>
      <c r="X110" s="418">
        <f>E79</f>
        <v>570</v>
      </c>
      <c r="Y110" s="43" t="s">
        <v>90</v>
      </c>
      <c r="Z110" s="11">
        <f t="shared" si="16"/>
        <v>1</v>
      </c>
      <c r="AA110" s="420"/>
    </row>
    <row r="111" spans="1:27" x14ac:dyDescent="0.25">
      <c r="A111" s="58"/>
      <c r="B111" s="364"/>
      <c r="C111" s="364"/>
      <c r="D111" s="364"/>
      <c r="E111" s="364"/>
      <c r="F111" s="364"/>
      <c r="G111" s="365"/>
      <c r="H111" s="366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367">
        <f t="shared" si="17"/>
        <v>0</v>
      </c>
      <c r="W111" s="320">
        <f t="shared" si="18"/>
        <v>0</v>
      </c>
      <c r="X111" s="418">
        <f>E79</f>
        <v>570</v>
      </c>
      <c r="Y111" s="43" t="s">
        <v>73</v>
      </c>
      <c r="Z111" s="11">
        <f t="shared" si="16"/>
        <v>0</v>
      </c>
      <c r="AA111" s="420"/>
    </row>
    <row r="112" spans="1:27" x14ac:dyDescent="0.25">
      <c r="A112" s="58"/>
      <c r="B112" s="364"/>
      <c r="C112" s="364"/>
      <c r="D112" s="364"/>
      <c r="E112" s="364"/>
      <c r="F112" s="364"/>
      <c r="G112" s="365"/>
      <c r="H112" s="366">
        <v>1</v>
      </c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367">
        <f t="shared" si="17"/>
        <v>1</v>
      </c>
      <c r="W112" s="320">
        <f t="shared" si="18"/>
        <v>1.6501650165016502E-3</v>
      </c>
      <c r="X112" s="418">
        <f>E79</f>
        <v>570</v>
      </c>
      <c r="Y112" s="43" t="s">
        <v>13</v>
      </c>
      <c r="Z112" s="11">
        <f t="shared" si="16"/>
        <v>1</v>
      </c>
      <c r="AA112" s="420"/>
    </row>
    <row r="113" spans="1:27" ht="15.75" thickBot="1" x14ac:dyDescent="0.3">
      <c r="A113" s="191"/>
      <c r="B113" s="192"/>
      <c r="C113" s="192"/>
      <c r="D113" s="192"/>
      <c r="E113" s="192"/>
      <c r="F113" s="192"/>
      <c r="G113" s="199"/>
      <c r="H113" s="366">
        <v>1</v>
      </c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367">
        <f t="shared" si="17"/>
        <v>1</v>
      </c>
      <c r="W113" s="317">
        <f t="shared" si="18"/>
        <v>1.6501650165016502E-3</v>
      </c>
      <c r="X113" s="418">
        <f>E79</f>
        <v>570</v>
      </c>
      <c r="Y113" s="44" t="s">
        <v>37</v>
      </c>
      <c r="Z113" s="11">
        <f t="shared" si="16"/>
        <v>1</v>
      </c>
      <c r="AA113" s="427"/>
    </row>
    <row r="114" spans="1:27" ht="15.75" thickBot="1" x14ac:dyDescent="0.3">
      <c r="A114" s="47"/>
      <c r="B114" s="47"/>
      <c r="C114" s="47"/>
      <c r="D114" s="47"/>
      <c r="E114" s="47"/>
      <c r="F114" s="47"/>
      <c r="G114" s="53" t="s">
        <v>5</v>
      </c>
      <c r="H114" s="63">
        <f t="shared" ref="H114:U114" si="19">SUM(H80:H113)</f>
        <v>24</v>
      </c>
      <c r="I114" s="63">
        <f t="shared" si="19"/>
        <v>44</v>
      </c>
      <c r="J114" s="63">
        <f t="shared" si="19"/>
        <v>6</v>
      </c>
      <c r="K114" s="63">
        <f t="shared" si="19"/>
        <v>8</v>
      </c>
      <c r="L114" s="63">
        <f t="shared" si="19"/>
        <v>6</v>
      </c>
      <c r="M114" s="63">
        <f t="shared" si="19"/>
        <v>0</v>
      </c>
      <c r="N114" s="63">
        <f t="shared" si="19"/>
        <v>0</v>
      </c>
      <c r="O114" s="63">
        <f t="shared" si="19"/>
        <v>0</v>
      </c>
      <c r="P114" s="63">
        <f t="shared" si="19"/>
        <v>0</v>
      </c>
      <c r="Q114" s="63">
        <f t="shared" si="19"/>
        <v>0</v>
      </c>
      <c r="R114" s="63">
        <f t="shared" si="19"/>
        <v>0</v>
      </c>
      <c r="S114" s="63">
        <f t="shared" si="19"/>
        <v>0</v>
      </c>
      <c r="T114" s="63">
        <f t="shared" si="19"/>
        <v>0</v>
      </c>
      <c r="U114" s="63">
        <f t="shared" si="19"/>
        <v>0</v>
      </c>
      <c r="V114" s="394">
        <f t="shared" si="17"/>
        <v>36</v>
      </c>
      <c r="W114" s="167">
        <f>$V114/$D$79</f>
        <v>5.9405940594059403E-2</v>
      </c>
      <c r="X114" s="418">
        <f>E79</f>
        <v>570</v>
      </c>
    </row>
    <row r="116" spans="1:27" ht="15.75" thickBot="1" x14ac:dyDescent="0.3"/>
    <row r="117" spans="1:27" ht="60.75" thickBot="1" x14ac:dyDescent="0.3">
      <c r="A117" s="49" t="s">
        <v>23</v>
      </c>
      <c r="B117" s="49" t="s">
        <v>51</v>
      </c>
      <c r="C117" s="49" t="s">
        <v>56</v>
      </c>
      <c r="D117" s="49" t="s">
        <v>18</v>
      </c>
      <c r="E117" s="48" t="s">
        <v>17</v>
      </c>
      <c r="F117" s="50" t="s">
        <v>1</v>
      </c>
      <c r="G117" s="51" t="s">
        <v>24</v>
      </c>
      <c r="H117" s="85" t="s">
        <v>71</v>
      </c>
      <c r="I117" s="52" t="s">
        <v>72</v>
      </c>
      <c r="J117" s="52" t="s">
        <v>57</v>
      </c>
      <c r="K117" s="52" t="s">
        <v>62</v>
      </c>
      <c r="L117" s="52" t="s">
        <v>58</v>
      </c>
      <c r="M117" s="52" t="s">
        <v>63</v>
      </c>
      <c r="N117" s="52" t="s">
        <v>59</v>
      </c>
      <c r="O117" s="52" t="s">
        <v>64</v>
      </c>
      <c r="P117" s="52" t="s">
        <v>60</v>
      </c>
      <c r="Q117" s="52" t="s">
        <v>68</v>
      </c>
      <c r="R117" s="52" t="s">
        <v>61</v>
      </c>
      <c r="S117" s="52" t="s">
        <v>69</v>
      </c>
      <c r="T117" s="52" t="s">
        <v>131</v>
      </c>
      <c r="U117" s="52" t="s">
        <v>44</v>
      </c>
      <c r="V117" s="52" t="s">
        <v>5</v>
      </c>
      <c r="W117" s="48" t="s">
        <v>2</v>
      </c>
      <c r="X117" s="49" t="s">
        <v>120</v>
      </c>
      <c r="Y117" s="37" t="s">
        <v>21</v>
      </c>
      <c r="Z117" s="11" t="s">
        <v>5</v>
      </c>
      <c r="AA117" s="36" t="s">
        <v>7</v>
      </c>
    </row>
    <row r="118" spans="1:27" ht="15.75" thickBot="1" x14ac:dyDescent="0.3">
      <c r="A118" s="80">
        <v>1473924</v>
      </c>
      <c r="B118" s="80" t="s">
        <v>124</v>
      </c>
      <c r="C118" s="81">
        <v>576</v>
      </c>
      <c r="D118" s="81">
        <v>603</v>
      </c>
      <c r="E118" s="81">
        <v>564</v>
      </c>
      <c r="F118" s="82">
        <f>E118/D118</f>
        <v>0.93532338308457708</v>
      </c>
      <c r="G118" s="54">
        <v>44943</v>
      </c>
      <c r="H118" s="359"/>
      <c r="I118" s="65">
        <v>16</v>
      </c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367">
        <f>SUM(H118,J118,L118,N118,P118,R118,U118,T118)</f>
        <v>0</v>
      </c>
      <c r="W118" s="318">
        <f>$V118/$D$118</f>
        <v>0</v>
      </c>
      <c r="X118" s="418">
        <f>E118</f>
        <v>564</v>
      </c>
      <c r="Y118" s="39" t="s">
        <v>19</v>
      </c>
      <c r="Z118" s="11">
        <f t="shared" ref="Z118:Z151" si="20">V118</f>
        <v>0</v>
      </c>
      <c r="AA118" s="45" t="s">
        <v>75</v>
      </c>
    </row>
    <row r="119" spans="1:27" x14ac:dyDescent="0.25">
      <c r="A119" s="55"/>
      <c r="B119" s="56"/>
      <c r="C119" s="56"/>
      <c r="D119" s="56"/>
      <c r="E119" s="56"/>
      <c r="F119" s="56"/>
      <c r="G119" s="57"/>
      <c r="H119" s="366">
        <v>3</v>
      </c>
      <c r="I119" s="67"/>
      <c r="J119" s="67">
        <v>3</v>
      </c>
      <c r="K119" s="67"/>
      <c r="L119" s="67"/>
      <c r="M119" s="67"/>
      <c r="N119" s="72"/>
      <c r="O119" s="67"/>
      <c r="P119" s="67"/>
      <c r="Q119" s="67"/>
      <c r="R119" s="67"/>
      <c r="S119" s="67"/>
      <c r="T119" s="67"/>
      <c r="U119" s="67"/>
      <c r="V119" s="367">
        <f>SUM(H119,J119,L119,N119,P119,R119,U119,T119)</f>
        <v>6</v>
      </c>
      <c r="W119" s="320">
        <f t="shared" ref="W119:W137" si="21">$V119/$D$118</f>
        <v>9.9502487562189053E-3</v>
      </c>
      <c r="X119" s="418">
        <f>E118</f>
        <v>564</v>
      </c>
      <c r="Y119" s="267" t="s">
        <v>52</v>
      </c>
      <c r="Z119" s="11">
        <f t="shared" si="20"/>
        <v>6</v>
      </c>
      <c r="AA119" s="356"/>
    </row>
    <row r="120" spans="1:27" x14ac:dyDescent="0.25">
      <c r="A120" s="58"/>
      <c r="B120" s="364"/>
      <c r="C120" s="364"/>
      <c r="D120" s="364"/>
      <c r="E120" s="364"/>
      <c r="F120" s="364"/>
      <c r="G120" s="365"/>
      <c r="H120" s="366">
        <v>13</v>
      </c>
      <c r="I120" s="67"/>
      <c r="J120" s="67">
        <v>1</v>
      </c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367">
        <f t="shared" ref="V120:V136" si="22">SUM(H120,J120,L120,N120,P120,R120,U120,T120)</f>
        <v>14</v>
      </c>
      <c r="W120" s="320">
        <f t="shared" si="21"/>
        <v>2.3217247097844111E-2</v>
      </c>
      <c r="X120" s="418">
        <f>E118</f>
        <v>564</v>
      </c>
      <c r="Y120" s="40" t="s">
        <v>16</v>
      </c>
      <c r="Z120" s="11">
        <f t="shared" si="20"/>
        <v>14</v>
      </c>
      <c r="AA120" s="383"/>
    </row>
    <row r="121" spans="1:27" x14ac:dyDescent="0.25">
      <c r="A121" s="58"/>
      <c r="B121" s="364"/>
      <c r="C121" s="364"/>
      <c r="D121" s="364"/>
      <c r="E121" s="364"/>
      <c r="F121" s="364"/>
      <c r="G121" s="365"/>
      <c r="H121" s="366"/>
      <c r="I121" s="67"/>
      <c r="J121" s="419"/>
      <c r="K121" s="419"/>
      <c r="L121" s="419"/>
      <c r="M121" s="67"/>
      <c r="N121" s="67"/>
      <c r="O121" s="67"/>
      <c r="P121" s="67"/>
      <c r="Q121" s="67"/>
      <c r="R121" s="67"/>
      <c r="S121" s="67"/>
      <c r="T121" s="67"/>
      <c r="U121" s="67"/>
      <c r="V121" s="367">
        <f t="shared" si="22"/>
        <v>0</v>
      </c>
      <c r="W121" s="320">
        <f t="shared" si="21"/>
        <v>0</v>
      </c>
      <c r="X121" s="418">
        <f>E118</f>
        <v>564</v>
      </c>
      <c r="Y121" s="40" t="s">
        <v>4</v>
      </c>
      <c r="Z121" s="11">
        <f t="shared" si="20"/>
        <v>0</v>
      </c>
      <c r="AA121" s="383"/>
    </row>
    <row r="122" spans="1:27" x14ac:dyDescent="0.25">
      <c r="A122" s="58"/>
      <c r="B122" s="364"/>
      <c r="C122" s="364"/>
      <c r="D122" s="364"/>
      <c r="E122" s="364"/>
      <c r="F122" s="364"/>
      <c r="G122" s="365"/>
      <c r="H122" s="366">
        <v>1</v>
      </c>
      <c r="I122" s="67">
        <v>2</v>
      </c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367">
        <f t="shared" si="22"/>
        <v>1</v>
      </c>
      <c r="W122" s="320">
        <f t="shared" si="21"/>
        <v>1.658374792703151E-3</v>
      </c>
      <c r="X122" s="418">
        <f>E118</f>
        <v>564</v>
      </c>
      <c r="Y122" s="40" t="s">
        <v>14</v>
      </c>
      <c r="Z122" s="11">
        <f t="shared" si="20"/>
        <v>1</v>
      </c>
      <c r="AA122" s="176"/>
    </row>
    <row r="123" spans="1:27" x14ac:dyDescent="0.25">
      <c r="A123" s="58"/>
      <c r="B123" s="364"/>
      <c r="C123" s="364"/>
      <c r="D123" s="364"/>
      <c r="E123" s="364"/>
      <c r="F123" s="364"/>
      <c r="G123" s="365"/>
      <c r="H123" s="366"/>
      <c r="I123" s="67">
        <v>1</v>
      </c>
      <c r="J123" s="67">
        <v>1</v>
      </c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>
        <v>1</v>
      </c>
      <c r="V123" s="367">
        <f t="shared" si="22"/>
        <v>2</v>
      </c>
      <c r="W123" s="320">
        <f t="shared" si="21"/>
        <v>3.3167495854063019E-3</v>
      </c>
      <c r="X123" s="418">
        <f>E118</f>
        <v>564</v>
      </c>
      <c r="Y123" s="40" t="s">
        <v>15</v>
      </c>
      <c r="Z123" s="11">
        <f t="shared" si="20"/>
        <v>2</v>
      </c>
      <c r="AA123" s="363"/>
    </row>
    <row r="124" spans="1:27" x14ac:dyDescent="0.25">
      <c r="A124" s="58" t="s">
        <v>194</v>
      </c>
      <c r="B124" s="364"/>
      <c r="C124" s="364"/>
      <c r="D124" s="364"/>
      <c r="E124" s="364"/>
      <c r="F124" s="364"/>
      <c r="G124" s="365"/>
      <c r="H124" s="366"/>
      <c r="I124" s="67"/>
      <c r="J124" s="67">
        <v>1</v>
      </c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367">
        <f t="shared" si="22"/>
        <v>1</v>
      </c>
      <c r="W124" s="320">
        <f t="shared" si="21"/>
        <v>1.658374792703151E-3</v>
      </c>
      <c r="X124" s="418">
        <f>E118</f>
        <v>564</v>
      </c>
      <c r="Y124" s="40" t="s">
        <v>8</v>
      </c>
      <c r="Z124" s="11">
        <f t="shared" si="20"/>
        <v>1</v>
      </c>
      <c r="AA124" s="363"/>
    </row>
    <row r="125" spans="1:27" x14ac:dyDescent="0.25">
      <c r="A125" s="58"/>
      <c r="B125" s="364"/>
      <c r="C125" s="364"/>
      <c r="D125" s="364"/>
      <c r="E125" s="364"/>
      <c r="F125" s="364"/>
      <c r="G125" s="365"/>
      <c r="H125" s="366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367">
        <f t="shared" si="22"/>
        <v>0</v>
      </c>
      <c r="W125" s="320">
        <f t="shared" si="21"/>
        <v>0</v>
      </c>
      <c r="X125" s="418">
        <f>E118</f>
        <v>564</v>
      </c>
      <c r="Y125" s="40" t="s">
        <v>9</v>
      </c>
      <c r="Z125" s="11">
        <f t="shared" si="20"/>
        <v>0</v>
      </c>
      <c r="AA125" s="420"/>
    </row>
    <row r="126" spans="1:27" x14ac:dyDescent="0.25">
      <c r="A126" s="58"/>
      <c r="B126" s="364"/>
      <c r="C126" s="364"/>
      <c r="D126" s="364"/>
      <c r="E126" s="364"/>
      <c r="F126" s="364"/>
      <c r="G126" s="365"/>
      <c r="H126" s="386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367">
        <f t="shared" si="22"/>
        <v>0</v>
      </c>
      <c r="W126" s="320">
        <f t="shared" si="21"/>
        <v>0</v>
      </c>
      <c r="X126" s="418">
        <f>E118</f>
        <v>564</v>
      </c>
      <c r="Y126" s="40" t="s">
        <v>73</v>
      </c>
      <c r="Z126" s="11">
        <f t="shared" si="20"/>
        <v>0</v>
      </c>
      <c r="AA126" s="420"/>
    </row>
    <row r="127" spans="1:27" x14ac:dyDescent="0.25">
      <c r="A127" s="58"/>
      <c r="B127" s="364"/>
      <c r="C127" s="364"/>
      <c r="D127" s="364"/>
      <c r="E127" s="364"/>
      <c r="F127" s="364"/>
      <c r="G127" s="365"/>
      <c r="H127" s="386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367">
        <f t="shared" si="22"/>
        <v>0</v>
      </c>
      <c r="W127" s="320">
        <f t="shared" si="21"/>
        <v>0</v>
      </c>
      <c r="X127" s="418">
        <f>E118</f>
        <v>564</v>
      </c>
      <c r="Y127" s="40" t="s">
        <v>0</v>
      </c>
      <c r="Z127" s="11">
        <f t="shared" si="20"/>
        <v>0</v>
      </c>
      <c r="AA127" s="421"/>
    </row>
    <row r="128" spans="1:27" x14ac:dyDescent="0.25">
      <c r="A128" s="58"/>
      <c r="B128" s="364"/>
      <c r="C128" s="364"/>
      <c r="D128" s="364"/>
      <c r="E128" s="364"/>
      <c r="F128" s="364"/>
      <c r="G128" s="365"/>
      <c r="H128" s="386"/>
      <c r="I128" s="67">
        <v>3</v>
      </c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367">
        <f t="shared" si="22"/>
        <v>0</v>
      </c>
      <c r="W128" s="320">
        <f t="shared" si="21"/>
        <v>0</v>
      </c>
      <c r="X128" s="418">
        <f>E118</f>
        <v>564</v>
      </c>
      <c r="Y128" s="40" t="s">
        <v>20</v>
      </c>
      <c r="Z128" s="11">
        <f t="shared" si="20"/>
        <v>0</v>
      </c>
      <c r="AA128" s="421"/>
    </row>
    <row r="129" spans="1:27" x14ac:dyDescent="0.25">
      <c r="A129" s="58"/>
      <c r="B129" s="364"/>
      <c r="C129" s="364"/>
      <c r="D129" s="364"/>
      <c r="E129" s="364"/>
      <c r="F129" s="364" t="s">
        <v>110</v>
      </c>
      <c r="G129" s="365"/>
      <c r="H129" s="386"/>
      <c r="I129" s="67">
        <v>2</v>
      </c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>
        <v>1</v>
      </c>
      <c r="V129" s="367">
        <f t="shared" si="22"/>
        <v>1</v>
      </c>
      <c r="W129" s="320">
        <f t="shared" si="21"/>
        <v>1.658374792703151E-3</v>
      </c>
      <c r="X129" s="418">
        <f>E118</f>
        <v>564</v>
      </c>
      <c r="Y129" s="40" t="s">
        <v>3</v>
      </c>
      <c r="Z129" s="11">
        <f t="shared" si="20"/>
        <v>1</v>
      </c>
      <c r="AA129" s="421"/>
    </row>
    <row r="130" spans="1:27" x14ac:dyDescent="0.25">
      <c r="A130" s="443"/>
      <c r="B130" s="445"/>
      <c r="C130" s="445"/>
      <c r="D130" s="445"/>
      <c r="E130" s="445"/>
      <c r="F130" s="445"/>
      <c r="G130" s="444"/>
      <c r="H130" s="422">
        <v>1</v>
      </c>
      <c r="I130" s="67"/>
      <c r="J130" s="72"/>
      <c r="K130" s="72"/>
      <c r="L130" s="72"/>
      <c r="M130" s="67"/>
      <c r="N130" s="72"/>
      <c r="O130" s="72"/>
      <c r="P130" s="72"/>
      <c r="Q130" s="72"/>
      <c r="R130" s="72"/>
      <c r="S130" s="72"/>
      <c r="T130" s="72"/>
      <c r="U130" s="72"/>
      <c r="V130" s="367">
        <f t="shared" si="22"/>
        <v>1</v>
      </c>
      <c r="W130" s="320">
        <f t="shared" si="21"/>
        <v>1.658374792703151E-3</v>
      </c>
      <c r="X130" s="418">
        <f>E118</f>
        <v>564</v>
      </c>
      <c r="Y130" s="40" t="s">
        <v>85</v>
      </c>
      <c r="Z130" s="11">
        <f t="shared" si="20"/>
        <v>1</v>
      </c>
      <c r="AA130" s="421"/>
    </row>
    <row r="131" spans="1:27" x14ac:dyDescent="0.25">
      <c r="A131" s="443"/>
      <c r="B131" s="445"/>
      <c r="C131" s="445"/>
      <c r="D131" s="445"/>
      <c r="E131" s="445"/>
      <c r="F131" s="445"/>
      <c r="G131" s="444"/>
      <c r="H131" s="414"/>
      <c r="I131" s="67"/>
      <c r="J131" s="67">
        <v>1</v>
      </c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367">
        <f t="shared" si="22"/>
        <v>1</v>
      </c>
      <c r="W131" s="320">
        <f t="shared" si="21"/>
        <v>1.658374792703151E-3</v>
      </c>
      <c r="X131" s="418">
        <f>E118</f>
        <v>564</v>
      </c>
      <c r="Y131" s="267" t="s">
        <v>221</v>
      </c>
      <c r="Z131" s="11">
        <f t="shared" si="20"/>
        <v>1</v>
      </c>
      <c r="AA131" s="421"/>
    </row>
    <row r="132" spans="1:27" x14ac:dyDescent="0.25">
      <c r="A132" s="58"/>
      <c r="B132" s="364"/>
      <c r="C132" s="364"/>
      <c r="D132" s="364"/>
      <c r="E132" s="364"/>
      <c r="F132" s="364"/>
      <c r="G132" s="62"/>
      <c r="H132" s="375"/>
      <c r="I132" s="375">
        <v>11</v>
      </c>
      <c r="J132" s="67"/>
      <c r="K132" s="67"/>
      <c r="L132" s="67"/>
      <c r="M132" s="375"/>
      <c r="N132" s="67"/>
      <c r="O132" s="67"/>
      <c r="P132" s="67"/>
      <c r="Q132" s="67"/>
      <c r="R132" s="67"/>
      <c r="S132" s="67"/>
      <c r="T132" s="67"/>
      <c r="U132" s="67"/>
      <c r="V132" s="367">
        <f t="shared" si="22"/>
        <v>0</v>
      </c>
      <c r="W132" s="320">
        <f t="shared" si="21"/>
        <v>0</v>
      </c>
      <c r="X132" s="418">
        <f>E118</f>
        <v>564</v>
      </c>
      <c r="Y132" s="267" t="s">
        <v>13</v>
      </c>
      <c r="Z132" s="11">
        <f t="shared" si="20"/>
        <v>0</v>
      </c>
      <c r="AA132" s="423"/>
    </row>
    <row r="133" spans="1:27" x14ac:dyDescent="0.25">
      <c r="A133" s="58"/>
      <c r="B133" s="364"/>
      <c r="C133" s="364"/>
      <c r="D133" s="364"/>
      <c r="E133" s="364"/>
      <c r="F133" s="364"/>
      <c r="G133" s="62"/>
      <c r="H133" s="375"/>
      <c r="I133" s="67">
        <v>10</v>
      </c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367">
        <f t="shared" si="22"/>
        <v>0</v>
      </c>
      <c r="W133" s="320">
        <f t="shared" si="21"/>
        <v>0</v>
      </c>
      <c r="X133" s="418">
        <f>E118</f>
        <v>564</v>
      </c>
      <c r="Y133" s="40" t="s">
        <v>101</v>
      </c>
      <c r="Z133" s="11">
        <f t="shared" si="20"/>
        <v>0</v>
      </c>
      <c r="AA133" s="177" t="s">
        <v>294</v>
      </c>
    </row>
    <row r="134" spans="1:27" x14ac:dyDescent="0.25">
      <c r="A134" s="58"/>
      <c r="B134" s="364"/>
      <c r="C134" s="364"/>
      <c r="D134" s="364"/>
      <c r="E134" s="364"/>
      <c r="F134" s="364"/>
      <c r="G134" s="365"/>
      <c r="H134" s="366"/>
      <c r="I134" s="67">
        <v>6</v>
      </c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367">
        <f t="shared" si="22"/>
        <v>0</v>
      </c>
      <c r="W134" s="320">
        <f t="shared" si="21"/>
        <v>0</v>
      </c>
      <c r="X134" s="418">
        <f>E118</f>
        <v>564</v>
      </c>
      <c r="Y134" s="268" t="s">
        <v>220</v>
      </c>
      <c r="Z134" s="11">
        <f t="shared" si="20"/>
        <v>0</v>
      </c>
      <c r="AA134" s="421"/>
    </row>
    <row r="135" spans="1:27" x14ac:dyDescent="0.25">
      <c r="A135" s="58"/>
      <c r="B135" s="364"/>
      <c r="C135" s="364"/>
      <c r="D135" s="364"/>
      <c r="E135" s="364"/>
      <c r="F135" s="364"/>
      <c r="G135" s="365"/>
      <c r="H135" s="366"/>
      <c r="I135" s="67"/>
      <c r="J135" s="67">
        <v>2</v>
      </c>
      <c r="K135" s="67"/>
      <c r="L135" s="67"/>
      <c r="M135" s="67"/>
      <c r="N135" s="67"/>
      <c r="O135" s="67"/>
      <c r="P135" s="67"/>
      <c r="Q135" s="67"/>
      <c r="R135" s="67"/>
      <c r="S135" s="67"/>
      <c r="T135" s="67">
        <v>1</v>
      </c>
      <c r="U135" s="67"/>
      <c r="V135" s="367">
        <f t="shared" si="22"/>
        <v>3</v>
      </c>
      <c r="W135" s="320">
        <f t="shared" si="21"/>
        <v>4.9751243781094526E-3</v>
      </c>
      <c r="X135" s="418">
        <f>E118</f>
        <v>564</v>
      </c>
      <c r="Y135" s="40" t="s">
        <v>29</v>
      </c>
      <c r="Z135" s="11">
        <f t="shared" si="20"/>
        <v>3</v>
      </c>
      <c r="AA135" s="423"/>
    </row>
    <row r="136" spans="1:27" x14ac:dyDescent="0.25">
      <c r="A136" s="58"/>
      <c r="B136" s="364"/>
      <c r="C136" s="364"/>
      <c r="D136" s="364"/>
      <c r="E136" s="364"/>
      <c r="F136" s="364"/>
      <c r="G136" s="365"/>
      <c r="H136" s="372"/>
      <c r="I136" s="72">
        <v>5</v>
      </c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367">
        <f t="shared" si="22"/>
        <v>0</v>
      </c>
      <c r="W136" s="320">
        <f t="shared" si="21"/>
        <v>0</v>
      </c>
      <c r="X136" s="418">
        <f>E118</f>
        <v>564</v>
      </c>
      <c r="Y136" s="268" t="s">
        <v>10</v>
      </c>
      <c r="Z136" s="11">
        <f t="shared" si="20"/>
        <v>0</v>
      </c>
      <c r="AA136" s="420"/>
    </row>
    <row r="137" spans="1:27" ht="15.75" thickBot="1" x14ac:dyDescent="0.3">
      <c r="A137" s="58"/>
      <c r="B137" s="364"/>
      <c r="C137" s="364"/>
      <c r="D137" s="364"/>
      <c r="E137" s="364"/>
      <c r="F137" s="364"/>
      <c r="G137" s="365"/>
      <c r="H137" s="372">
        <v>1</v>
      </c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367">
        <f>SUM(H137,J137,L137,N137,P137,R137,U137,T137)</f>
        <v>1</v>
      </c>
      <c r="W137" s="345">
        <f t="shared" si="21"/>
        <v>1.658374792703151E-3</v>
      </c>
      <c r="X137" s="418">
        <f>E118</f>
        <v>564</v>
      </c>
      <c r="Y137" s="268" t="s">
        <v>89</v>
      </c>
      <c r="Z137" s="11">
        <f t="shared" si="20"/>
        <v>1</v>
      </c>
      <c r="AA137" s="421"/>
    </row>
    <row r="138" spans="1:27" ht="15.75" thickBot="1" x14ac:dyDescent="0.3">
      <c r="A138" s="58"/>
      <c r="B138" s="364"/>
      <c r="C138" s="364"/>
      <c r="D138" s="364"/>
      <c r="E138" s="364"/>
      <c r="F138" s="364"/>
      <c r="G138" s="365"/>
      <c r="H138" s="424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425"/>
      <c r="W138" s="202"/>
      <c r="X138" s="425"/>
      <c r="Y138" s="83" t="s">
        <v>22</v>
      </c>
      <c r="Z138" s="11">
        <f t="shared" si="20"/>
        <v>0</v>
      </c>
      <c r="AA138" s="421"/>
    </row>
    <row r="139" spans="1:27" x14ac:dyDescent="0.25">
      <c r="A139" s="58"/>
      <c r="B139" s="364"/>
      <c r="C139" s="364"/>
      <c r="D139" s="364"/>
      <c r="E139" s="364"/>
      <c r="F139" s="364"/>
      <c r="G139" s="365"/>
      <c r="H139" s="426"/>
      <c r="I139" s="68"/>
      <c r="J139" s="68"/>
      <c r="K139" s="68"/>
      <c r="L139" s="68"/>
      <c r="M139" s="68"/>
      <c r="N139" s="68"/>
      <c r="O139" s="68"/>
      <c r="P139" s="68"/>
      <c r="Q139" s="67"/>
      <c r="R139" s="68"/>
      <c r="S139" s="68"/>
      <c r="T139" s="68"/>
      <c r="U139" s="68"/>
      <c r="V139" s="367">
        <f t="shared" ref="V139:V152" si="23">SUM(H139,J139,L139,N139,P139,R139,U139)</f>
        <v>0</v>
      </c>
      <c r="W139" s="318">
        <f>$V139/$D$118</f>
        <v>0</v>
      </c>
      <c r="X139" s="418">
        <f>E118</f>
        <v>564</v>
      </c>
      <c r="Y139" s="267" t="s">
        <v>101</v>
      </c>
      <c r="Z139" s="11">
        <f t="shared" si="20"/>
        <v>0</v>
      </c>
      <c r="AA139" s="421"/>
    </row>
    <row r="140" spans="1:27" x14ac:dyDescent="0.25">
      <c r="A140" s="58"/>
      <c r="B140" s="364"/>
      <c r="C140" s="364"/>
      <c r="D140" s="364"/>
      <c r="E140" s="364"/>
      <c r="F140" s="364"/>
      <c r="G140" s="365"/>
      <c r="H140" s="366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367">
        <f t="shared" si="23"/>
        <v>0</v>
      </c>
      <c r="W140" s="320">
        <f t="shared" ref="W140:W151" si="24">$V140/$D$118</f>
        <v>0</v>
      </c>
      <c r="X140" s="418">
        <f>E118</f>
        <v>564</v>
      </c>
      <c r="Y140" s="41" t="s">
        <v>190</v>
      </c>
      <c r="Z140" s="11">
        <f t="shared" si="20"/>
        <v>0</v>
      </c>
      <c r="AA140" s="176"/>
    </row>
    <row r="141" spans="1:27" x14ac:dyDescent="0.25">
      <c r="A141" s="58"/>
      <c r="B141" s="364"/>
      <c r="C141" s="364"/>
      <c r="D141" s="364"/>
      <c r="E141" s="364"/>
      <c r="F141" s="364"/>
      <c r="G141" s="365"/>
      <c r="H141" s="366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367">
        <f t="shared" si="23"/>
        <v>0</v>
      </c>
      <c r="W141" s="320">
        <f t="shared" si="24"/>
        <v>0</v>
      </c>
      <c r="X141" s="418">
        <f>E118</f>
        <v>564</v>
      </c>
      <c r="Y141" s="42" t="s">
        <v>26</v>
      </c>
      <c r="Z141" s="11">
        <f t="shared" si="20"/>
        <v>0</v>
      </c>
      <c r="AA141" s="421"/>
    </row>
    <row r="142" spans="1:27" x14ac:dyDescent="0.25">
      <c r="A142" s="58"/>
      <c r="B142" s="364"/>
      <c r="C142" s="364"/>
      <c r="D142" s="364"/>
      <c r="E142" s="364"/>
      <c r="F142" s="364"/>
      <c r="G142" s="365"/>
      <c r="H142" s="366">
        <v>1</v>
      </c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367">
        <f t="shared" si="23"/>
        <v>1</v>
      </c>
      <c r="W142" s="320">
        <f t="shared" si="24"/>
        <v>1.658374792703151E-3</v>
      </c>
      <c r="X142" s="418">
        <f>E118</f>
        <v>564</v>
      </c>
      <c r="Y142" s="43" t="s">
        <v>27</v>
      </c>
      <c r="Z142" s="11">
        <f t="shared" si="20"/>
        <v>1</v>
      </c>
      <c r="AA142" s="176"/>
    </row>
    <row r="143" spans="1:27" x14ac:dyDescent="0.25">
      <c r="A143" s="58"/>
      <c r="B143" s="364"/>
      <c r="C143" s="364"/>
      <c r="D143" s="364"/>
      <c r="E143" s="364"/>
      <c r="F143" s="364" t="s">
        <v>110</v>
      </c>
      <c r="G143" s="365"/>
      <c r="H143" s="366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367">
        <f t="shared" si="23"/>
        <v>0</v>
      </c>
      <c r="W143" s="320">
        <f t="shared" si="24"/>
        <v>0</v>
      </c>
      <c r="X143" s="418">
        <f>E118</f>
        <v>564</v>
      </c>
      <c r="Y143" s="43" t="s">
        <v>39</v>
      </c>
      <c r="Z143" s="11">
        <f t="shared" si="20"/>
        <v>0</v>
      </c>
      <c r="AA143" s="176"/>
    </row>
    <row r="144" spans="1:27" x14ac:dyDescent="0.25">
      <c r="A144" s="58"/>
      <c r="B144" s="364"/>
      <c r="C144" s="364"/>
      <c r="D144" s="364"/>
      <c r="E144" s="364"/>
      <c r="F144" s="364"/>
      <c r="G144" s="365"/>
      <c r="H144" s="366">
        <v>3</v>
      </c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367">
        <f t="shared" si="23"/>
        <v>3</v>
      </c>
      <c r="W144" s="320">
        <f t="shared" si="24"/>
        <v>4.9751243781094526E-3</v>
      </c>
      <c r="X144" s="418">
        <f>E118</f>
        <v>564</v>
      </c>
      <c r="Y144" s="43" t="s">
        <v>76</v>
      </c>
      <c r="Z144" s="11">
        <f t="shared" si="20"/>
        <v>3</v>
      </c>
      <c r="AA144" s="176" t="s">
        <v>321</v>
      </c>
    </row>
    <row r="145" spans="1:27" x14ac:dyDescent="0.25">
      <c r="A145" s="58"/>
      <c r="B145" s="364"/>
      <c r="C145" s="364"/>
      <c r="D145" s="364"/>
      <c r="E145" s="364"/>
      <c r="F145" s="364"/>
      <c r="G145" s="365"/>
      <c r="H145" s="366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367">
        <f t="shared" si="23"/>
        <v>0</v>
      </c>
      <c r="W145" s="320">
        <f t="shared" si="24"/>
        <v>0</v>
      </c>
      <c r="X145" s="418">
        <f>E118</f>
        <v>564</v>
      </c>
      <c r="Y145" s="267" t="s">
        <v>223</v>
      </c>
      <c r="Z145" s="11">
        <f t="shared" si="20"/>
        <v>0</v>
      </c>
      <c r="AA145" s="176" t="s">
        <v>322</v>
      </c>
    </row>
    <row r="146" spans="1:27" x14ac:dyDescent="0.25">
      <c r="A146" s="58"/>
      <c r="B146" s="364"/>
      <c r="C146" s="364"/>
      <c r="D146" s="364"/>
      <c r="E146" s="364"/>
      <c r="F146" s="364"/>
      <c r="G146" s="365"/>
      <c r="H146" s="366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367">
        <f t="shared" si="23"/>
        <v>0</v>
      </c>
      <c r="W146" s="320">
        <f t="shared" si="24"/>
        <v>0</v>
      </c>
      <c r="X146" s="418">
        <f>E118</f>
        <v>564</v>
      </c>
      <c r="Y146" s="43" t="s">
        <v>111</v>
      </c>
      <c r="Z146" s="11">
        <f t="shared" si="20"/>
        <v>0</v>
      </c>
      <c r="AA146" s="420" t="s">
        <v>323</v>
      </c>
    </row>
    <row r="147" spans="1:27" x14ac:dyDescent="0.25">
      <c r="A147" s="58"/>
      <c r="B147" s="364"/>
      <c r="C147" s="364"/>
      <c r="D147" s="364"/>
      <c r="E147" s="364"/>
      <c r="F147" s="364"/>
      <c r="G147" s="365"/>
      <c r="H147" s="366">
        <v>3</v>
      </c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367">
        <f t="shared" si="23"/>
        <v>3</v>
      </c>
      <c r="W147" s="320">
        <f t="shared" si="24"/>
        <v>4.9751243781094526E-3</v>
      </c>
      <c r="X147" s="418">
        <f>E118</f>
        <v>564</v>
      </c>
      <c r="Y147" s="43" t="s">
        <v>55</v>
      </c>
      <c r="Z147" s="11">
        <f t="shared" si="20"/>
        <v>3</v>
      </c>
      <c r="AA147" s="438"/>
    </row>
    <row r="148" spans="1:27" x14ac:dyDescent="0.25">
      <c r="A148" s="58"/>
      <c r="B148" s="364"/>
      <c r="C148" s="364"/>
      <c r="D148" s="364"/>
      <c r="E148" s="364"/>
      <c r="F148" s="364"/>
      <c r="G148" s="365"/>
      <c r="H148" s="366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367">
        <f t="shared" si="23"/>
        <v>0</v>
      </c>
      <c r="W148" s="320">
        <f t="shared" si="24"/>
        <v>0</v>
      </c>
      <c r="X148" s="418">
        <f>E118</f>
        <v>564</v>
      </c>
      <c r="Y148" s="43" t="s">
        <v>90</v>
      </c>
      <c r="Z148" s="11">
        <f t="shared" si="20"/>
        <v>0</v>
      </c>
      <c r="AA148" s="420"/>
    </row>
    <row r="149" spans="1:27" x14ac:dyDescent="0.25">
      <c r="A149" s="58"/>
      <c r="B149" s="364"/>
      <c r="C149" s="364"/>
      <c r="D149" s="364"/>
      <c r="E149" s="364"/>
      <c r="F149" s="364"/>
      <c r="G149" s="365"/>
      <c r="H149" s="366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367">
        <f t="shared" si="23"/>
        <v>0</v>
      </c>
      <c r="W149" s="320">
        <f t="shared" si="24"/>
        <v>0</v>
      </c>
      <c r="X149" s="418">
        <f>E118</f>
        <v>564</v>
      </c>
      <c r="Y149" s="43" t="s">
        <v>73</v>
      </c>
      <c r="Z149" s="11">
        <f t="shared" si="20"/>
        <v>0</v>
      </c>
      <c r="AA149" s="420"/>
    </row>
    <row r="150" spans="1:27" x14ac:dyDescent="0.25">
      <c r="A150" s="58"/>
      <c r="B150" s="364"/>
      <c r="C150" s="364"/>
      <c r="D150" s="364"/>
      <c r="E150" s="364"/>
      <c r="F150" s="364"/>
      <c r="G150" s="365"/>
      <c r="H150" s="366">
        <v>1</v>
      </c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367">
        <f t="shared" si="23"/>
        <v>1</v>
      </c>
      <c r="W150" s="320">
        <f t="shared" si="24"/>
        <v>1.658374792703151E-3</v>
      </c>
      <c r="X150" s="418">
        <f>E118</f>
        <v>564</v>
      </c>
      <c r="Y150" s="43" t="s">
        <v>41</v>
      </c>
      <c r="Z150" s="11">
        <f t="shared" si="20"/>
        <v>1</v>
      </c>
      <c r="AA150" s="420"/>
    </row>
    <row r="151" spans="1:27" ht="15.75" thickBot="1" x14ac:dyDescent="0.3">
      <c r="A151" s="191"/>
      <c r="B151" s="192"/>
      <c r="C151" s="192"/>
      <c r="D151" s="192"/>
      <c r="E151" s="192"/>
      <c r="F151" s="192"/>
      <c r="G151" s="365"/>
      <c r="H151" s="366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367">
        <f t="shared" si="23"/>
        <v>0</v>
      </c>
      <c r="W151" s="317">
        <f t="shared" si="24"/>
        <v>0</v>
      </c>
      <c r="X151" s="418">
        <f>E118</f>
        <v>564</v>
      </c>
      <c r="Y151" s="44" t="s">
        <v>37</v>
      </c>
      <c r="Z151" s="11">
        <f t="shared" si="20"/>
        <v>0</v>
      </c>
      <c r="AA151" s="427"/>
    </row>
    <row r="152" spans="1:27" ht="15.75" thickBot="1" x14ac:dyDescent="0.3">
      <c r="A152" s="47"/>
      <c r="B152" s="47"/>
      <c r="C152" s="47"/>
      <c r="D152" s="47"/>
      <c r="E152" s="47"/>
      <c r="F152" s="47"/>
      <c r="G152" s="53" t="s">
        <v>5</v>
      </c>
      <c r="H152" s="63">
        <f t="shared" ref="H152" si="25">SUM(H118:H151)</f>
        <v>27</v>
      </c>
      <c r="I152" s="63">
        <f>SUM(I118:I151)</f>
        <v>56</v>
      </c>
      <c r="J152" s="63">
        <f t="shared" ref="J152:U152" si="26">SUM(J118:J151)</f>
        <v>9</v>
      </c>
      <c r="K152" s="63">
        <f t="shared" si="26"/>
        <v>0</v>
      </c>
      <c r="L152" s="63">
        <f t="shared" si="26"/>
        <v>0</v>
      </c>
      <c r="M152" s="63">
        <f t="shared" si="26"/>
        <v>0</v>
      </c>
      <c r="N152" s="63">
        <f t="shared" si="26"/>
        <v>0</v>
      </c>
      <c r="O152" s="63">
        <f t="shared" si="26"/>
        <v>0</v>
      </c>
      <c r="P152" s="63">
        <f t="shared" si="26"/>
        <v>0</v>
      </c>
      <c r="Q152" s="63">
        <f t="shared" si="26"/>
        <v>0</v>
      </c>
      <c r="R152" s="63">
        <f t="shared" si="26"/>
        <v>0</v>
      </c>
      <c r="S152" s="63">
        <f t="shared" si="26"/>
        <v>0</v>
      </c>
      <c r="T152" s="63">
        <f t="shared" si="26"/>
        <v>1</v>
      </c>
      <c r="U152" s="63">
        <f t="shared" si="26"/>
        <v>2</v>
      </c>
      <c r="V152" s="394">
        <f t="shared" si="23"/>
        <v>38</v>
      </c>
      <c r="W152" s="167">
        <f>$V152/$D$118</f>
        <v>6.3018242122719739E-2</v>
      </c>
      <c r="X152" s="418">
        <f>E118</f>
        <v>564</v>
      </c>
    </row>
    <row r="154" spans="1:27" ht="15.75" thickBot="1" x14ac:dyDescent="0.3"/>
    <row r="155" spans="1:27" ht="60.75" thickBot="1" x14ac:dyDescent="0.3">
      <c r="A155" s="49" t="s">
        <v>23</v>
      </c>
      <c r="B155" s="49" t="s">
        <v>51</v>
      </c>
      <c r="C155" s="49" t="s">
        <v>56</v>
      </c>
      <c r="D155" s="49" t="s">
        <v>18</v>
      </c>
      <c r="E155" s="48" t="s">
        <v>17</v>
      </c>
      <c r="F155" s="50" t="s">
        <v>1</v>
      </c>
      <c r="G155" s="51" t="s">
        <v>24</v>
      </c>
      <c r="H155" s="85" t="s">
        <v>71</v>
      </c>
      <c r="I155" s="52" t="s">
        <v>72</v>
      </c>
      <c r="J155" s="52" t="s">
        <v>57</v>
      </c>
      <c r="K155" s="52" t="s">
        <v>62</v>
      </c>
      <c r="L155" s="52" t="s">
        <v>58</v>
      </c>
      <c r="M155" s="52" t="s">
        <v>63</v>
      </c>
      <c r="N155" s="52" t="s">
        <v>59</v>
      </c>
      <c r="O155" s="52" t="s">
        <v>64</v>
      </c>
      <c r="P155" s="52" t="s">
        <v>60</v>
      </c>
      <c r="Q155" s="52" t="s">
        <v>68</v>
      </c>
      <c r="R155" s="52" t="s">
        <v>61</v>
      </c>
      <c r="S155" s="52" t="s">
        <v>69</v>
      </c>
      <c r="T155" s="52" t="s">
        <v>131</v>
      </c>
      <c r="U155" s="52" t="s">
        <v>44</v>
      </c>
      <c r="V155" s="52" t="s">
        <v>5</v>
      </c>
      <c r="W155" s="48" t="s">
        <v>2</v>
      </c>
      <c r="X155" s="49" t="s">
        <v>120</v>
      </c>
      <c r="Y155" s="37" t="s">
        <v>21</v>
      </c>
      <c r="Z155" s="11" t="s">
        <v>5</v>
      </c>
      <c r="AA155" s="36" t="s">
        <v>7</v>
      </c>
    </row>
    <row r="156" spans="1:27" ht="15.75" thickBot="1" x14ac:dyDescent="0.3">
      <c r="A156" s="80">
        <v>1473941</v>
      </c>
      <c r="B156" s="80" t="s">
        <v>124</v>
      </c>
      <c r="C156" s="81">
        <v>576</v>
      </c>
      <c r="D156" s="81">
        <v>617</v>
      </c>
      <c r="E156" s="81">
        <v>573</v>
      </c>
      <c r="F156" s="82">
        <f>E156/D156</f>
        <v>0.92868719611021067</v>
      </c>
      <c r="G156" s="54">
        <v>44945</v>
      </c>
      <c r="H156" s="359"/>
      <c r="I156" s="65">
        <v>14</v>
      </c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367">
        <f>SUM(H156,J156,L156,N156,P156,R156,U156,T156)</f>
        <v>0</v>
      </c>
      <c r="W156" s="318">
        <f>$V156/$D$156</f>
        <v>0</v>
      </c>
      <c r="X156" s="418">
        <f>E156</f>
        <v>573</v>
      </c>
      <c r="Y156" s="39" t="s">
        <v>19</v>
      </c>
      <c r="Z156" s="11">
        <f t="shared" ref="Z156:Z189" si="27">V156</f>
        <v>0</v>
      </c>
      <c r="AA156" s="45" t="s">
        <v>75</v>
      </c>
    </row>
    <row r="157" spans="1:27" x14ac:dyDescent="0.25">
      <c r="A157" s="55"/>
      <c r="B157" s="56"/>
      <c r="C157" s="56"/>
      <c r="D157" s="56"/>
      <c r="E157" s="56"/>
      <c r="F157" s="56"/>
      <c r="G157" s="57"/>
      <c r="H157" s="366">
        <v>5</v>
      </c>
      <c r="I157" s="67"/>
      <c r="J157" s="67"/>
      <c r="K157" s="67"/>
      <c r="L157" s="67"/>
      <c r="M157" s="67"/>
      <c r="N157" s="72"/>
      <c r="O157" s="67"/>
      <c r="P157" s="67"/>
      <c r="Q157" s="67"/>
      <c r="R157" s="67"/>
      <c r="S157" s="67"/>
      <c r="T157" s="67"/>
      <c r="U157" s="67"/>
      <c r="V157" s="367">
        <f>SUM(H157,J157,L157,N157,P157,R157,U157,T157)</f>
        <v>5</v>
      </c>
      <c r="W157" s="320">
        <f t="shared" ref="W157:W175" si="28">$V157/$D$156</f>
        <v>8.1037277147487843E-3</v>
      </c>
      <c r="X157" s="418">
        <f>E156</f>
        <v>573</v>
      </c>
      <c r="Y157" s="267" t="s">
        <v>52</v>
      </c>
      <c r="Z157" s="11">
        <f t="shared" si="27"/>
        <v>5</v>
      </c>
      <c r="AA157" s="356"/>
    </row>
    <row r="158" spans="1:27" x14ac:dyDescent="0.25">
      <c r="A158" s="58"/>
      <c r="B158" s="364"/>
      <c r="C158" s="364"/>
      <c r="D158" s="364"/>
      <c r="E158" s="364"/>
      <c r="F158" s="364"/>
      <c r="G158" s="365"/>
      <c r="H158" s="366">
        <v>13</v>
      </c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367">
        <f t="shared" ref="V158:V174" si="29">SUM(H158,J158,L158,N158,P158,R158,U158,T158)</f>
        <v>13</v>
      </c>
      <c r="W158" s="320">
        <f t="shared" si="28"/>
        <v>2.1069692058346839E-2</v>
      </c>
      <c r="X158" s="418">
        <f>E156</f>
        <v>573</v>
      </c>
      <c r="Y158" s="40" t="s">
        <v>16</v>
      </c>
      <c r="Z158" s="11">
        <f t="shared" si="27"/>
        <v>13</v>
      </c>
      <c r="AA158" s="383"/>
    </row>
    <row r="159" spans="1:27" x14ac:dyDescent="0.25">
      <c r="A159" s="58"/>
      <c r="B159" s="364"/>
      <c r="C159" s="364"/>
      <c r="D159" s="364"/>
      <c r="E159" s="364"/>
      <c r="F159" s="364"/>
      <c r="G159" s="365"/>
      <c r="H159" s="366">
        <v>2</v>
      </c>
      <c r="I159" s="67"/>
      <c r="J159" s="419"/>
      <c r="K159" s="419"/>
      <c r="L159" s="419"/>
      <c r="M159" s="67"/>
      <c r="N159" s="67"/>
      <c r="O159" s="67"/>
      <c r="P159" s="67"/>
      <c r="Q159" s="67"/>
      <c r="R159" s="67"/>
      <c r="S159" s="67"/>
      <c r="T159" s="67"/>
      <c r="U159" s="67"/>
      <c r="V159" s="367">
        <f t="shared" si="29"/>
        <v>2</v>
      </c>
      <c r="W159" s="320">
        <f t="shared" si="28"/>
        <v>3.2414910858995136E-3</v>
      </c>
      <c r="X159" s="418">
        <f>E156</f>
        <v>573</v>
      </c>
      <c r="Y159" s="40" t="s">
        <v>4</v>
      </c>
      <c r="Z159" s="11">
        <f t="shared" si="27"/>
        <v>2</v>
      </c>
      <c r="AA159" s="383"/>
    </row>
    <row r="160" spans="1:27" x14ac:dyDescent="0.25">
      <c r="A160" s="58"/>
      <c r="B160" s="364"/>
      <c r="C160" s="364"/>
      <c r="D160" s="364"/>
      <c r="E160" s="364"/>
      <c r="F160" s="364"/>
      <c r="G160" s="365"/>
      <c r="H160" s="366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367">
        <f t="shared" si="29"/>
        <v>0</v>
      </c>
      <c r="W160" s="320">
        <f t="shared" si="28"/>
        <v>0</v>
      </c>
      <c r="X160" s="418">
        <f>E156</f>
        <v>573</v>
      </c>
      <c r="Y160" s="40" t="s">
        <v>14</v>
      </c>
      <c r="Z160" s="11">
        <f t="shared" si="27"/>
        <v>0</v>
      </c>
      <c r="AA160" s="176"/>
    </row>
    <row r="161" spans="1:27" x14ac:dyDescent="0.25">
      <c r="A161" s="58"/>
      <c r="B161" s="364"/>
      <c r="C161" s="364"/>
      <c r="D161" s="364"/>
      <c r="E161" s="364"/>
      <c r="F161" s="364"/>
      <c r="G161" s="365"/>
      <c r="H161" s="366"/>
      <c r="I161" s="67">
        <v>2</v>
      </c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367">
        <f t="shared" si="29"/>
        <v>0</v>
      </c>
      <c r="W161" s="320">
        <f t="shared" si="28"/>
        <v>0</v>
      </c>
      <c r="X161" s="418">
        <f>E156</f>
        <v>573</v>
      </c>
      <c r="Y161" s="40" t="s">
        <v>15</v>
      </c>
      <c r="Z161" s="11">
        <f t="shared" si="27"/>
        <v>0</v>
      </c>
      <c r="AA161" s="363"/>
    </row>
    <row r="162" spans="1:27" x14ac:dyDescent="0.25">
      <c r="A162" s="58" t="s">
        <v>194</v>
      </c>
      <c r="B162" s="364"/>
      <c r="C162" s="364"/>
      <c r="D162" s="364"/>
      <c r="E162" s="364"/>
      <c r="F162" s="364"/>
      <c r="G162" s="365"/>
      <c r="H162" s="366"/>
      <c r="I162" s="67">
        <v>10</v>
      </c>
      <c r="J162" s="67">
        <v>1</v>
      </c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367">
        <f t="shared" si="29"/>
        <v>1</v>
      </c>
      <c r="W162" s="320">
        <f t="shared" si="28"/>
        <v>1.6207455429497568E-3</v>
      </c>
      <c r="X162" s="418">
        <f>E156</f>
        <v>573</v>
      </c>
      <c r="Y162" s="40" t="s">
        <v>8</v>
      </c>
      <c r="Z162" s="11">
        <f t="shared" si="27"/>
        <v>1</v>
      </c>
      <c r="AA162" s="363"/>
    </row>
    <row r="163" spans="1:27" x14ac:dyDescent="0.25">
      <c r="A163" s="58"/>
      <c r="B163" s="364"/>
      <c r="C163" s="364"/>
      <c r="D163" s="364"/>
      <c r="E163" s="364"/>
      <c r="F163" s="364"/>
      <c r="G163" s="365"/>
      <c r="H163" s="366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367">
        <f t="shared" si="29"/>
        <v>0</v>
      </c>
      <c r="W163" s="320">
        <f t="shared" si="28"/>
        <v>0</v>
      </c>
      <c r="X163" s="418">
        <f>E156</f>
        <v>573</v>
      </c>
      <c r="Y163" s="40" t="s">
        <v>9</v>
      </c>
      <c r="Z163" s="11">
        <f t="shared" si="27"/>
        <v>0</v>
      </c>
      <c r="AA163" s="420"/>
    </row>
    <row r="164" spans="1:27" x14ac:dyDescent="0.25">
      <c r="A164" s="58"/>
      <c r="B164" s="364"/>
      <c r="C164" s="364"/>
      <c r="D164" s="364"/>
      <c r="E164" s="364"/>
      <c r="F164" s="364"/>
      <c r="G164" s="365"/>
      <c r="H164" s="386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367">
        <f t="shared" si="29"/>
        <v>0</v>
      </c>
      <c r="W164" s="320">
        <f t="shared" si="28"/>
        <v>0</v>
      </c>
      <c r="X164" s="418">
        <f>E156</f>
        <v>573</v>
      </c>
      <c r="Y164" s="40" t="s">
        <v>73</v>
      </c>
      <c r="Z164" s="11">
        <f t="shared" si="27"/>
        <v>0</v>
      </c>
      <c r="AA164" s="420"/>
    </row>
    <row r="165" spans="1:27" x14ac:dyDescent="0.25">
      <c r="A165" s="58"/>
      <c r="B165" s="364"/>
      <c r="C165" s="364"/>
      <c r="D165" s="364"/>
      <c r="E165" s="364"/>
      <c r="F165" s="364"/>
      <c r="G165" s="365"/>
      <c r="H165" s="386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367">
        <f t="shared" si="29"/>
        <v>0</v>
      </c>
      <c r="W165" s="320">
        <f t="shared" si="28"/>
        <v>0</v>
      </c>
      <c r="X165" s="418">
        <f>E156</f>
        <v>573</v>
      </c>
      <c r="Y165" s="40" t="s">
        <v>0</v>
      </c>
      <c r="Z165" s="11">
        <f t="shared" si="27"/>
        <v>0</v>
      </c>
      <c r="AA165" s="421"/>
    </row>
    <row r="166" spans="1:27" x14ac:dyDescent="0.25">
      <c r="A166" s="58"/>
      <c r="B166" s="364"/>
      <c r="C166" s="364"/>
      <c r="D166" s="364"/>
      <c r="E166" s="364"/>
      <c r="F166" s="364"/>
      <c r="G166" s="365"/>
      <c r="H166" s="386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367">
        <f t="shared" si="29"/>
        <v>0</v>
      </c>
      <c r="W166" s="320">
        <f t="shared" si="28"/>
        <v>0</v>
      </c>
      <c r="X166" s="418">
        <f>E156</f>
        <v>573</v>
      </c>
      <c r="Y166" s="40" t="s">
        <v>20</v>
      </c>
      <c r="Z166" s="11">
        <f t="shared" si="27"/>
        <v>0</v>
      </c>
      <c r="AA166" s="421"/>
    </row>
    <row r="167" spans="1:27" x14ac:dyDescent="0.25">
      <c r="A167" s="58"/>
      <c r="B167" s="364"/>
      <c r="C167" s="364"/>
      <c r="D167" s="364"/>
      <c r="E167" s="364"/>
      <c r="F167" s="364" t="s">
        <v>110</v>
      </c>
      <c r="G167" s="365"/>
      <c r="H167" s="386"/>
      <c r="I167" s="67">
        <v>2</v>
      </c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>
        <v>1</v>
      </c>
      <c r="V167" s="367">
        <f t="shared" si="29"/>
        <v>1</v>
      </c>
      <c r="W167" s="320">
        <f t="shared" si="28"/>
        <v>1.6207455429497568E-3</v>
      </c>
      <c r="X167" s="418">
        <f>E156</f>
        <v>573</v>
      </c>
      <c r="Y167" s="40" t="s">
        <v>3</v>
      </c>
      <c r="Z167" s="11">
        <f t="shared" si="27"/>
        <v>1</v>
      </c>
      <c r="AA167" s="421"/>
    </row>
    <row r="168" spans="1:27" x14ac:dyDescent="0.25">
      <c r="A168" s="443"/>
      <c r="B168" s="445"/>
      <c r="C168" s="445"/>
      <c r="D168" s="445"/>
      <c r="E168" s="445"/>
      <c r="F168" s="445"/>
      <c r="G168" s="444"/>
      <c r="H168" s="422"/>
      <c r="I168" s="67"/>
      <c r="J168" s="72"/>
      <c r="K168" s="72"/>
      <c r="L168" s="72"/>
      <c r="M168" s="67"/>
      <c r="N168" s="72"/>
      <c r="O168" s="72"/>
      <c r="P168" s="72"/>
      <c r="Q168" s="72"/>
      <c r="R168" s="72"/>
      <c r="S168" s="72"/>
      <c r="T168" s="72"/>
      <c r="U168" s="72"/>
      <c r="V168" s="367">
        <f t="shared" si="29"/>
        <v>0</v>
      </c>
      <c r="W168" s="320">
        <f t="shared" si="28"/>
        <v>0</v>
      </c>
      <c r="X168" s="418">
        <f>E156</f>
        <v>573</v>
      </c>
      <c r="Y168" s="40" t="s">
        <v>85</v>
      </c>
      <c r="Z168" s="11">
        <f t="shared" si="27"/>
        <v>0</v>
      </c>
      <c r="AA168" s="421"/>
    </row>
    <row r="169" spans="1:27" x14ac:dyDescent="0.25">
      <c r="A169" s="443"/>
      <c r="B169" s="445"/>
      <c r="C169" s="445"/>
      <c r="D169" s="445"/>
      <c r="E169" s="445"/>
      <c r="F169" s="445"/>
      <c r="G169" s="444"/>
      <c r="H169" s="414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367">
        <f t="shared" si="29"/>
        <v>0</v>
      </c>
      <c r="W169" s="320">
        <f t="shared" si="28"/>
        <v>0</v>
      </c>
      <c r="X169" s="418">
        <f>E156</f>
        <v>573</v>
      </c>
      <c r="Y169" s="267" t="s">
        <v>221</v>
      </c>
      <c r="Z169" s="11">
        <f t="shared" si="27"/>
        <v>0</v>
      </c>
      <c r="AA169" s="421"/>
    </row>
    <row r="170" spans="1:27" x14ac:dyDescent="0.25">
      <c r="A170" s="58"/>
      <c r="B170" s="364"/>
      <c r="C170" s="364"/>
      <c r="D170" s="364"/>
      <c r="E170" s="364"/>
      <c r="F170" s="364"/>
      <c r="G170" s="62"/>
      <c r="H170" s="375"/>
      <c r="I170" s="375">
        <v>7</v>
      </c>
      <c r="J170" s="67"/>
      <c r="K170" s="67"/>
      <c r="L170" s="67"/>
      <c r="M170" s="375"/>
      <c r="N170" s="67"/>
      <c r="O170" s="67"/>
      <c r="P170" s="67"/>
      <c r="Q170" s="67"/>
      <c r="R170" s="67"/>
      <c r="S170" s="67"/>
      <c r="T170" s="67"/>
      <c r="U170" s="67"/>
      <c r="V170" s="367">
        <f t="shared" si="29"/>
        <v>0</v>
      </c>
      <c r="W170" s="320">
        <f t="shared" si="28"/>
        <v>0</v>
      </c>
      <c r="X170" s="418">
        <f>E156</f>
        <v>573</v>
      </c>
      <c r="Y170" s="267" t="s">
        <v>13</v>
      </c>
      <c r="Z170" s="11">
        <f t="shared" si="27"/>
        <v>0</v>
      </c>
      <c r="AA170" s="423"/>
    </row>
    <row r="171" spans="1:27" x14ac:dyDescent="0.25">
      <c r="A171" s="58"/>
      <c r="B171" s="364"/>
      <c r="C171" s="364"/>
      <c r="D171" s="364"/>
      <c r="E171" s="364"/>
      <c r="F171" s="364"/>
      <c r="G171" s="62"/>
      <c r="H171" s="375"/>
      <c r="I171" s="67">
        <v>11</v>
      </c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367">
        <f t="shared" si="29"/>
        <v>0</v>
      </c>
      <c r="W171" s="320">
        <f t="shared" si="28"/>
        <v>0</v>
      </c>
      <c r="X171" s="418">
        <f>E156</f>
        <v>573</v>
      </c>
      <c r="Y171" s="40" t="s">
        <v>101</v>
      </c>
      <c r="Z171" s="11">
        <f t="shared" si="27"/>
        <v>0</v>
      </c>
      <c r="AA171" s="177" t="s">
        <v>319</v>
      </c>
    </row>
    <row r="172" spans="1:27" x14ac:dyDescent="0.25">
      <c r="A172" s="58"/>
      <c r="B172" s="364"/>
      <c r="C172" s="364"/>
      <c r="D172" s="364"/>
      <c r="E172" s="364"/>
      <c r="F172" s="364"/>
      <c r="G172" s="365"/>
      <c r="H172" s="366"/>
      <c r="I172" s="67">
        <v>3</v>
      </c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367">
        <f t="shared" si="29"/>
        <v>0</v>
      </c>
      <c r="W172" s="320">
        <f t="shared" si="28"/>
        <v>0</v>
      </c>
      <c r="X172" s="418">
        <f>E156</f>
        <v>573</v>
      </c>
      <c r="Y172" s="268" t="s">
        <v>320</v>
      </c>
      <c r="Z172" s="11">
        <f t="shared" si="27"/>
        <v>0</v>
      </c>
      <c r="AA172" s="421"/>
    </row>
    <row r="173" spans="1:27" x14ac:dyDescent="0.25">
      <c r="A173" s="58"/>
      <c r="B173" s="364"/>
      <c r="C173" s="364"/>
      <c r="D173" s="364"/>
      <c r="E173" s="364"/>
      <c r="F173" s="364"/>
      <c r="G173" s="365"/>
      <c r="H173" s="366"/>
      <c r="I173" s="67"/>
      <c r="J173" s="67">
        <v>1</v>
      </c>
      <c r="K173" s="67"/>
      <c r="L173" s="67"/>
      <c r="M173" s="67"/>
      <c r="N173" s="67"/>
      <c r="O173" s="67"/>
      <c r="P173" s="67"/>
      <c r="Q173" s="67"/>
      <c r="R173" s="67"/>
      <c r="S173" s="67"/>
      <c r="T173" s="67">
        <v>3</v>
      </c>
      <c r="U173" s="67"/>
      <c r="V173" s="367">
        <f t="shared" si="29"/>
        <v>4</v>
      </c>
      <c r="W173" s="320">
        <f t="shared" si="28"/>
        <v>6.4829821717990272E-3</v>
      </c>
      <c r="X173" s="418">
        <f>E156</f>
        <v>573</v>
      </c>
      <c r="Y173" s="40" t="s">
        <v>29</v>
      </c>
      <c r="Z173" s="11">
        <f t="shared" si="27"/>
        <v>4</v>
      </c>
      <c r="AA173" s="423"/>
    </row>
    <row r="174" spans="1:27" x14ac:dyDescent="0.25">
      <c r="A174" s="58"/>
      <c r="B174" s="364"/>
      <c r="C174" s="364"/>
      <c r="D174" s="364"/>
      <c r="E174" s="364"/>
      <c r="F174" s="364"/>
      <c r="G174" s="365"/>
      <c r="H174" s="372"/>
      <c r="I174" s="72">
        <v>3</v>
      </c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367">
        <f t="shared" si="29"/>
        <v>0</v>
      </c>
      <c r="W174" s="320">
        <f t="shared" si="28"/>
        <v>0</v>
      </c>
      <c r="X174" s="418">
        <f>E156</f>
        <v>573</v>
      </c>
      <c r="Y174" s="268" t="s">
        <v>10</v>
      </c>
      <c r="Z174" s="11">
        <f t="shared" si="27"/>
        <v>0</v>
      </c>
      <c r="AA174" s="420"/>
    </row>
    <row r="175" spans="1:27" ht="15.75" thickBot="1" x14ac:dyDescent="0.3">
      <c r="A175" s="58"/>
      <c r="B175" s="364"/>
      <c r="C175" s="364"/>
      <c r="D175" s="364"/>
      <c r="E175" s="364"/>
      <c r="F175" s="364"/>
      <c r="G175" s="365"/>
      <c r="H175" s="3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367">
        <f>SUM(H175,J175,L175,N175,P175,R175,U175,T175)</f>
        <v>0</v>
      </c>
      <c r="W175" s="345">
        <f t="shared" si="28"/>
        <v>0</v>
      </c>
      <c r="X175" s="418">
        <f>E156</f>
        <v>573</v>
      </c>
      <c r="Y175" s="268" t="s">
        <v>89</v>
      </c>
      <c r="Z175" s="11">
        <f t="shared" si="27"/>
        <v>0</v>
      </c>
      <c r="AA175" s="421"/>
    </row>
    <row r="176" spans="1:27" ht="15.75" thickBot="1" x14ac:dyDescent="0.3">
      <c r="A176" s="58"/>
      <c r="B176" s="364"/>
      <c r="C176" s="364"/>
      <c r="D176" s="364"/>
      <c r="E176" s="364"/>
      <c r="F176" s="364"/>
      <c r="G176" s="365"/>
      <c r="H176" s="424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425"/>
      <c r="W176" s="202"/>
      <c r="X176" s="425"/>
      <c r="Y176" s="83" t="s">
        <v>22</v>
      </c>
      <c r="Z176" s="11">
        <f t="shared" si="27"/>
        <v>0</v>
      </c>
      <c r="AA176" s="421"/>
    </row>
    <row r="177" spans="1:27" x14ac:dyDescent="0.25">
      <c r="A177" s="58"/>
      <c r="B177" s="364"/>
      <c r="C177" s="364"/>
      <c r="D177" s="364"/>
      <c r="E177" s="364"/>
      <c r="F177" s="364"/>
      <c r="G177" s="365"/>
      <c r="H177" s="426"/>
      <c r="I177" s="68"/>
      <c r="J177" s="68"/>
      <c r="K177" s="68"/>
      <c r="L177" s="68"/>
      <c r="M177" s="68"/>
      <c r="N177" s="68"/>
      <c r="O177" s="68"/>
      <c r="P177" s="68"/>
      <c r="Q177" s="67"/>
      <c r="R177" s="68"/>
      <c r="S177" s="68"/>
      <c r="T177" s="68"/>
      <c r="U177" s="68"/>
      <c r="V177" s="367">
        <f t="shared" ref="V177:V190" si="30">SUM(H177,J177,L177,N177,P177,R177,U177)</f>
        <v>0</v>
      </c>
      <c r="W177" s="318">
        <f>$V177/$D$156</f>
        <v>0</v>
      </c>
      <c r="X177" s="418">
        <f>E156</f>
        <v>573</v>
      </c>
      <c r="Y177" s="267" t="s">
        <v>101</v>
      </c>
      <c r="Z177" s="11">
        <f t="shared" si="27"/>
        <v>0</v>
      </c>
      <c r="AA177" s="421"/>
    </row>
    <row r="178" spans="1:27" x14ac:dyDescent="0.25">
      <c r="A178" s="58"/>
      <c r="B178" s="364"/>
      <c r="C178" s="364"/>
      <c r="D178" s="364"/>
      <c r="E178" s="364"/>
      <c r="F178" s="364"/>
      <c r="G178" s="365"/>
      <c r="H178" s="366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367">
        <f t="shared" si="30"/>
        <v>0</v>
      </c>
      <c r="W178" s="320">
        <f t="shared" ref="W178:W189" si="31">$V178/$D$156</f>
        <v>0</v>
      </c>
      <c r="X178" s="418">
        <f>E156</f>
        <v>573</v>
      </c>
      <c r="Y178" s="41" t="s">
        <v>190</v>
      </c>
      <c r="Z178" s="11">
        <f t="shared" si="27"/>
        <v>0</v>
      </c>
      <c r="AA178" s="176"/>
    </row>
    <row r="179" spans="1:27" x14ac:dyDescent="0.25">
      <c r="A179" s="58"/>
      <c r="B179" s="364"/>
      <c r="C179" s="364"/>
      <c r="D179" s="364"/>
      <c r="E179" s="364"/>
      <c r="F179" s="364"/>
      <c r="G179" s="365"/>
      <c r="H179" s="366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367">
        <f t="shared" si="30"/>
        <v>0</v>
      </c>
      <c r="W179" s="320">
        <f t="shared" si="31"/>
        <v>0</v>
      </c>
      <c r="X179" s="418">
        <f>E156</f>
        <v>573</v>
      </c>
      <c r="Y179" s="42" t="s">
        <v>26</v>
      </c>
      <c r="Z179" s="11">
        <f t="shared" si="27"/>
        <v>0</v>
      </c>
      <c r="AA179" s="421"/>
    </row>
    <row r="180" spans="1:27" x14ac:dyDescent="0.25">
      <c r="A180" s="58"/>
      <c r="B180" s="364"/>
      <c r="C180" s="364"/>
      <c r="D180" s="364"/>
      <c r="E180" s="364"/>
      <c r="F180" s="364"/>
      <c r="G180" s="365"/>
      <c r="H180" s="366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367">
        <f t="shared" si="30"/>
        <v>0</v>
      </c>
      <c r="W180" s="320">
        <f t="shared" si="31"/>
        <v>0</v>
      </c>
      <c r="X180" s="418">
        <f>E156</f>
        <v>573</v>
      </c>
      <c r="Y180" s="43" t="s">
        <v>27</v>
      </c>
      <c r="Z180" s="11">
        <f t="shared" si="27"/>
        <v>0</v>
      </c>
      <c r="AA180" s="176"/>
    </row>
    <row r="181" spans="1:27" x14ac:dyDescent="0.25">
      <c r="A181" s="58"/>
      <c r="B181" s="364"/>
      <c r="C181" s="364"/>
      <c r="D181" s="364"/>
      <c r="E181" s="364"/>
      <c r="F181" s="364" t="s">
        <v>110</v>
      </c>
      <c r="G181" s="365"/>
      <c r="H181" s="366">
        <v>1</v>
      </c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367">
        <f t="shared" si="30"/>
        <v>1</v>
      </c>
      <c r="W181" s="320">
        <f t="shared" si="31"/>
        <v>1.6207455429497568E-3</v>
      </c>
      <c r="X181" s="418">
        <f>E156</f>
        <v>573</v>
      </c>
      <c r="Y181" s="43" t="s">
        <v>39</v>
      </c>
      <c r="Z181" s="11">
        <f t="shared" si="27"/>
        <v>1</v>
      </c>
      <c r="AA181" s="176"/>
    </row>
    <row r="182" spans="1:27" x14ac:dyDescent="0.25">
      <c r="A182" s="58"/>
      <c r="B182" s="364"/>
      <c r="C182" s="364"/>
      <c r="D182" s="364"/>
      <c r="E182" s="364"/>
      <c r="F182" s="364"/>
      <c r="G182" s="365"/>
      <c r="H182" s="366">
        <v>1</v>
      </c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367">
        <f t="shared" si="30"/>
        <v>1</v>
      </c>
      <c r="W182" s="320">
        <f t="shared" si="31"/>
        <v>1.6207455429497568E-3</v>
      </c>
      <c r="X182" s="418">
        <f>E156</f>
        <v>573</v>
      </c>
      <c r="Y182" s="43" t="s">
        <v>76</v>
      </c>
      <c r="Z182" s="11">
        <f t="shared" si="27"/>
        <v>1</v>
      </c>
      <c r="AA182" s="438"/>
    </row>
    <row r="183" spans="1:27" x14ac:dyDescent="0.25">
      <c r="A183" s="58"/>
      <c r="B183" s="364"/>
      <c r="C183" s="364"/>
      <c r="D183" s="364"/>
      <c r="E183" s="364"/>
      <c r="F183" s="364"/>
      <c r="G183" s="365"/>
      <c r="H183" s="366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367">
        <f t="shared" si="30"/>
        <v>0</v>
      </c>
      <c r="W183" s="320">
        <f t="shared" si="31"/>
        <v>0</v>
      </c>
      <c r="X183" s="418">
        <f>E156</f>
        <v>573</v>
      </c>
      <c r="Y183" s="267" t="s">
        <v>223</v>
      </c>
      <c r="Z183" s="11">
        <f t="shared" si="27"/>
        <v>0</v>
      </c>
      <c r="AA183" s="176"/>
    </row>
    <row r="184" spans="1:27" x14ac:dyDescent="0.2">
      <c r="A184" s="58"/>
      <c r="B184" s="364"/>
      <c r="C184" s="364"/>
      <c r="D184" s="364"/>
      <c r="E184" s="364"/>
      <c r="F184" s="364"/>
      <c r="G184" s="365"/>
      <c r="H184" s="366">
        <v>15</v>
      </c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367">
        <f t="shared" si="30"/>
        <v>15</v>
      </c>
      <c r="W184" s="320">
        <f t="shared" si="31"/>
        <v>2.4311183144246355E-2</v>
      </c>
      <c r="X184" s="418">
        <f>E156</f>
        <v>573</v>
      </c>
      <c r="Y184" s="43" t="s">
        <v>111</v>
      </c>
      <c r="Z184" s="11">
        <f t="shared" si="27"/>
        <v>15</v>
      </c>
      <c r="AA184" s="454"/>
    </row>
    <row r="185" spans="1:27" x14ac:dyDescent="0.25">
      <c r="A185" s="58"/>
      <c r="B185" s="364"/>
      <c r="C185" s="364"/>
      <c r="D185" s="364"/>
      <c r="E185" s="364"/>
      <c r="F185" s="364"/>
      <c r="G185" s="365"/>
      <c r="H185" s="366">
        <v>1</v>
      </c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367">
        <f t="shared" si="30"/>
        <v>1</v>
      </c>
      <c r="W185" s="320">
        <f t="shared" si="31"/>
        <v>1.6207455429497568E-3</v>
      </c>
      <c r="X185" s="418">
        <f>E156</f>
        <v>573</v>
      </c>
      <c r="Y185" s="43" t="s">
        <v>55</v>
      </c>
      <c r="Z185" s="11">
        <f t="shared" si="27"/>
        <v>1</v>
      </c>
      <c r="AA185" s="438"/>
    </row>
    <row r="186" spans="1:27" x14ac:dyDescent="0.25">
      <c r="A186" s="58"/>
      <c r="B186" s="364"/>
      <c r="C186" s="364"/>
      <c r="D186" s="364"/>
      <c r="E186" s="364"/>
      <c r="F186" s="364"/>
      <c r="G186" s="365"/>
      <c r="H186" s="366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367">
        <f t="shared" si="30"/>
        <v>0</v>
      </c>
      <c r="W186" s="320">
        <f t="shared" si="31"/>
        <v>0</v>
      </c>
      <c r="X186" s="418">
        <f>E156</f>
        <v>573</v>
      </c>
      <c r="Y186" s="43" t="s">
        <v>90</v>
      </c>
      <c r="Z186" s="11">
        <f t="shared" si="27"/>
        <v>0</v>
      </c>
      <c r="AA186" s="420"/>
    </row>
    <row r="187" spans="1:27" x14ac:dyDescent="0.25">
      <c r="A187" s="58"/>
      <c r="B187" s="364"/>
      <c r="C187" s="364"/>
      <c r="D187" s="364"/>
      <c r="E187" s="364"/>
      <c r="F187" s="364"/>
      <c r="G187" s="365"/>
      <c r="H187" s="366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367">
        <f t="shared" si="30"/>
        <v>0</v>
      </c>
      <c r="W187" s="320">
        <f t="shared" si="31"/>
        <v>0</v>
      </c>
      <c r="X187" s="418">
        <f>E156</f>
        <v>573</v>
      </c>
      <c r="Y187" s="43" t="s">
        <v>73</v>
      </c>
      <c r="Z187" s="11">
        <f t="shared" si="27"/>
        <v>0</v>
      </c>
      <c r="AA187" s="420"/>
    </row>
    <row r="188" spans="1:27" x14ac:dyDescent="0.25">
      <c r="A188" s="58"/>
      <c r="B188" s="364"/>
      <c r="C188" s="364"/>
      <c r="D188" s="364"/>
      <c r="E188" s="364"/>
      <c r="F188" s="364"/>
      <c r="G188" s="365"/>
      <c r="H188" s="366">
        <v>1</v>
      </c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367">
        <f t="shared" si="30"/>
        <v>1</v>
      </c>
      <c r="W188" s="320">
        <f t="shared" si="31"/>
        <v>1.6207455429497568E-3</v>
      </c>
      <c r="X188" s="418">
        <f>E156</f>
        <v>573</v>
      </c>
      <c r="Y188" s="43" t="s">
        <v>41</v>
      </c>
      <c r="Z188" s="11">
        <f t="shared" si="27"/>
        <v>1</v>
      </c>
      <c r="AA188" s="420"/>
    </row>
    <row r="189" spans="1:27" ht="15.75" thickBot="1" x14ac:dyDescent="0.3">
      <c r="A189" s="191"/>
      <c r="B189" s="192"/>
      <c r="C189" s="192"/>
      <c r="D189" s="192"/>
      <c r="E189" s="192"/>
      <c r="F189" s="192"/>
      <c r="G189" s="365"/>
      <c r="H189" s="366">
        <v>2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367">
        <f t="shared" si="30"/>
        <v>2</v>
      </c>
      <c r="W189" s="317">
        <f t="shared" si="31"/>
        <v>3.2414910858995136E-3</v>
      </c>
      <c r="X189" s="418">
        <f>E156</f>
        <v>573</v>
      </c>
      <c r="Y189" s="44" t="s">
        <v>230</v>
      </c>
      <c r="Z189" s="11">
        <f t="shared" si="27"/>
        <v>2</v>
      </c>
      <c r="AA189" s="427"/>
    </row>
    <row r="190" spans="1:27" ht="15.75" thickBot="1" x14ac:dyDescent="0.3">
      <c r="A190" s="47"/>
      <c r="B190" s="47"/>
      <c r="C190" s="47"/>
      <c r="D190" s="47"/>
      <c r="E190" s="47"/>
      <c r="F190" s="47"/>
      <c r="G190" s="53" t="s">
        <v>5</v>
      </c>
      <c r="H190" s="63">
        <f t="shared" ref="H190" si="32">SUM(H156:H189)</f>
        <v>41</v>
      </c>
      <c r="I190" s="63">
        <f>SUM(I156:I189)</f>
        <v>52</v>
      </c>
      <c r="J190" s="63">
        <f t="shared" ref="J190:U190" si="33">SUM(J156:J189)</f>
        <v>2</v>
      </c>
      <c r="K190" s="63">
        <f t="shared" si="33"/>
        <v>0</v>
      </c>
      <c r="L190" s="63">
        <f t="shared" si="33"/>
        <v>0</v>
      </c>
      <c r="M190" s="63">
        <f t="shared" si="33"/>
        <v>0</v>
      </c>
      <c r="N190" s="63">
        <f t="shared" si="33"/>
        <v>0</v>
      </c>
      <c r="O190" s="63">
        <f t="shared" si="33"/>
        <v>0</v>
      </c>
      <c r="P190" s="63">
        <f t="shared" si="33"/>
        <v>0</v>
      </c>
      <c r="Q190" s="63">
        <f t="shared" si="33"/>
        <v>0</v>
      </c>
      <c r="R190" s="63">
        <f t="shared" si="33"/>
        <v>0</v>
      </c>
      <c r="S190" s="63">
        <f t="shared" si="33"/>
        <v>0</v>
      </c>
      <c r="T190" s="63">
        <f t="shared" si="33"/>
        <v>3</v>
      </c>
      <c r="U190" s="63">
        <f t="shared" si="33"/>
        <v>1</v>
      </c>
      <c r="V190" s="394">
        <f t="shared" si="30"/>
        <v>44</v>
      </c>
      <c r="W190" s="167">
        <f>$V190/$D$156</f>
        <v>7.1312803889789306E-2</v>
      </c>
      <c r="X190" s="418">
        <f>E156</f>
        <v>573</v>
      </c>
    </row>
    <row r="193" spans="1:27" ht="15.75" thickBot="1" x14ac:dyDescent="0.3"/>
    <row r="194" spans="1:27" ht="60.75" thickBot="1" x14ac:dyDescent="0.3">
      <c r="A194" s="49" t="s">
        <v>23</v>
      </c>
      <c r="B194" s="49" t="s">
        <v>51</v>
      </c>
      <c r="C194" s="49" t="s">
        <v>56</v>
      </c>
      <c r="D194" s="49" t="s">
        <v>18</v>
      </c>
      <c r="E194" s="48" t="s">
        <v>17</v>
      </c>
      <c r="F194" s="50" t="s">
        <v>1</v>
      </c>
      <c r="G194" s="51" t="s">
        <v>24</v>
      </c>
      <c r="H194" s="85" t="s">
        <v>71</v>
      </c>
      <c r="I194" s="52" t="s">
        <v>72</v>
      </c>
      <c r="J194" s="52" t="s">
        <v>57</v>
      </c>
      <c r="K194" s="52" t="s">
        <v>62</v>
      </c>
      <c r="L194" s="52" t="s">
        <v>58</v>
      </c>
      <c r="M194" s="52" t="s">
        <v>63</v>
      </c>
      <c r="N194" s="52" t="s">
        <v>59</v>
      </c>
      <c r="O194" s="52" t="s">
        <v>64</v>
      </c>
      <c r="P194" s="52" t="s">
        <v>60</v>
      </c>
      <c r="Q194" s="52" t="s">
        <v>68</v>
      </c>
      <c r="R194" s="52" t="s">
        <v>61</v>
      </c>
      <c r="S194" s="52" t="s">
        <v>69</v>
      </c>
      <c r="T194" s="52" t="s">
        <v>131</v>
      </c>
      <c r="U194" s="52" t="s">
        <v>44</v>
      </c>
      <c r="V194" s="52" t="s">
        <v>5</v>
      </c>
      <c r="W194" s="48" t="s">
        <v>2</v>
      </c>
      <c r="X194" s="49" t="s">
        <v>120</v>
      </c>
      <c r="Y194" s="37" t="s">
        <v>21</v>
      </c>
      <c r="Z194" s="11" t="s">
        <v>5</v>
      </c>
      <c r="AA194" s="36" t="s">
        <v>7</v>
      </c>
    </row>
    <row r="195" spans="1:27" ht="15.75" thickBot="1" x14ac:dyDescent="0.3">
      <c r="A195" s="80">
        <v>1479213</v>
      </c>
      <c r="B195" s="80" t="s">
        <v>360</v>
      </c>
      <c r="C195" s="81">
        <v>24</v>
      </c>
      <c r="D195" s="81">
        <v>24</v>
      </c>
      <c r="E195" s="81">
        <v>23</v>
      </c>
      <c r="F195" s="82">
        <f>E195/D195</f>
        <v>0.95833333333333337</v>
      </c>
      <c r="G195" s="54">
        <v>44952</v>
      </c>
      <c r="H195" s="359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367">
        <f>SUM(H195,J195,L195,N195,P195,R195,U195,T195)</f>
        <v>0</v>
      </c>
      <c r="W195" s="318">
        <f>$V195/$D$195</f>
        <v>0</v>
      </c>
      <c r="X195" s="418">
        <f>E195</f>
        <v>23</v>
      </c>
      <c r="Y195" s="39" t="s">
        <v>19</v>
      </c>
      <c r="Z195" s="11">
        <f t="shared" ref="Z195:Z228" si="34">V195</f>
        <v>0</v>
      </c>
      <c r="AA195" s="45" t="s">
        <v>75</v>
      </c>
    </row>
    <row r="196" spans="1:27" x14ac:dyDescent="0.25">
      <c r="A196" s="55"/>
      <c r="B196" s="56"/>
      <c r="C196" s="56"/>
      <c r="D196" s="56"/>
      <c r="E196" s="56"/>
      <c r="F196" s="56"/>
      <c r="G196" s="57"/>
      <c r="H196" s="366"/>
      <c r="I196" s="67"/>
      <c r="J196" s="67"/>
      <c r="K196" s="67"/>
      <c r="L196" s="67"/>
      <c r="M196" s="67"/>
      <c r="N196" s="72"/>
      <c r="O196" s="67"/>
      <c r="P196" s="67"/>
      <c r="Q196" s="67"/>
      <c r="R196" s="67"/>
      <c r="S196" s="67"/>
      <c r="T196" s="67"/>
      <c r="U196" s="67"/>
      <c r="V196" s="367">
        <f>SUM(H196,J196,L196,N196,P196,R196,U196,T196)</f>
        <v>0</v>
      </c>
      <c r="W196" s="320">
        <f t="shared" ref="W196:W214" si="35">$V196/$D$195</f>
        <v>0</v>
      </c>
      <c r="X196" s="418">
        <f>E195</f>
        <v>23</v>
      </c>
      <c r="Y196" s="267" t="s">
        <v>52</v>
      </c>
      <c r="Z196" s="11">
        <f t="shared" si="34"/>
        <v>0</v>
      </c>
      <c r="AA196" s="356"/>
    </row>
    <row r="197" spans="1:27" x14ac:dyDescent="0.25">
      <c r="A197" s="58"/>
      <c r="B197" s="364"/>
      <c r="C197" s="364"/>
      <c r="D197" s="364"/>
      <c r="E197" s="364"/>
      <c r="F197" s="364"/>
      <c r="G197" s="365"/>
      <c r="H197" s="366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367">
        <f t="shared" ref="V197:V213" si="36">SUM(H197,J197,L197,N197,P197,R197,U197,T197)</f>
        <v>0</v>
      </c>
      <c r="W197" s="320">
        <f t="shared" si="35"/>
        <v>0</v>
      </c>
      <c r="X197" s="418">
        <f>E195</f>
        <v>23</v>
      </c>
      <c r="Y197" s="40" t="s">
        <v>16</v>
      </c>
      <c r="Z197" s="11">
        <f t="shared" si="34"/>
        <v>0</v>
      </c>
      <c r="AA197" s="383"/>
    </row>
    <row r="198" spans="1:27" x14ac:dyDescent="0.25">
      <c r="A198" s="58"/>
      <c r="B198" s="364"/>
      <c r="C198" s="364"/>
      <c r="D198" s="364"/>
      <c r="E198" s="364"/>
      <c r="F198" s="364"/>
      <c r="G198" s="365"/>
      <c r="H198" s="366"/>
      <c r="I198" s="67"/>
      <c r="J198" s="419"/>
      <c r="K198" s="419"/>
      <c r="L198" s="419"/>
      <c r="M198" s="67"/>
      <c r="N198" s="67"/>
      <c r="O198" s="67"/>
      <c r="P198" s="67"/>
      <c r="Q198" s="67"/>
      <c r="R198" s="67"/>
      <c r="S198" s="67"/>
      <c r="T198" s="67"/>
      <c r="U198" s="67"/>
      <c r="V198" s="367">
        <f t="shared" si="36"/>
        <v>0</v>
      </c>
      <c r="W198" s="320">
        <f t="shared" si="35"/>
        <v>0</v>
      </c>
      <c r="X198" s="418">
        <f>E195</f>
        <v>23</v>
      </c>
      <c r="Y198" s="40" t="s">
        <v>4</v>
      </c>
      <c r="Z198" s="11">
        <f t="shared" si="34"/>
        <v>0</v>
      </c>
      <c r="AA198" s="383"/>
    </row>
    <row r="199" spans="1:27" x14ac:dyDescent="0.25">
      <c r="A199" s="58"/>
      <c r="B199" s="364"/>
      <c r="C199" s="364"/>
      <c r="D199" s="364"/>
      <c r="E199" s="364"/>
      <c r="F199" s="364"/>
      <c r="G199" s="365"/>
      <c r="H199" s="366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367">
        <f t="shared" si="36"/>
        <v>0</v>
      </c>
      <c r="W199" s="320">
        <f t="shared" si="35"/>
        <v>0</v>
      </c>
      <c r="X199" s="418">
        <f>E195</f>
        <v>23</v>
      </c>
      <c r="Y199" s="40" t="s">
        <v>14</v>
      </c>
      <c r="Z199" s="11">
        <f t="shared" si="34"/>
        <v>0</v>
      </c>
      <c r="AA199" s="176"/>
    </row>
    <row r="200" spans="1:27" x14ac:dyDescent="0.25">
      <c r="A200" s="58"/>
      <c r="B200" s="364"/>
      <c r="C200" s="364"/>
      <c r="D200" s="364"/>
      <c r="E200" s="364"/>
      <c r="F200" s="364"/>
      <c r="G200" s="365"/>
      <c r="H200" s="366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367">
        <f t="shared" si="36"/>
        <v>0</v>
      </c>
      <c r="W200" s="320">
        <f t="shared" si="35"/>
        <v>0</v>
      </c>
      <c r="X200" s="418">
        <f>E195</f>
        <v>23</v>
      </c>
      <c r="Y200" s="40" t="s">
        <v>15</v>
      </c>
      <c r="Z200" s="11">
        <f t="shared" si="34"/>
        <v>0</v>
      </c>
      <c r="AA200" s="363"/>
    </row>
    <row r="201" spans="1:27" x14ac:dyDescent="0.25">
      <c r="A201" s="58" t="s">
        <v>194</v>
      </c>
      <c r="B201" s="364"/>
      <c r="C201" s="364"/>
      <c r="D201" s="364"/>
      <c r="E201" s="364"/>
      <c r="F201" s="364"/>
      <c r="G201" s="365"/>
      <c r="H201" s="366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367">
        <f t="shared" si="36"/>
        <v>0</v>
      </c>
      <c r="W201" s="320">
        <f t="shared" si="35"/>
        <v>0</v>
      </c>
      <c r="X201" s="418">
        <f>E195</f>
        <v>23</v>
      </c>
      <c r="Y201" s="40" t="s">
        <v>8</v>
      </c>
      <c r="Z201" s="11">
        <f t="shared" si="34"/>
        <v>0</v>
      </c>
      <c r="AA201" s="363"/>
    </row>
    <row r="202" spans="1:27" x14ac:dyDescent="0.25">
      <c r="A202" s="58"/>
      <c r="B202" s="364"/>
      <c r="C202" s="364"/>
      <c r="D202" s="364"/>
      <c r="E202" s="364"/>
      <c r="F202" s="364"/>
      <c r="G202" s="365"/>
      <c r="H202" s="366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367">
        <f t="shared" si="36"/>
        <v>0</v>
      </c>
      <c r="W202" s="320">
        <f t="shared" si="35"/>
        <v>0</v>
      </c>
      <c r="X202" s="418">
        <f>E195</f>
        <v>23</v>
      </c>
      <c r="Y202" s="40" t="s">
        <v>9</v>
      </c>
      <c r="Z202" s="11">
        <f t="shared" si="34"/>
        <v>0</v>
      </c>
      <c r="AA202" s="420"/>
    </row>
    <row r="203" spans="1:27" x14ac:dyDescent="0.25">
      <c r="A203" s="58"/>
      <c r="B203" s="364"/>
      <c r="C203" s="364"/>
      <c r="D203" s="364"/>
      <c r="E203" s="364"/>
      <c r="F203" s="364"/>
      <c r="G203" s="365"/>
      <c r="H203" s="386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367">
        <f t="shared" si="36"/>
        <v>0</v>
      </c>
      <c r="W203" s="320">
        <f t="shared" si="35"/>
        <v>0</v>
      </c>
      <c r="X203" s="418">
        <f>E195</f>
        <v>23</v>
      </c>
      <c r="Y203" s="40" t="s">
        <v>73</v>
      </c>
      <c r="Z203" s="11">
        <f t="shared" si="34"/>
        <v>0</v>
      </c>
      <c r="AA203" s="420"/>
    </row>
    <row r="204" spans="1:27" x14ac:dyDescent="0.25">
      <c r="A204" s="58"/>
      <c r="B204" s="364"/>
      <c r="C204" s="364"/>
      <c r="D204" s="364"/>
      <c r="E204" s="364"/>
      <c r="F204" s="364"/>
      <c r="G204" s="365"/>
      <c r="H204" s="386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367">
        <f t="shared" si="36"/>
        <v>0</v>
      </c>
      <c r="W204" s="320">
        <f t="shared" si="35"/>
        <v>0</v>
      </c>
      <c r="X204" s="418">
        <f>E195</f>
        <v>23</v>
      </c>
      <c r="Y204" s="40" t="s">
        <v>0</v>
      </c>
      <c r="Z204" s="11">
        <f t="shared" si="34"/>
        <v>0</v>
      </c>
      <c r="AA204" s="421"/>
    </row>
    <row r="205" spans="1:27" x14ac:dyDescent="0.25">
      <c r="A205" s="58"/>
      <c r="B205" s="364"/>
      <c r="C205" s="364"/>
      <c r="D205" s="364"/>
      <c r="E205" s="364"/>
      <c r="F205" s="364"/>
      <c r="G205" s="365"/>
      <c r="H205" s="386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367">
        <f t="shared" si="36"/>
        <v>0</v>
      </c>
      <c r="W205" s="320">
        <f t="shared" si="35"/>
        <v>0</v>
      </c>
      <c r="X205" s="418">
        <f>E195</f>
        <v>23</v>
      </c>
      <c r="Y205" s="40" t="s">
        <v>20</v>
      </c>
      <c r="Z205" s="11">
        <f t="shared" si="34"/>
        <v>0</v>
      </c>
      <c r="AA205" s="421"/>
    </row>
    <row r="206" spans="1:27" x14ac:dyDescent="0.25">
      <c r="A206" s="58"/>
      <c r="B206" s="364"/>
      <c r="C206" s="364"/>
      <c r="D206" s="364"/>
      <c r="E206" s="364"/>
      <c r="F206" s="364" t="s">
        <v>110</v>
      </c>
      <c r="G206" s="365"/>
      <c r="H206" s="386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367">
        <f t="shared" si="36"/>
        <v>0</v>
      </c>
      <c r="W206" s="320">
        <f t="shared" si="35"/>
        <v>0</v>
      </c>
      <c r="X206" s="418">
        <f>E195</f>
        <v>23</v>
      </c>
      <c r="Y206" s="40" t="s">
        <v>3</v>
      </c>
      <c r="Z206" s="11">
        <f t="shared" si="34"/>
        <v>0</v>
      </c>
      <c r="AA206" s="421"/>
    </row>
    <row r="207" spans="1:27" x14ac:dyDescent="0.25">
      <c r="A207" s="443"/>
      <c r="B207" s="445"/>
      <c r="C207" s="445"/>
      <c r="D207" s="445"/>
      <c r="E207" s="445"/>
      <c r="F207" s="445"/>
      <c r="G207" s="444"/>
      <c r="H207" s="422"/>
      <c r="I207" s="67"/>
      <c r="J207" s="72"/>
      <c r="K207" s="72"/>
      <c r="L207" s="72"/>
      <c r="M207" s="67"/>
      <c r="N207" s="72"/>
      <c r="O207" s="72"/>
      <c r="P207" s="72"/>
      <c r="Q207" s="72"/>
      <c r="R207" s="72"/>
      <c r="S207" s="72"/>
      <c r="T207" s="72"/>
      <c r="U207" s="72"/>
      <c r="V207" s="367">
        <f t="shared" si="36"/>
        <v>0</v>
      </c>
      <c r="W207" s="320">
        <f t="shared" si="35"/>
        <v>0</v>
      </c>
      <c r="X207" s="418">
        <f>E195</f>
        <v>23</v>
      </c>
      <c r="Y207" s="40" t="s">
        <v>85</v>
      </c>
      <c r="Z207" s="11">
        <f t="shared" si="34"/>
        <v>0</v>
      </c>
      <c r="AA207" s="421"/>
    </row>
    <row r="208" spans="1:27" x14ac:dyDescent="0.25">
      <c r="A208" s="443"/>
      <c r="B208" s="445"/>
      <c r="C208" s="445"/>
      <c r="D208" s="445"/>
      <c r="E208" s="445"/>
      <c r="F208" s="445"/>
      <c r="G208" s="444"/>
      <c r="H208" s="414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367">
        <f t="shared" si="36"/>
        <v>0</v>
      </c>
      <c r="W208" s="320">
        <f t="shared" si="35"/>
        <v>0</v>
      </c>
      <c r="X208" s="418">
        <f>E195</f>
        <v>23</v>
      </c>
      <c r="Y208" s="267" t="s">
        <v>221</v>
      </c>
      <c r="Z208" s="11">
        <f t="shared" si="34"/>
        <v>0</v>
      </c>
      <c r="AA208" s="421"/>
    </row>
    <row r="209" spans="1:27" x14ac:dyDescent="0.25">
      <c r="A209" s="58"/>
      <c r="B209" s="364"/>
      <c r="C209" s="364"/>
      <c r="D209" s="364"/>
      <c r="E209" s="364"/>
      <c r="F209" s="364"/>
      <c r="G209" s="62"/>
      <c r="H209" s="375"/>
      <c r="I209" s="375"/>
      <c r="J209" s="67"/>
      <c r="K209" s="67"/>
      <c r="L209" s="67"/>
      <c r="M209" s="375"/>
      <c r="N209" s="67"/>
      <c r="O209" s="67"/>
      <c r="P209" s="67"/>
      <c r="Q209" s="67"/>
      <c r="R209" s="67"/>
      <c r="S209" s="67"/>
      <c r="T209" s="67"/>
      <c r="U209" s="67"/>
      <c r="V209" s="367">
        <f t="shared" si="36"/>
        <v>0</v>
      </c>
      <c r="W209" s="320">
        <f t="shared" si="35"/>
        <v>0</v>
      </c>
      <c r="X209" s="418">
        <f>E195</f>
        <v>23</v>
      </c>
      <c r="Y209" s="267" t="s">
        <v>13</v>
      </c>
      <c r="Z209" s="11">
        <f t="shared" si="34"/>
        <v>0</v>
      </c>
      <c r="AA209" s="423"/>
    </row>
    <row r="210" spans="1:27" x14ac:dyDescent="0.25">
      <c r="A210" s="58"/>
      <c r="B210" s="364"/>
      <c r="C210" s="364"/>
      <c r="D210" s="364"/>
      <c r="E210" s="364"/>
      <c r="F210" s="364"/>
      <c r="G210" s="62"/>
      <c r="H210" s="375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367">
        <f t="shared" si="36"/>
        <v>0</v>
      </c>
      <c r="W210" s="320">
        <f t="shared" si="35"/>
        <v>0</v>
      </c>
      <c r="X210" s="418">
        <f>E195</f>
        <v>23</v>
      </c>
      <c r="Y210" s="40" t="s">
        <v>101</v>
      </c>
      <c r="Z210" s="11">
        <f t="shared" si="34"/>
        <v>0</v>
      </c>
      <c r="AA210" s="177"/>
    </row>
    <row r="211" spans="1:27" x14ac:dyDescent="0.25">
      <c r="A211" s="58"/>
      <c r="B211" s="364"/>
      <c r="C211" s="364"/>
      <c r="D211" s="364"/>
      <c r="E211" s="364"/>
      <c r="F211" s="364"/>
      <c r="G211" s="365"/>
      <c r="H211" s="366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367">
        <f t="shared" si="36"/>
        <v>0</v>
      </c>
      <c r="W211" s="320">
        <f t="shared" si="35"/>
        <v>0</v>
      </c>
      <c r="X211" s="418">
        <f>E195</f>
        <v>23</v>
      </c>
      <c r="Y211" s="268" t="s">
        <v>320</v>
      </c>
      <c r="Z211" s="11">
        <f t="shared" si="34"/>
        <v>0</v>
      </c>
      <c r="AA211" s="421"/>
    </row>
    <row r="212" spans="1:27" x14ac:dyDescent="0.25">
      <c r="A212" s="58"/>
      <c r="B212" s="364"/>
      <c r="C212" s="364"/>
      <c r="D212" s="364"/>
      <c r="E212" s="364"/>
      <c r="F212" s="364"/>
      <c r="G212" s="365"/>
      <c r="H212" s="366">
        <v>1</v>
      </c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367">
        <f t="shared" si="36"/>
        <v>1</v>
      </c>
      <c r="W212" s="320">
        <f t="shared" si="35"/>
        <v>4.1666666666666664E-2</v>
      </c>
      <c r="X212" s="418">
        <f>E195</f>
        <v>23</v>
      </c>
      <c r="Y212" s="40" t="s">
        <v>29</v>
      </c>
      <c r="Z212" s="11">
        <f t="shared" si="34"/>
        <v>1</v>
      </c>
      <c r="AA212" s="423"/>
    </row>
    <row r="213" spans="1:27" x14ac:dyDescent="0.25">
      <c r="A213" s="58"/>
      <c r="B213" s="364"/>
      <c r="C213" s="364"/>
      <c r="D213" s="364"/>
      <c r="E213" s="364"/>
      <c r="F213" s="364"/>
      <c r="G213" s="365"/>
      <c r="H213" s="3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367">
        <f t="shared" si="36"/>
        <v>0</v>
      </c>
      <c r="W213" s="320">
        <f t="shared" si="35"/>
        <v>0</v>
      </c>
      <c r="X213" s="418">
        <f>E195</f>
        <v>23</v>
      </c>
      <c r="Y213" s="268" t="s">
        <v>10</v>
      </c>
      <c r="Z213" s="11">
        <f t="shared" si="34"/>
        <v>0</v>
      </c>
      <c r="AA213" s="420"/>
    </row>
    <row r="214" spans="1:27" ht="15.75" thickBot="1" x14ac:dyDescent="0.3">
      <c r="A214" s="58"/>
      <c r="B214" s="364"/>
      <c r="C214" s="364"/>
      <c r="D214" s="364"/>
      <c r="E214" s="364"/>
      <c r="F214" s="364"/>
      <c r="G214" s="365"/>
      <c r="H214" s="3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367">
        <f>SUM(H214,J214,L214,N214,P214,R214,U214,T214)</f>
        <v>0</v>
      </c>
      <c r="W214" s="345">
        <f t="shared" si="35"/>
        <v>0</v>
      </c>
      <c r="X214" s="418">
        <f>E195</f>
        <v>23</v>
      </c>
      <c r="Y214" s="268" t="s">
        <v>89</v>
      </c>
      <c r="Z214" s="11">
        <f t="shared" si="34"/>
        <v>0</v>
      </c>
      <c r="AA214" s="421"/>
    </row>
    <row r="215" spans="1:27" ht="15.75" thickBot="1" x14ac:dyDescent="0.3">
      <c r="A215" s="58"/>
      <c r="B215" s="364"/>
      <c r="C215" s="364"/>
      <c r="D215" s="364"/>
      <c r="E215" s="364"/>
      <c r="F215" s="364"/>
      <c r="G215" s="365"/>
      <c r="H215" s="424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425"/>
      <c r="W215" s="202"/>
      <c r="X215" s="425"/>
      <c r="Y215" s="83" t="s">
        <v>22</v>
      </c>
      <c r="Z215" s="11">
        <f t="shared" si="34"/>
        <v>0</v>
      </c>
      <c r="AA215" s="421"/>
    </row>
    <row r="216" spans="1:27" x14ac:dyDescent="0.25">
      <c r="A216" s="58"/>
      <c r="B216" s="364"/>
      <c r="C216" s="364"/>
      <c r="D216" s="364"/>
      <c r="E216" s="364"/>
      <c r="F216" s="364"/>
      <c r="G216" s="365"/>
      <c r="H216" s="426"/>
      <c r="I216" s="68"/>
      <c r="J216" s="68"/>
      <c r="K216" s="68"/>
      <c r="L216" s="68"/>
      <c r="M216" s="68"/>
      <c r="N216" s="68"/>
      <c r="O216" s="68"/>
      <c r="P216" s="68"/>
      <c r="Q216" s="67"/>
      <c r="R216" s="68"/>
      <c r="S216" s="68"/>
      <c r="T216" s="68"/>
      <c r="U216" s="68"/>
      <c r="V216" s="367">
        <f t="shared" ref="V216:V229" si="37">SUM(H216,J216,L216,N216,P216,R216,U216)</f>
        <v>0</v>
      </c>
      <c r="W216" s="318">
        <f>$V216/$D$195</f>
        <v>0</v>
      </c>
      <c r="X216" s="418">
        <f>E195</f>
        <v>23</v>
      </c>
      <c r="Y216" s="267" t="s">
        <v>101</v>
      </c>
      <c r="Z216" s="11">
        <f t="shared" si="34"/>
        <v>0</v>
      </c>
      <c r="AA216" s="421"/>
    </row>
    <row r="217" spans="1:27" x14ac:dyDescent="0.25">
      <c r="A217" s="58"/>
      <c r="B217" s="364"/>
      <c r="C217" s="364"/>
      <c r="D217" s="364"/>
      <c r="E217" s="364"/>
      <c r="F217" s="364"/>
      <c r="G217" s="365"/>
      <c r="H217" s="366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367">
        <f t="shared" si="37"/>
        <v>0</v>
      </c>
      <c r="W217" s="320">
        <f t="shared" ref="W217:W228" si="38">$V217/$D$195</f>
        <v>0</v>
      </c>
      <c r="X217" s="418">
        <f>E195</f>
        <v>23</v>
      </c>
      <c r="Y217" s="41" t="s">
        <v>190</v>
      </c>
      <c r="Z217" s="11">
        <f t="shared" si="34"/>
        <v>0</v>
      </c>
      <c r="AA217" s="176"/>
    </row>
    <row r="218" spans="1:27" x14ac:dyDescent="0.25">
      <c r="A218" s="58"/>
      <c r="B218" s="364"/>
      <c r="C218" s="364"/>
      <c r="D218" s="364"/>
      <c r="E218" s="364"/>
      <c r="F218" s="364"/>
      <c r="G218" s="365"/>
      <c r="H218" s="366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367">
        <f t="shared" si="37"/>
        <v>0</v>
      </c>
      <c r="W218" s="320">
        <f t="shared" si="38"/>
        <v>0</v>
      </c>
      <c r="X218" s="418">
        <f>E195</f>
        <v>23</v>
      </c>
      <c r="Y218" s="42" t="s">
        <v>26</v>
      </c>
      <c r="Z218" s="11">
        <f t="shared" si="34"/>
        <v>0</v>
      </c>
      <c r="AA218" s="421"/>
    </row>
    <row r="219" spans="1:27" x14ac:dyDescent="0.25">
      <c r="A219" s="58"/>
      <c r="B219" s="364"/>
      <c r="C219" s="364"/>
      <c r="D219" s="364"/>
      <c r="E219" s="364"/>
      <c r="F219" s="364"/>
      <c r="G219" s="365"/>
      <c r="H219" s="366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367">
        <f t="shared" si="37"/>
        <v>0</v>
      </c>
      <c r="W219" s="320">
        <f t="shared" si="38"/>
        <v>0</v>
      </c>
      <c r="X219" s="418">
        <f>E195</f>
        <v>23</v>
      </c>
      <c r="Y219" s="43" t="s">
        <v>27</v>
      </c>
      <c r="Z219" s="11">
        <f t="shared" si="34"/>
        <v>0</v>
      </c>
      <c r="AA219" s="176"/>
    </row>
    <row r="220" spans="1:27" x14ac:dyDescent="0.25">
      <c r="A220" s="58"/>
      <c r="B220" s="364"/>
      <c r="C220" s="364"/>
      <c r="D220" s="364"/>
      <c r="E220" s="364"/>
      <c r="F220" s="364" t="s">
        <v>110</v>
      </c>
      <c r="G220" s="365"/>
      <c r="H220" s="366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367">
        <f t="shared" si="37"/>
        <v>0</v>
      </c>
      <c r="W220" s="320">
        <f t="shared" si="38"/>
        <v>0</v>
      </c>
      <c r="X220" s="418">
        <f>E195</f>
        <v>23</v>
      </c>
      <c r="Y220" s="43" t="s">
        <v>39</v>
      </c>
      <c r="Z220" s="11">
        <f t="shared" si="34"/>
        <v>0</v>
      </c>
      <c r="AA220" s="176"/>
    </row>
    <row r="221" spans="1:27" x14ac:dyDescent="0.25">
      <c r="A221" s="58"/>
      <c r="B221" s="364"/>
      <c r="C221" s="364"/>
      <c r="D221" s="364"/>
      <c r="E221" s="364"/>
      <c r="F221" s="364"/>
      <c r="G221" s="365"/>
      <c r="H221" s="366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367">
        <f t="shared" si="37"/>
        <v>0</v>
      </c>
      <c r="W221" s="320">
        <f t="shared" si="38"/>
        <v>0</v>
      </c>
      <c r="X221" s="418">
        <f>E195</f>
        <v>23</v>
      </c>
      <c r="Y221" s="43" t="s">
        <v>76</v>
      </c>
      <c r="Z221" s="11">
        <f t="shared" si="34"/>
        <v>0</v>
      </c>
      <c r="AA221" s="438"/>
    </row>
    <row r="222" spans="1:27" x14ac:dyDescent="0.25">
      <c r="A222" s="58"/>
      <c r="B222" s="364"/>
      <c r="C222" s="364"/>
      <c r="D222" s="364"/>
      <c r="E222" s="364"/>
      <c r="F222" s="364"/>
      <c r="G222" s="365"/>
      <c r="H222" s="366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367">
        <f t="shared" si="37"/>
        <v>0</v>
      </c>
      <c r="W222" s="320">
        <f t="shared" si="38"/>
        <v>0</v>
      </c>
      <c r="X222" s="418">
        <f>E195</f>
        <v>23</v>
      </c>
      <c r="Y222" s="267" t="s">
        <v>223</v>
      </c>
      <c r="Z222" s="11">
        <f t="shared" si="34"/>
        <v>0</v>
      </c>
      <c r="AA222" s="176"/>
    </row>
    <row r="223" spans="1:27" x14ac:dyDescent="0.2">
      <c r="A223" s="58"/>
      <c r="B223" s="364"/>
      <c r="C223" s="364"/>
      <c r="D223" s="364"/>
      <c r="E223" s="364"/>
      <c r="F223" s="364"/>
      <c r="G223" s="365"/>
      <c r="H223" s="366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367">
        <f t="shared" si="37"/>
        <v>0</v>
      </c>
      <c r="W223" s="320">
        <f t="shared" si="38"/>
        <v>0</v>
      </c>
      <c r="X223" s="418">
        <f>E195</f>
        <v>23</v>
      </c>
      <c r="Y223" s="43" t="s">
        <v>111</v>
      </c>
      <c r="Z223" s="11">
        <f t="shared" si="34"/>
        <v>0</v>
      </c>
      <c r="AA223" s="454"/>
    </row>
    <row r="224" spans="1:27" x14ac:dyDescent="0.25">
      <c r="A224" s="58"/>
      <c r="B224" s="364"/>
      <c r="C224" s="364"/>
      <c r="D224" s="364"/>
      <c r="E224" s="364"/>
      <c r="F224" s="364"/>
      <c r="G224" s="365"/>
      <c r="H224" s="366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367">
        <f t="shared" si="37"/>
        <v>0</v>
      </c>
      <c r="W224" s="320">
        <f t="shared" si="38"/>
        <v>0</v>
      </c>
      <c r="X224" s="418">
        <f>E195</f>
        <v>23</v>
      </c>
      <c r="Y224" s="43" t="s">
        <v>55</v>
      </c>
      <c r="Z224" s="11">
        <f t="shared" si="34"/>
        <v>0</v>
      </c>
      <c r="AA224" s="438"/>
    </row>
    <row r="225" spans="1:27" x14ac:dyDescent="0.25">
      <c r="A225" s="58"/>
      <c r="B225" s="364"/>
      <c r="C225" s="364"/>
      <c r="D225" s="364"/>
      <c r="E225" s="364"/>
      <c r="F225" s="364"/>
      <c r="G225" s="365"/>
      <c r="H225" s="366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367">
        <f t="shared" si="37"/>
        <v>0</v>
      </c>
      <c r="W225" s="320">
        <f t="shared" si="38"/>
        <v>0</v>
      </c>
      <c r="X225" s="418">
        <f>E195</f>
        <v>23</v>
      </c>
      <c r="Y225" s="43" t="s">
        <v>90</v>
      </c>
      <c r="Z225" s="11">
        <f t="shared" si="34"/>
        <v>0</v>
      </c>
      <c r="AA225" s="420"/>
    </row>
    <row r="226" spans="1:27" x14ac:dyDescent="0.25">
      <c r="A226" s="58"/>
      <c r="B226" s="364"/>
      <c r="C226" s="364"/>
      <c r="D226" s="364"/>
      <c r="E226" s="364"/>
      <c r="F226" s="364"/>
      <c r="G226" s="365"/>
      <c r="H226" s="366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367">
        <f t="shared" si="37"/>
        <v>0</v>
      </c>
      <c r="W226" s="320">
        <f t="shared" si="38"/>
        <v>0</v>
      </c>
      <c r="X226" s="418">
        <f>E195</f>
        <v>23</v>
      </c>
      <c r="Y226" s="43" t="s">
        <v>73</v>
      </c>
      <c r="Z226" s="11">
        <f t="shared" si="34"/>
        <v>0</v>
      </c>
      <c r="AA226" s="420"/>
    </row>
    <row r="227" spans="1:27" x14ac:dyDescent="0.25">
      <c r="A227" s="58"/>
      <c r="B227" s="364"/>
      <c r="C227" s="364"/>
      <c r="D227" s="364"/>
      <c r="E227" s="364"/>
      <c r="F227" s="364"/>
      <c r="G227" s="365"/>
      <c r="H227" s="366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367">
        <f t="shared" si="37"/>
        <v>0</v>
      </c>
      <c r="W227" s="320">
        <f t="shared" si="38"/>
        <v>0</v>
      </c>
      <c r="X227" s="418">
        <f>E195</f>
        <v>23</v>
      </c>
      <c r="Y227" s="43" t="s">
        <v>41</v>
      </c>
      <c r="Z227" s="11">
        <f t="shared" si="34"/>
        <v>0</v>
      </c>
      <c r="AA227" s="420"/>
    </row>
    <row r="228" spans="1:27" ht="15.75" thickBot="1" x14ac:dyDescent="0.3">
      <c r="A228" s="191"/>
      <c r="B228" s="192"/>
      <c r="C228" s="192"/>
      <c r="D228" s="192"/>
      <c r="E228" s="192"/>
      <c r="F228" s="192"/>
      <c r="G228" s="365"/>
      <c r="H228" s="366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367">
        <f t="shared" si="37"/>
        <v>0</v>
      </c>
      <c r="W228" s="317">
        <f t="shared" si="38"/>
        <v>0</v>
      </c>
      <c r="X228" s="418">
        <f>E195</f>
        <v>23</v>
      </c>
      <c r="Y228" s="44" t="s">
        <v>230</v>
      </c>
      <c r="Z228" s="11">
        <f t="shared" si="34"/>
        <v>0</v>
      </c>
      <c r="AA228" s="427"/>
    </row>
    <row r="229" spans="1:27" ht="15.75" thickBot="1" x14ac:dyDescent="0.3">
      <c r="A229" s="47"/>
      <c r="B229" s="47"/>
      <c r="C229" s="47"/>
      <c r="D229" s="47"/>
      <c r="E229" s="47"/>
      <c r="F229" s="47"/>
      <c r="G229" s="53" t="s">
        <v>5</v>
      </c>
      <c r="H229" s="63">
        <f t="shared" ref="H229" si="39">SUM(H195:H228)</f>
        <v>1</v>
      </c>
      <c r="I229" s="63">
        <f>SUM(I195:I228)</f>
        <v>0</v>
      </c>
      <c r="J229" s="63">
        <f t="shared" ref="J229:U229" si="40">SUM(J195:J228)</f>
        <v>0</v>
      </c>
      <c r="K229" s="63">
        <f t="shared" si="40"/>
        <v>0</v>
      </c>
      <c r="L229" s="63">
        <f t="shared" si="40"/>
        <v>0</v>
      </c>
      <c r="M229" s="63">
        <f t="shared" si="40"/>
        <v>0</v>
      </c>
      <c r="N229" s="63">
        <f t="shared" si="40"/>
        <v>0</v>
      </c>
      <c r="O229" s="63">
        <f t="shared" si="40"/>
        <v>0</v>
      </c>
      <c r="P229" s="63">
        <f t="shared" si="40"/>
        <v>0</v>
      </c>
      <c r="Q229" s="63">
        <f t="shared" si="40"/>
        <v>0</v>
      </c>
      <c r="R229" s="63">
        <f t="shared" si="40"/>
        <v>0</v>
      </c>
      <c r="S229" s="63">
        <f t="shared" si="40"/>
        <v>0</v>
      </c>
      <c r="T229" s="63">
        <f t="shared" si="40"/>
        <v>0</v>
      </c>
      <c r="U229" s="63">
        <f t="shared" si="40"/>
        <v>0</v>
      </c>
      <c r="V229" s="394">
        <f t="shared" si="37"/>
        <v>1</v>
      </c>
      <c r="W229" s="167">
        <f>$V229/$D$195</f>
        <v>4.1666666666666664E-2</v>
      </c>
      <c r="X229" s="418">
        <f>E195</f>
        <v>23</v>
      </c>
    </row>
    <row r="230" spans="1:27" ht="13.5" customHeight="1" x14ac:dyDescent="0.25"/>
    <row r="231" spans="1:27" ht="15.75" thickBot="1" x14ac:dyDescent="0.3"/>
    <row r="232" spans="1:27" ht="60.75" thickBot="1" x14ac:dyDescent="0.3">
      <c r="A232" s="49" t="s">
        <v>23</v>
      </c>
      <c r="B232" s="49" t="s">
        <v>51</v>
      </c>
      <c r="C232" s="49" t="s">
        <v>56</v>
      </c>
      <c r="D232" s="49" t="s">
        <v>18</v>
      </c>
      <c r="E232" s="48" t="s">
        <v>17</v>
      </c>
      <c r="F232" s="50" t="s">
        <v>1</v>
      </c>
      <c r="G232" s="51" t="s">
        <v>24</v>
      </c>
      <c r="H232" s="85" t="s">
        <v>71</v>
      </c>
      <c r="I232" s="52" t="s">
        <v>72</v>
      </c>
      <c r="J232" s="52" t="s">
        <v>57</v>
      </c>
      <c r="K232" s="52" t="s">
        <v>62</v>
      </c>
      <c r="L232" s="52" t="s">
        <v>58</v>
      </c>
      <c r="M232" s="52" t="s">
        <v>63</v>
      </c>
      <c r="N232" s="52" t="s">
        <v>59</v>
      </c>
      <c r="O232" s="52" t="s">
        <v>64</v>
      </c>
      <c r="P232" s="52" t="s">
        <v>60</v>
      </c>
      <c r="Q232" s="52" t="s">
        <v>68</v>
      </c>
      <c r="R232" s="52" t="s">
        <v>61</v>
      </c>
      <c r="S232" s="52" t="s">
        <v>69</v>
      </c>
      <c r="T232" s="52" t="s">
        <v>131</v>
      </c>
      <c r="U232" s="52" t="s">
        <v>44</v>
      </c>
      <c r="V232" s="52" t="s">
        <v>5</v>
      </c>
      <c r="W232" s="48" t="s">
        <v>2</v>
      </c>
      <c r="X232" s="49" t="s">
        <v>120</v>
      </c>
      <c r="Y232" s="37" t="s">
        <v>21</v>
      </c>
      <c r="Z232" s="11" t="s">
        <v>5</v>
      </c>
      <c r="AA232" s="36" t="s">
        <v>7</v>
      </c>
    </row>
    <row r="233" spans="1:27" ht="15.75" thickBot="1" x14ac:dyDescent="0.3">
      <c r="A233" s="80">
        <v>1475187</v>
      </c>
      <c r="B233" s="80" t="s">
        <v>124</v>
      </c>
      <c r="C233" s="81">
        <v>576</v>
      </c>
      <c r="D233" s="81">
        <v>635</v>
      </c>
      <c r="E233" s="81">
        <v>567</v>
      </c>
      <c r="F233" s="82">
        <f>E233/D233</f>
        <v>0.8929133858267716</v>
      </c>
      <c r="G233" s="54">
        <v>44953</v>
      </c>
      <c r="H233" s="359"/>
      <c r="I233" s="65">
        <v>8</v>
      </c>
      <c r="J233" s="65"/>
      <c r="K233" s="65">
        <v>1</v>
      </c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367">
        <f>SUM(H233,J233,L233,N233,P233,R233,U233,T233)</f>
        <v>0</v>
      </c>
      <c r="W233" s="318">
        <f>$V233/$D$233</f>
        <v>0</v>
      </c>
      <c r="X233" s="418">
        <f>E233</f>
        <v>567</v>
      </c>
      <c r="Y233" s="39" t="s">
        <v>19</v>
      </c>
      <c r="Z233" s="11">
        <f t="shared" ref="Z233:Z266" si="41">V233</f>
        <v>0</v>
      </c>
      <c r="AA233" s="45" t="s">
        <v>75</v>
      </c>
    </row>
    <row r="234" spans="1:27" x14ac:dyDescent="0.25">
      <c r="A234" s="55"/>
      <c r="B234" s="56"/>
      <c r="C234" s="56"/>
      <c r="D234" s="56"/>
      <c r="E234" s="56"/>
      <c r="F234" s="56"/>
      <c r="G234" s="57"/>
      <c r="H234" s="366">
        <v>13</v>
      </c>
      <c r="I234" s="67"/>
      <c r="J234" s="67"/>
      <c r="K234" s="67"/>
      <c r="L234" s="67"/>
      <c r="M234" s="67"/>
      <c r="N234" s="72"/>
      <c r="O234" s="67"/>
      <c r="P234" s="67"/>
      <c r="Q234" s="67"/>
      <c r="R234" s="67"/>
      <c r="S234" s="67"/>
      <c r="T234" s="67"/>
      <c r="U234" s="67"/>
      <c r="V234" s="367">
        <f>SUM(H234,J234,L234,N234,P234,R234,U234,T234)</f>
        <v>13</v>
      </c>
      <c r="W234" s="320">
        <f t="shared" ref="W234:W252" si="42">$V234/$D$233</f>
        <v>2.0472440944881889E-2</v>
      </c>
      <c r="X234" s="418">
        <f>E233</f>
        <v>567</v>
      </c>
      <c r="Y234" s="267" t="s">
        <v>52</v>
      </c>
      <c r="Z234" s="11">
        <f t="shared" si="41"/>
        <v>13</v>
      </c>
      <c r="AA234" s="356"/>
    </row>
    <row r="235" spans="1:27" x14ac:dyDescent="0.25">
      <c r="A235" s="58"/>
      <c r="B235" s="364"/>
      <c r="C235" s="364"/>
      <c r="D235" s="364"/>
      <c r="E235" s="364"/>
      <c r="F235" s="364"/>
      <c r="G235" s="365"/>
      <c r="H235" s="366">
        <v>27</v>
      </c>
      <c r="I235" s="67"/>
      <c r="J235" s="67">
        <v>2</v>
      </c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367">
        <f t="shared" ref="V235:V251" si="43">SUM(H235,J235,L235,N235,P235,R235,U235,T235)</f>
        <v>29</v>
      </c>
      <c r="W235" s="320">
        <f t="shared" si="42"/>
        <v>4.5669291338582677E-2</v>
      </c>
      <c r="X235" s="418">
        <f>E233</f>
        <v>567</v>
      </c>
      <c r="Y235" s="40" t="s">
        <v>16</v>
      </c>
      <c r="Z235" s="11">
        <f t="shared" si="41"/>
        <v>29</v>
      </c>
      <c r="AA235" s="383"/>
    </row>
    <row r="236" spans="1:27" x14ac:dyDescent="0.25">
      <c r="A236" s="58"/>
      <c r="B236" s="364"/>
      <c r="C236" s="364"/>
      <c r="D236" s="364"/>
      <c r="E236" s="364"/>
      <c r="F236" s="364"/>
      <c r="G236" s="365"/>
      <c r="H236" s="366">
        <v>1</v>
      </c>
      <c r="I236" s="67"/>
      <c r="J236" s="419"/>
      <c r="K236" s="419"/>
      <c r="L236" s="419"/>
      <c r="M236" s="67"/>
      <c r="N236" s="67"/>
      <c r="O236" s="67"/>
      <c r="P236" s="67"/>
      <c r="Q236" s="67"/>
      <c r="R236" s="67"/>
      <c r="S236" s="67"/>
      <c r="T236" s="67"/>
      <c r="U236" s="67"/>
      <c r="V236" s="367">
        <f t="shared" si="43"/>
        <v>1</v>
      </c>
      <c r="W236" s="320">
        <f t="shared" si="42"/>
        <v>1.5748031496062992E-3</v>
      </c>
      <c r="X236" s="418">
        <f>E233</f>
        <v>567</v>
      </c>
      <c r="Y236" s="40" t="s">
        <v>4</v>
      </c>
      <c r="Z236" s="11">
        <f t="shared" si="41"/>
        <v>1</v>
      </c>
      <c r="AA236" s="383"/>
    </row>
    <row r="237" spans="1:27" x14ac:dyDescent="0.25">
      <c r="A237" s="58"/>
      <c r="B237" s="364"/>
      <c r="C237" s="364"/>
      <c r="D237" s="364"/>
      <c r="E237" s="364"/>
      <c r="F237" s="364"/>
      <c r="G237" s="365"/>
      <c r="H237" s="366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367">
        <f t="shared" si="43"/>
        <v>0</v>
      </c>
      <c r="W237" s="320">
        <f t="shared" si="42"/>
        <v>0</v>
      </c>
      <c r="X237" s="418">
        <f>E233</f>
        <v>567</v>
      </c>
      <c r="Y237" s="40" t="s">
        <v>14</v>
      </c>
      <c r="Z237" s="11">
        <f t="shared" si="41"/>
        <v>0</v>
      </c>
      <c r="AA237" s="176"/>
    </row>
    <row r="238" spans="1:27" x14ac:dyDescent="0.25">
      <c r="A238" s="58"/>
      <c r="B238" s="364"/>
      <c r="C238" s="364"/>
      <c r="D238" s="364"/>
      <c r="E238" s="364"/>
      <c r="F238" s="364"/>
      <c r="G238" s="365"/>
      <c r="H238" s="366"/>
      <c r="I238" s="67"/>
      <c r="J238" s="67">
        <v>1</v>
      </c>
      <c r="K238" s="67">
        <v>2</v>
      </c>
      <c r="L238" s="67">
        <v>3</v>
      </c>
      <c r="M238" s="67"/>
      <c r="N238" s="67"/>
      <c r="O238" s="67"/>
      <c r="P238" s="67"/>
      <c r="Q238" s="67"/>
      <c r="R238" s="67"/>
      <c r="S238" s="67"/>
      <c r="T238" s="67"/>
      <c r="U238" s="67"/>
      <c r="V238" s="367">
        <f t="shared" si="43"/>
        <v>4</v>
      </c>
      <c r="W238" s="320">
        <f t="shared" si="42"/>
        <v>6.2992125984251968E-3</v>
      </c>
      <c r="X238" s="418">
        <f>E233</f>
        <v>567</v>
      </c>
      <c r="Y238" s="40" t="s">
        <v>15</v>
      </c>
      <c r="Z238" s="11">
        <f t="shared" si="41"/>
        <v>4</v>
      </c>
      <c r="AA238" s="363"/>
    </row>
    <row r="239" spans="1:27" x14ac:dyDescent="0.25">
      <c r="A239" s="58" t="s">
        <v>194</v>
      </c>
      <c r="B239" s="364"/>
      <c r="C239" s="364"/>
      <c r="D239" s="364"/>
      <c r="E239" s="364"/>
      <c r="F239" s="364"/>
      <c r="G239" s="365"/>
      <c r="H239" s="366"/>
      <c r="I239" s="67">
        <v>26</v>
      </c>
      <c r="J239" s="67">
        <v>1</v>
      </c>
      <c r="K239" s="67">
        <v>8</v>
      </c>
      <c r="L239" s="67">
        <v>1</v>
      </c>
      <c r="M239" s="67"/>
      <c r="N239" s="67"/>
      <c r="O239" s="67"/>
      <c r="P239" s="67"/>
      <c r="Q239" s="67"/>
      <c r="R239" s="67"/>
      <c r="S239" s="67"/>
      <c r="T239" s="67"/>
      <c r="U239" s="67"/>
      <c r="V239" s="367">
        <f t="shared" si="43"/>
        <v>2</v>
      </c>
      <c r="W239" s="320">
        <f t="shared" si="42"/>
        <v>3.1496062992125984E-3</v>
      </c>
      <c r="X239" s="418">
        <f>E233</f>
        <v>567</v>
      </c>
      <c r="Y239" s="40" t="s">
        <v>8</v>
      </c>
      <c r="Z239" s="11">
        <f t="shared" si="41"/>
        <v>2</v>
      </c>
      <c r="AA239" s="363"/>
    </row>
    <row r="240" spans="1:27" x14ac:dyDescent="0.25">
      <c r="A240" s="58"/>
      <c r="B240" s="364"/>
      <c r="C240" s="364"/>
      <c r="D240" s="364"/>
      <c r="E240" s="364"/>
      <c r="F240" s="364"/>
      <c r="G240" s="365"/>
      <c r="H240" s="366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367">
        <f t="shared" si="43"/>
        <v>0</v>
      </c>
      <c r="W240" s="320">
        <f t="shared" si="42"/>
        <v>0</v>
      </c>
      <c r="X240" s="418">
        <f>E233</f>
        <v>567</v>
      </c>
      <c r="Y240" s="40" t="s">
        <v>9</v>
      </c>
      <c r="Z240" s="11">
        <f t="shared" si="41"/>
        <v>0</v>
      </c>
      <c r="AA240" s="420"/>
    </row>
    <row r="241" spans="1:27" x14ac:dyDescent="0.25">
      <c r="A241" s="58"/>
      <c r="B241" s="364"/>
      <c r="C241" s="364"/>
      <c r="D241" s="364"/>
      <c r="E241" s="364"/>
      <c r="F241" s="364"/>
      <c r="G241" s="365"/>
      <c r="H241" s="386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367">
        <f t="shared" si="43"/>
        <v>0</v>
      </c>
      <c r="W241" s="320">
        <f t="shared" si="42"/>
        <v>0</v>
      </c>
      <c r="X241" s="418">
        <f>E233</f>
        <v>567</v>
      </c>
      <c r="Y241" s="40" t="s">
        <v>73</v>
      </c>
      <c r="Z241" s="11">
        <f t="shared" si="41"/>
        <v>0</v>
      </c>
      <c r="AA241" s="420"/>
    </row>
    <row r="242" spans="1:27" x14ac:dyDescent="0.25">
      <c r="A242" s="58"/>
      <c r="B242" s="364"/>
      <c r="C242" s="364"/>
      <c r="D242" s="364"/>
      <c r="E242" s="364"/>
      <c r="F242" s="364"/>
      <c r="G242" s="365"/>
      <c r="H242" s="386"/>
      <c r="I242" s="67">
        <v>2</v>
      </c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>
        <v>1</v>
      </c>
      <c r="V242" s="367">
        <f t="shared" si="43"/>
        <v>1</v>
      </c>
      <c r="W242" s="320">
        <f t="shared" si="42"/>
        <v>1.5748031496062992E-3</v>
      </c>
      <c r="X242" s="418">
        <f>E233</f>
        <v>567</v>
      </c>
      <c r="Y242" s="40" t="s">
        <v>0</v>
      </c>
      <c r="Z242" s="11">
        <f t="shared" si="41"/>
        <v>1</v>
      </c>
      <c r="AA242" s="421"/>
    </row>
    <row r="243" spans="1:27" x14ac:dyDescent="0.25">
      <c r="A243" s="58"/>
      <c r="B243" s="364"/>
      <c r="C243" s="364"/>
      <c r="D243" s="364"/>
      <c r="E243" s="364"/>
      <c r="F243" s="364"/>
      <c r="G243" s="365"/>
      <c r="H243" s="386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367">
        <f t="shared" si="43"/>
        <v>0</v>
      </c>
      <c r="W243" s="320">
        <f t="shared" si="42"/>
        <v>0</v>
      </c>
      <c r="X243" s="418">
        <f>E233</f>
        <v>567</v>
      </c>
      <c r="Y243" s="40" t="s">
        <v>20</v>
      </c>
      <c r="Z243" s="11">
        <f t="shared" si="41"/>
        <v>0</v>
      </c>
      <c r="AA243" s="421"/>
    </row>
    <row r="244" spans="1:27" x14ac:dyDescent="0.25">
      <c r="A244" s="58"/>
      <c r="B244" s="364"/>
      <c r="C244" s="364"/>
      <c r="D244" s="364"/>
      <c r="E244" s="364"/>
      <c r="F244" s="364" t="s">
        <v>110</v>
      </c>
      <c r="G244" s="365"/>
      <c r="H244" s="386"/>
      <c r="I244" s="67">
        <v>2</v>
      </c>
      <c r="J244" s="67"/>
      <c r="K244" s="67">
        <v>1</v>
      </c>
      <c r="L244" s="67"/>
      <c r="M244" s="67"/>
      <c r="N244" s="67"/>
      <c r="O244" s="67"/>
      <c r="P244" s="67"/>
      <c r="Q244" s="67"/>
      <c r="R244" s="67"/>
      <c r="S244" s="67"/>
      <c r="T244" s="67"/>
      <c r="U244" s="67">
        <v>1</v>
      </c>
      <c r="V244" s="367">
        <f t="shared" si="43"/>
        <v>1</v>
      </c>
      <c r="W244" s="320">
        <f t="shared" si="42"/>
        <v>1.5748031496062992E-3</v>
      </c>
      <c r="X244" s="418">
        <f>E233</f>
        <v>567</v>
      </c>
      <c r="Y244" s="40" t="s">
        <v>3</v>
      </c>
      <c r="Z244" s="11">
        <f t="shared" si="41"/>
        <v>1</v>
      </c>
      <c r="AA244" s="421"/>
    </row>
    <row r="245" spans="1:27" x14ac:dyDescent="0.25">
      <c r="A245" s="443"/>
      <c r="B245" s="445"/>
      <c r="C245" s="445"/>
      <c r="D245" s="445"/>
      <c r="E245" s="445"/>
      <c r="F245" s="445"/>
      <c r="G245" s="444"/>
      <c r="H245" s="422">
        <v>1</v>
      </c>
      <c r="I245" s="67"/>
      <c r="J245" s="72"/>
      <c r="K245" s="72"/>
      <c r="L245" s="72"/>
      <c r="M245" s="67"/>
      <c r="N245" s="72"/>
      <c r="O245" s="72"/>
      <c r="P245" s="72"/>
      <c r="Q245" s="72"/>
      <c r="R245" s="72"/>
      <c r="S245" s="72"/>
      <c r="T245" s="72"/>
      <c r="U245" s="72"/>
      <c r="V245" s="367">
        <f t="shared" si="43"/>
        <v>1</v>
      </c>
      <c r="W245" s="320">
        <f t="shared" si="42"/>
        <v>1.5748031496062992E-3</v>
      </c>
      <c r="X245" s="418">
        <f>E233</f>
        <v>567</v>
      </c>
      <c r="Y245" s="40" t="s">
        <v>85</v>
      </c>
      <c r="Z245" s="11">
        <f t="shared" si="41"/>
        <v>1</v>
      </c>
      <c r="AA245" s="421"/>
    </row>
    <row r="246" spans="1:27" x14ac:dyDescent="0.25">
      <c r="A246" s="443"/>
      <c r="B246" s="445"/>
      <c r="C246" s="445"/>
      <c r="D246" s="445"/>
      <c r="E246" s="445"/>
      <c r="F246" s="445"/>
      <c r="G246" s="444"/>
      <c r="H246" s="414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367">
        <f t="shared" si="43"/>
        <v>0</v>
      </c>
      <c r="W246" s="320">
        <f t="shared" si="42"/>
        <v>0</v>
      </c>
      <c r="X246" s="418">
        <f>E233</f>
        <v>567</v>
      </c>
      <c r="Y246" s="267" t="s">
        <v>221</v>
      </c>
      <c r="Z246" s="11">
        <f t="shared" si="41"/>
        <v>0</v>
      </c>
      <c r="AA246" s="421"/>
    </row>
    <row r="247" spans="1:27" x14ac:dyDescent="0.25">
      <c r="A247" s="58"/>
      <c r="B247" s="364"/>
      <c r="C247" s="364"/>
      <c r="D247" s="364"/>
      <c r="E247" s="364"/>
      <c r="F247" s="364"/>
      <c r="G247" s="62"/>
      <c r="H247" s="375"/>
      <c r="I247" s="375">
        <v>4</v>
      </c>
      <c r="J247" s="67"/>
      <c r="K247" s="67">
        <v>1</v>
      </c>
      <c r="L247" s="67"/>
      <c r="M247" s="375"/>
      <c r="N247" s="67"/>
      <c r="O247" s="67"/>
      <c r="P247" s="67"/>
      <c r="Q247" s="67"/>
      <c r="R247" s="67"/>
      <c r="S247" s="67"/>
      <c r="T247" s="67"/>
      <c r="U247" s="67"/>
      <c r="V247" s="367">
        <f t="shared" si="43"/>
        <v>0</v>
      </c>
      <c r="W247" s="320">
        <f t="shared" si="42"/>
        <v>0</v>
      </c>
      <c r="X247" s="418">
        <f>E233</f>
        <v>567</v>
      </c>
      <c r="Y247" s="267" t="s">
        <v>13</v>
      </c>
      <c r="Z247" s="11">
        <f t="shared" si="41"/>
        <v>0</v>
      </c>
      <c r="AA247" s="423"/>
    </row>
    <row r="248" spans="1:27" x14ac:dyDescent="0.25">
      <c r="A248" s="58"/>
      <c r="B248" s="364"/>
      <c r="C248" s="364"/>
      <c r="D248" s="364"/>
      <c r="E248" s="364"/>
      <c r="F248" s="364"/>
      <c r="G248" s="62"/>
      <c r="H248" s="375"/>
      <c r="I248" s="67">
        <v>5</v>
      </c>
      <c r="J248" s="67"/>
      <c r="K248" s="67"/>
      <c r="L248" s="67">
        <v>1</v>
      </c>
      <c r="M248" s="67"/>
      <c r="N248" s="67"/>
      <c r="O248" s="67"/>
      <c r="P248" s="67"/>
      <c r="Q248" s="67"/>
      <c r="R248" s="67"/>
      <c r="S248" s="67"/>
      <c r="T248" s="67"/>
      <c r="U248" s="67"/>
      <c r="V248" s="367">
        <f t="shared" si="43"/>
        <v>1</v>
      </c>
      <c r="W248" s="320">
        <f t="shared" si="42"/>
        <v>1.5748031496062992E-3</v>
      </c>
      <c r="X248" s="418">
        <f>E233</f>
        <v>567</v>
      </c>
      <c r="Y248" s="40" t="s">
        <v>101</v>
      </c>
      <c r="Z248" s="11">
        <f t="shared" si="41"/>
        <v>1</v>
      </c>
      <c r="AA248" s="177" t="s">
        <v>365</v>
      </c>
    </row>
    <row r="249" spans="1:27" x14ac:dyDescent="0.25">
      <c r="A249" s="58"/>
      <c r="B249" s="364"/>
      <c r="C249" s="364"/>
      <c r="D249" s="364"/>
      <c r="E249" s="364"/>
      <c r="F249" s="364"/>
      <c r="G249" s="365"/>
      <c r="H249" s="366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367">
        <f t="shared" si="43"/>
        <v>0</v>
      </c>
      <c r="W249" s="320">
        <f t="shared" si="42"/>
        <v>0</v>
      </c>
      <c r="X249" s="418">
        <f>E233</f>
        <v>567</v>
      </c>
      <c r="Y249" s="268" t="s">
        <v>320</v>
      </c>
      <c r="Z249" s="11">
        <f t="shared" si="41"/>
        <v>0</v>
      </c>
      <c r="AA249" s="421"/>
    </row>
    <row r="250" spans="1:27" x14ac:dyDescent="0.25">
      <c r="A250" s="58"/>
      <c r="B250" s="364"/>
      <c r="C250" s="364"/>
      <c r="D250" s="364"/>
      <c r="E250" s="364"/>
      <c r="F250" s="364"/>
      <c r="G250" s="365"/>
      <c r="H250" s="366"/>
      <c r="I250" s="67">
        <v>1</v>
      </c>
      <c r="J250" s="67"/>
      <c r="K250" s="67"/>
      <c r="L250" s="67">
        <v>1</v>
      </c>
      <c r="M250" s="67"/>
      <c r="N250" s="67"/>
      <c r="O250" s="67"/>
      <c r="P250" s="67"/>
      <c r="Q250" s="67"/>
      <c r="R250" s="67"/>
      <c r="S250" s="67"/>
      <c r="T250" s="67"/>
      <c r="U250" s="67"/>
      <c r="V250" s="367">
        <f t="shared" si="43"/>
        <v>1</v>
      </c>
      <c r="W250" s="320">
        <f t="shared" si="42"/>
        <v>1.5748031496062992E-3</v>
      </c>
      <c r="X250" s="418">
        <f>E233</f>
        <v>567</v>
      </c>
      <c r="Y250" s="40" t="s">
        <v>29</v>
      </c>
      <c r="Z250" s="11">
        <f t="shared" si="41"/>
        <v>1</v>
      </c>
      <c r="AA250" s="423"/>
    </row>
    <row r="251" spans="1:27" x14ac:dyDescent="0.25">
      <c r="A251" s="58"/>
      <c r="B251" s="364"/>
      <c r="C251" s="364"/>
      <c r="D251" s="364"/>
      <c r="E251" s="364"/>
      <c r="F251" s="364"/>
      <c r="G251" s="365"/>
      <c r="H251" s="372"/>
      <c r="I251" s="72">
        <v>10</v>
      </c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>
        <v>1</v>
      </c>
      <c r="V251" s="367">
        <f t="shared" si="43"/>
        <v>1</v>
      </c>
      <c r="W251" s="320">
        <f t="shared" si="42"/>
        <v>1.5748031496062992E-3</v>
      </c>
      <c r="X251" s="418">
        <f>E233</f>
        <v>567</v>
      </c>
      <c r="Y251" s="268" t="s">
        <v>10</v>
      </c>
      <c r="Z251" s="11">
        <f t="shared" si="41"/>
        <v>1</v>
      </c>
      <c r="AA251" s="420"/>
    </row>
    <row r="252" spans="1:27" ht="15.75" thickBot="1" x14ac:dyDescent="0.3">
      <c r="A252" s="58"/>
      <c r="B252" s="364"/>
      <c r="C252" s="364"/>
      <c r="D252" s="364"/>
      <c r="E252" s="364"/>
      <c r="F252" s="364"/>
      <c r="G252" s="365"/>
      <c r="H252" s="372"/>
      <c r="I252" s="72"/>
      <c r="J252" s="72"/>
      <c r="K252" s="72">
        <v>1</v>
      </c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367">
        <f>SUM(H252,J252,L252,N252,P252,R252,U252,T252)</f>
        <v>0</v>
      </c>
      <c r="W252" s="345">
        <f t="shared" si="42"/>
        <v>0</v>
      </c>
      <c r="X252" s="418">
        <f>E233</f>
        <v>567</v>
      </c>
      <c r="Y252" s="268" t="s">
        <v>366</v>
      </c>
      <c r="Z252" s="11">
        <f t="shared" si="41"/>
        <v>0</v>
      </c>
      <c r="AA252" s="421"/>
    </row>
    <row r="253" spans="1:27" ht="15.75" thickBot="1" x14ac:dyDescent="0.3">
      <c r="A253" s="58"/>
      <c r="B253" s="364"/>
      <c r="C253" s="364"/>
      <c r="D253" s="364"/>
      <c r="E253" s="364"/>
      <c r="F253" s="364"/>
      <c r="G253" s="365"/>
      <c r="H253" s="424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425"/>
      <c r="W253" s="202"/>
      <c r="X253" s="425"/>
      <c r="Y253" s="83" t="s">
        <v>22</v>
      </c>
      <c r="Z253" s="11">
        <f t="shared" si="41"/>
        <v>0</v>
      </c>
      <c r="AA253" s="421"/>
    </row>
    <row r="254" spans="1:27" x14ac:dyDescent="0.25">
      <c r="A254" s="58"/>
      <c r="B254" s="364"/>
      <c r="C254" s="364"/>
      <c r="D254" s="364"/>
      <c r="E254" s="364"/>
      <c r="F254" s="364"/>
      <c r="G254" s="365"/>
      <c r="H254" s="426"/>
      <c r="I254" s="68"/>
      <c r="J254" s="68"/>
      <c r="K254" s="68"/>
      <c r="L254" s="68"/>
      <c r="M254" s="68"/>
      <c r="N254" s="68"/>
      <c r="O254" s="68"/>
      <c r="P254" s="68"/>
      <c r="Q254" s="67"/>
      <c r="R254" s="68"/>
      <c r="S254" s="68"/>
      <c r="T254" s="68"/>
      <c r="U254" s="68"/>
      <c r="V254" s="367">
        <f t="shared" ref="V254:V267" si="44">SUM(H254,J254,L254,N254,P254,R254,U254)</f>
        <v>0</v>
      </c>
      <c r="W254" s="318">
        <f>$V254/$D$233</f>
        <v>0</v>
      </c>
      <c r="X254" s="418">
        <f>E233</f>
        <v>567</v>
      </c>
      <c r="Y254" s="267" t="s">
        <v>101</v>
      </c>
      <c r="Z254" s="11">
        <f t="shared" si="41"/>
        <v>0</v>
      </c>
      <c r="AA254" s="421"/>
    </row>
    <row r="255" spans="1:27" x14ac:dyDescent="0.25">
      <c r="A255" s="58"/>
      <c r="B255" s="364"/>
      <c r="C255" s="364"/>
      <c r="D255" s="364"/>
      <c r="E255" s="364"/>
      <c r="F255" s="364"/>
      <c r="G255" s="365"/>
      <c r="H255" s="366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367">
        <f t="shared" si="44"/>
        <v>0</v>
      </c>
      <c r="W255" s="320">
        <f t="shared" ref="W255:W266" si="45">$V255/$D$233</f>
        <v>0</v>
      </c>
      <c r="X255" s="418">
        <f>E233</f>
        <v>567</v>
      </c>
      <c r="Y255" s="41" t="s">
        <v>190</v>
      </c>
      <c r="Z255" s="11">
        <f t="shared" si="41"/>
        <v>0</v>
      </c>
      <c r="AA255" s="176"/>
    </row>
    <row r="256" spans="1:27" x14ac:dyDescent="0.25">
      <c r="A256" s="58"/>
      <c r="B256" s="364"/>
      <c r="C256" s="364"/>
      <c r="D256" s="364"/>
      <c r="E256" s="364"/>
      <c r="F256" s="364"/>
      <c r="G256" s="365"/>
      <c r="H256" s="366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367">
        <f t="shared" si="44"/>
        <v>0</v>
      </c>
      <c r="W256" s="320">
        <f t="shared" si="45"/>
        <v>0</v>
      </c>
      <c r="X256" s="418">
        <f>E233</f>
        <v>567</v>
      </c>
      <c r="Y256" s="42" t="s">
        <v>26</v>
      </c>
      <c r="Z256" s="11">
        <f t="shared" si="41"/>
        <v>0</v>
      </c>
      <c r="AA256" s="421"/>
    </row>
    <row r="257" spans="1:27" x14ac:dyDescent="0.25">
      <c r="A257" s="58"/>
      <c r="B257" s="364"/>
      <c r="C257" s="364"/>
      <c r="D257" s="364"/>
      <c r="E257" s="364"/>
      <c r="F257" s="364"/>
      <c r="G257" s="365"/>
      <c r="H257" s="366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367">
        <f t="shared" si="44"/>
        <v>0</v>
      </c>
      <c r="W257" s="320">
        <f t="shared" si="45"/>
        <v>0</v>
      </c>
      <c r="X257" s="418">
        <f>E233</f>
        <v>567</v>
      </c>
      <c r="Y257" s="43" t="s">
        <v>27</v>
      </c>
      <c r="Z257" s="11">
        <f t="shared" si="41"/>
        <v>0</v>
      </c>
      <c r="AA257" s="176"/>
    </row>
    <row r="258" spans="1:27" x14ac:dyDescent="0.25">
      <c r="A258" s="58"/>
      <c r="B258" s="364"/>
      <c r="C258" s="364"/>
      <c r="D258" s="364"/>
      <c r="E258" s="364"/>
      <c r="F258" s="364" t="s">
        <v>110</v>
      </c>
      <c r="G258" s="365"/>
      <c r="H258" s="366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367">
        <f t="shared" si="44"/>
        <v>0</v>
      </c>
      <c r="W258" s="320">
        <f t="shared" si="45"/>
        <v>0</v>
      </c>
      <c r="X258" s="418">
        <f>E233</f>
        <v>567</v>
      </c>
      <c r="Y258" s="43" t="s">
        <v>39</v>
      </c>
      <c r="Z258" s="11">
        <f t="shared" si="41"/>
        <v>0</v>
      </c>
      <c r="AA258" s="176"/>
    </row>
    <row r="259" spans="1:27" x14ac:dyDescent="0.25">
      <c r="A259" s="58"/>
      <c r="B259" s="364"/>
      <c r="C259" s="364"/>
      <c r="D259" s="364"/>
      <c r="E259" s="364"/>
      <c r="F259" s="364"/>
      <c r="G259" s="365"/>
      <c r="H259" s="366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367">
        <f t="shared" si="44"/>
        <v>0</v>
      </c>
      <c r="W259" s="320">
        <f t="shared" si="45"/>
        <v>0</v>
      </c>
      <c r="X259" s="418">
        <f>E233</f>
        <v>567</v>
      </c>
      <c r="Y259" s="43" t="s">
        <v>76</v>
      </c>
      <c r="Z259" s="11">
        <f t="shared" si="41"/>
        <v>0</v>
      </c>
      <c r="AA259" s="438"/>
    </row>
    <row r="260" spans="1:27" x14ac:dyDescent="0.25">
      <c r="A260" s="58"/>
      <c r="B260" s="364"/>
      <c r="C260" s="364"/>
      <c r="D260" s="364"/>
      <c r="E260" s="364"/>
      <c r="F260" s="364"/>
      <c r="G260" s="365"/>
      <c r="H260" s="366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367">
        <f t="shared" si="44"/>
        <v>0</v>
      </c>
      <c r="W260" s="320">
        <f t="shared" si="45"/>
        <v>0</v>
      </c>
      <c r="X260" s="418">
        <f>E233</f>
        <v>567</v>
      </c>
      <c r="Y260" s="267" t="s">
        <v>223</v>
      </c>
      <c r="Z260" s="11">
        <f t="shared" si="41"/>
        <v>0</v>
      </c>
      <c r="AA260" s="176"/>
    </row>
    <row r="261" spans="1:27" x14ac:dyDescent="0.25">
      <c r="A261" s="58"/>
      <c r="B261" s="364"/>
      <c r="C261" s="364"/>
      <c r="D261" s="364"/>
      <c r="E261" s="364"/>
      <c r="F261" s="364"/>
      <c r="G261" s="365"/>
      <c r="H261" s="366">
        <v>6</v>
      </c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367">
        <f t="shared" si="44"/>
        <v>6</v>
      </c>
      <c r="W261" s="320">
        <f t="shared" si="45"/>
        <v>9.4488188976377951E-3</v>
      </c>
      <c r="X261" s="418">
        <f>E233</f>
        <v>567</v>
      </c>
      <c r="Y261" s="43" t="s">
        <v>111</v>
      </c>
      <c r="Z261" s="11">
        <f t="shared" si="41"/>
        <v>6</v>
      </c>
      <c r="AA261" s="176" t="s">
        <v>367</v>
      </c>
    </row>
    <row r="262" spans="1:27" x14ac:dyDescent="0.25">
      <c r="A262" s="58"/>
      <c r="B262" s="364"/>
      <c r="C262" s="364"/>
      <c r="D262" s="364"/>
      <c r="E262" s="364"/>
      <c r="F262" s="364"/>
      <c r="G262" s="365"/>
      <c r="H262" s="366">
        <v>1</v>
      </c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367">
        <f t="shared" si="44"/>
        <v>1</v>
      </c>
      <c r="W262" s="320">
        <f t="shared" si="45"/>
        <v>1.5748031496062992E-3</v>
      </c>
      <c r="X262" s="418">
        <f>E233</f>
        <v>567</v>
      </c>
      <c r="Y262" s="43" t="s">
        <v>55</v>
      </c>
      <c r="Z262" s="11">
        <f t="shared" si="41"/>
        <v>1</v>
      </c>
      <c r="AA262" s="176" t="s">
        <v>375</v>
      </c>
    </row>
    <row r="263" spans="1:27" x14ac:dyDescent="0.25">
      <c r="A263" s="58"/>
      <c r="B263" s="364"/>
      <c r="C263" s="364"/>
      <c r="D263" s="364"/>
      <c r="E263" s="364"/>
      <c r="F263" s="364"/>
      <c r="G263" s="365"/>
      <c r="H263" s="366">
        <v>1</v>
      </c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367">
        <f t="shared" si="44"/>
        <v>1</v>
      </c>
      <c r="W263" s="320">
        <f t="shared" si="45"/>
        <v>1.5748031496062992E-3</v>
      </c>
      <c r="X263" s="418">
        <f>E233</f>
        <v>567</v>
      </c>
      <c r="Y263" s="43" t="s">
        <v>13</v>
      </c>
      <c r="Z263" s="11">
        <f t="shared" si="41"/>
        <v>1</v>
      </c>
      <c r="AA263" s="420"/>
    </row>
    <row r="264" spans="1:27" x14ac:dyDescent="0.25">
      <c r="A264" s="58"/>
      <c r="B264" s="364"/>
      <c r="C264" s="364"/>
      <c r="D264" s="364"/>
      <c r="E264" s="364"/>
      <c r="F264" s="364"/>
      <c r="G264" s="365"/>
      <c r="H264" s="366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367">
        <f t="shared" si="44"/>
        <v>0</v>
      </c>
      <c r="W264" s="320">
        <f t="shared" si="45"/>
        <v>0</v>
      </c>
      <c r="X264" s="418">
        <f>E233</f>
        <v>567</v>
      </c>
      <c r="Y264" s="43" t="s">
        <v>73</v>
      </c>
      <c r="Z264" s="11">
        <f t="shared" si="41"/>
        <v>0</v>
      </c>
      <c r="AA264" s="420"/>
    </row>
    <row r="265" spans="1:27" x14ac:dyDescent="0.25">
      <c r="A265" s="58"/>
      <c r="B265" s="364"/>
      <c r="C265" s="364"/>
      <c r="D265" s="364"/>
      <c r="E265" s="364"/>
      <c r="F265" s="364"/>
      <c r="G265" s="365"/>
      <c r="H265" s="366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367">
        <f t="shared" si="44"/>
        <v>0</v>
      </c>
      <c r="W265" s="320">
        <f t="shared" si="45"/>
        <v>0</v>
      </c>
      <c r="X265" s="418">
        <f>E233</f>
        <v>567</v>
      </c>
      <c r="Y265" s="43" t="s">
        <v>41</v>
      </c>
      <c r="Z265" s="11">
        <f t="shared" si="41"/>
        <v>0</v>
      </c>
      <c r="AA265" s="420"/>
    </row>
    <row r="266" spans="1:27" ht="15.75" thickBot="1" x14ac:dyDescent="0.3">
      <c r="A266" s="191"/>
      <c r="B266" s="192"/>
      <c r="C266" s="192"/>
      <c r="D266" s="192"/>
      <c r="E266" s="192"/>
      <c r="F266" s="192"/>
      <c r="G266" s="365"/>
      <c r="H266" s="366">
        <v>5</v>
      </c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367">
        <f t="shared" si="44"/>
        <v>5</v>
      </c>
      <c r="W266" s="317">
        <f t="shared" si="45"/>
        <v>7.874015748031496E-3</v>
      </c>
      <c r="X266" s="418">
        <f>E233</f>
        <v>567</v>
      </c>
      <c r="Y266" s="44" t="s">
        <v>37</v>
      </c>
      <c r="Z266" s="11">
        <f t="shared" si="41"/>
        <v>5</v>
      </c>
      <c r="AA266" s="427" t="s">
        <v>368</v>
      </c>
    </row>
    <row r="267" spans="1:27" ht="15.75" thickBot="1" x14ac:dyDescent="0.3">
      <c r="A267" s="47"/>
      <c r="B267" s="47"/>
      <c r="C267" s="47"/>
      <c r="D267" s="47"/>
      <c r="E267" s="47"/>
      <c r="F267" s="47"/>
      <c r="G267" s="53" t="s">
        <v>5</v>
      </c>
      <c r="H267" s="63">
        <f t="shared" ref="H267" si="46">SUM(H233:H266)</f>
        <v>55</v>
      </c>
      <c r="I267" s="63">
        <f>SUM(I233:I266)</f>
        <v>58</v>
      </c>
      <c r="J267" s="63">
        <f t="shared" ref="J267:U267" si="47">SUM(J233:J266)</f>
        <v>4</v>
      </c>
      <c r="K267" s="63">
        <f t="shared" si="47"/>
        <v>14</v>
      </c>
      <c r="L267" s="63">
        <f t="shared" si="47"/>
        <v>6</v>
      </c>
      <c r="M267" s="63">
        <f t="shared" si="47"/>
        <v>0</v>
      </c>
      <c r="N267" s="63">
        <f t="shared" si="47"/>
        <v>0</v>
      </c>
      <c r="O267" s="63">
        <f t="shared" si="47"/>
        <v>0</v>
      </c>
      <c r="P267" s="63">
        <f t="shared" si="47"/>
        <v>0</v>
      </c>
      <c r="Q267" s="63">
        <f t="shared" si="47"/>
        <v>0</v>
      </c>
      <c r="R267" s="63">
        <f t="shared" si="47"/>
        <v>0</v>
      </c>
      <c r="S267" s="63">
        <f t="shared" si="47"/>
        <v>0</v>
      </c>
      <c r="T267" s="63">
        <f t="shared" si="47"/>
        <v>0</v>
      </c>
      <c r="U267" s="63">
        <f t="shared" si="47"/>
        <v>3</v>
      </c>
      <c r="V267" s="394">
        <f t="shared" si="44"/>
        <v>68</v>
      </c>
      <c r="W267" s="167">
        <f>$V267/$D$233</f>
        <v>0.10708661417322834</v>
      </c>
      <c r="X267" s="418">
        <f>E233</f>
        <v>567</v>
      </c>
    </row>
    <row r="269" spans="1:27" ht="15.75" thickBot="1" x14ac:dyDescent="0.3"/>
    <row r="270" spans="1:27" ht="60.75" thickBot="1" x14ac:dyDescent="0.3">
      <c r="A270" s="49" t="s">
        <v>23</v>
      </c>
      <c r="B270" s="49" t="s">
        <v>51</v>
      </c>
      <c r="C270" s="49" t="s">
        <v>56</v>
      </c>
      <c r="D270" s="49" t="s">
        <v>18</v>
      </c>
      <c r="E270" s="48" t="s">
        <v>17</v>
      </c>
      <c r="F270" s="50" t="s">
        <v>1</v>
      </c>
      <c r="G270" s="51" t="s">
        <v>24</v>
      </c>
      <c r="H270" s="85" t="s">
        <v>71</v>
      </c>
      <c r="I270" s="52" t="s">
        <v>72</v>
      </c>
      <c r="J270" s="52" t="s">
        <v>57</v>
      </c>
      <c r="K270" s="52" t="s">
        <v>62</v>
      </c>
      <c r="L270" s="52" t="s">
        <v>58</v>
      </c>
      <c r="M270" s="52" t="s">
        <v>63</v>
      </c>
      <c r="N270" s="52" t="s">
        <v>59</v>
      </c>
      <c r="O270" s="52" t="s">
        <v>64</v>
      </c>
      <c r="P270" s="52" t="s">
        <v>60</v>
      </c>
      <c r="Q270" s="52" t="s">
        <v>68</v>
      </c>
      <c r="R270" s="52" t="s">
        <v>61</v>
      </c>
      <c r="S270" s="52" t="s">
        <v>69</v>
      </c>
      <c r="T270" s="52" t="s">
        <v>131</v>
      </c>
      <c r="U270" s="52" t="s">
        <v>44</v>
      </c>
      <c r="V270" s="52" t="s">
        <v>5</v>
      </c>
      <c r="W270" s="48" t="s">
        <v>2</v>
      </c>
      <c r="X270" s="49" t="s">
        <v>120</v>
      </c>
      <c r="Y270" s="37" t="s">
        <v>21</v>
      </c>
      <c r="Z270" s="11" t="s">
        <v>5</v>
      </c>
      <c r="AA270" s="36" t="s">
        <v>7</v>
      </c>
    </row>
    <row r="271" spans="1:27" ht="15.75" thickBot="1" x14ac:dyDescent="0.3">
      <c r="A271" s="80">
        <v>1475188</v>
      </c>
      <c r="B271" s="80" t="s">
        <v>124</v>
      </c>
      <c r="C271" s="81">
        <v>576</v>
      </c>
      <c r="D271" s="81">
        <v>634</v>
      </c>
      <c r="E271" s="81">
        <v>566</v>
      </c>
      <c r="F271" s="82">
        <f>E271/D271</f>
        <v>0.89274447949526814</v>
      </c>
      <c r="G271" s="54">
        <v>44957</v>
      </c>
      <c r="H271" s="359"/>
      <c r="I271" s="65">
        <v>19</v>
      </c>
      <c r="J271" s="65">
        <v>9</v>
      </c>
      <c r="K271" s="65">
        <v>8</v>
      </c>
      <c r="L271" s="65">
        <v>1</v>
      </c>
      <c r="M271" s="65"/>
      <c r="N271" s="65"/>
      <c r="O271" s="65"/>
      <c r="P271" s="65"/>
      <c r="Q271" s="65"/>
      <c r="R271" s="65"/>
      <c r="S271" s="65"/>
      <c r="T271" s="65"/>
      <c r="U271" s="65"/>
      <c r="V271" s="367">
        <f>SUM(H271,J271,L271,N271,P271,R271,U271,T271)</f>
        <v>10</v>
      </c>
      <c r="W271" s="318">
        <f>$V271/$D$271</f>
        <v>1.5772870662460567E-2</v>
      </c>
      <c r="X271" s="418">
        <f>E271</f>
        <v>566</v>
      </c>
      <c r="Y271" s="39" t="s">
        <v>433</v>
      </c>
      <c r="Z271" s="11">
        <f t="shared" ref="Z271:Z304" si="48">V271</f>
        <v>10</v>
      </c>
      <c r="AA271" s="45" t="s">
        <v>75</v>
      </c>
    </row>
    <row r="272" spans="1:27" x14ac:dyDescent="0.25">
      <c r="A272" s="55"/>
      <c r="B272" s="56"/>
      <c r="C272" s="56"/>
      <c r="D272" s="56"/>
      <c r="E272" s="56"/>
      <c r="F272" s="56"/>
      <c r="G272" s="57"/>
      <c r="H272" s="366">
        <v>3</v>
      </c>
      <c r="I272" s="67"/>
      <c r="J272" s="67">
        <v>1</v>
      </c>
      <c r="K272" s="67"/>
      <c r="L272" s="67"/>
      <c r="M272" s="67"/>
      <c r="N272" s="72"/>
      <c r="O272" s="67"/>
      <c r="P272" s="67"/>
      <c r="Q272" s="67"/>
      <c r="R272" s="67"/>
      <c r="S272" s="67"/>
      <c r="T272" s="67"/>
      <c r="U272" s="67"/>
      <c r="V272" s="367">
        <f>SUM(H272,J272,L272,N272,P272,R272,U272,T272)</f>
        <v>4</v>
      </c>
      <c r="W272" s="320">
        <f t="shared" ref="W272:W290" si="49">$V272/$D$271</f>
        <v>6.3091482649842269E-3</v>
      </c>
      <c r="X272" s="418">
        <f>E271</f>
        <v>566</v>
      </c>
      <c r="Y272" s="267" t="s">
        <v>52</v>
      </c>
      <c r="Z272" s="11">
        <f t="shared" si="48"/>
        <v>4</v>
      </c>
      <c r="AA272" s="356"/>
    </row>
    <row r="273" spans="1:27" x14ac:dyDescent="0.25">
      <c r="A273" s="58"/>
      <c r="B273" s="364"/>
      <c r="C273" s="364"/>
      <c r="D273" s="364"/>
      <c r="E273" s="364"/>
      <c r="F273" s="364"/>
      <c r="G273" s="365"/>
      <c r="H273" s="366">
        <v>20</v>
      </c>
      <c r="I273" s="67"/>
      <c r="J273" s="67">
        <v>2</v>
      </c>
      <c r="K273" s="67"/>
      <c r="L273" s="67">
        <v>1</v>
      </c>
      <c r="M273" s="67"/>
      <c r="N273" s="67"/>
      <c r="O273" s="67"/>
      <c r="P273" s="67"/>
      <c r="Q273" s="67"/>
      <c r="R273" s="67"/>
      <c r="S273" s="67"/>
      <c r="T273" s="67"/>
      <c r="U273" s="67"/>
      <c r="V273" s="367">
        <f t="shared" ref="V273:V289" si="50">SUM(H273,J273,L273,N273,P273,R273,U273,T273)</f>
        <v>23</v>
      </c>
      <c r="W273" s="320">
        <f t="shared" si="49"/>
        <v>3.6277602523659309E-2</v>
      </c>
      <c r="X273" s="418">
        <f>E271</f>
        <v>566</v>
      </c>
      <c r="Y273" s="40" t="s">
        <v>16</v>
      </c>
      <c r="Z273" s="11">
        <f t="shared" si="48"/>
        <v>23</v>
      </c>
      <c r="AA273" s="383"/>
    </row>
    <row r="274" spans="1:27" x14ac:dyDescent="0.25">
      <c r="A274" s="58"/>
      <c r="B274" s="364"/>
      <c r="C274" s="364"/>
      <c r="D274" s="364"/>
      <c r="E274" s="364"/>
      <c r="F274" s="364"/>
      <c r="G274" s="365"/>
      <c r="H274" s="366">
        <v>2</v>
      </c>
      <c r="I274" s="67"/>
      <c r="J274" s="419"/>
      <c r="K274" s="419"/>
      <c r="L274" s="419"/>
      <c r="M274" s="67"/>
      <c r="N274" s="67"/>
      <c r="O274" s="67"/>
      <c r="P274" s="67"/>
      <c r="Q274" s="67"/>
      <c r="R274" s="67"/>
      <c r="S274" s="67"/>
      <c r="T274" s="67"/>
      <c r="U274" s="67"/>
      <c r="V274" s="367">
        <f t="shared" si="50"/>
        <v>2</v>
      </c>
      <c r="W274" s="320">
        <f t="shared" si="49"/>
        <v>3.1545741324921135E-3</v>
      </c>
      <c r="X274" s="418">
        <f>E271</f>
        <v>566</v>
      </c>
      <c r="Y274" s="40" t="s">
        <v>4</v>
      </c>
      <c r="Z274" s="11">
        <f t="shared" si="48"/>
        <v>2</v>
      </c>
      <c r="AA274" s="383"/>
    </row>
    <row r="275" spans="1:27" x14ac:dyDescent="0.25">
      <c r="A275" s="58"/>
      <c r="B275" s="364"/>
      <c r="C275" s="364"/>
      <c r="D275" s="364"/>
      <c r="E275" s="364"/>
      <c r="F275" s="364"/>
      <c r="G275" s="365"/>
      <c r="H275" s="366"/>
      <c r="I275" s="67">
        <v>3</v>
      </c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367">
        <f t="shared" si="50"/>
        <v>0</v>
      </c>
      <c r="W275" s="320">
        <f t="shared" si="49"/>
        <v>0</v>
      </c>
      <c r="X275" s="418">
        <f>E271</f>
        <v>566</v>
      </c>
      <c r="Y275" s="40" t="s">
        <v>14</v>
      </c>
      <c r="Z275" s="11">
        <f t="shared" si="48"/>
        <v>0</v>
      </c>
      <c r="AA275" s="176"/>
    </row>
    <row r="276" spans="1:27" x14ac:dyDescent="0.25">
      <c r="A276" s="58"/>
      <c r="B276" s="364"/>
      <c r="C276" s="364"/>
      <c r="D276" s="364"/>
      <c r="E276" s="364"/>
      <c r="F276" s="364"/>
      <c r="G276" s="365"/>
      <c r="H276" s="366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>
        <v>2</v>
      </c>
      <c r="V276" s="367">
        <f t="shared" si="50"/>
        <v>2</v>
      </c>
      <c r="W276" s="320">
        <f t="shared" si="49"/>
        <v>3.1545741324921135E-3</v>
      </c>
      <c r="X276" s="418">
        <f>E271</f>
        <v>566</v>
      </c>
      <c r="Y276" s="40" t="s">
        <v>15</v>
      </c>
      <c r="Z276" s="11">
        <f t="shared" si="48"/>
        <v>2</v>
      </c>
      <c r="AA276" s="363"/>
    </row>
    <row r="277" spans="1:27" x14ac:dyDescent="0.25">
      <c r="A277" s="58" t="s">
        <v>194</v>
      </c>
      <c r="B277" s="364"/>
      <c r="C277" s="364"/>
      <c r="D277" s="364"/>
      <c r="E277" s="364"/>
      <c r="F277" s="364"/>
      <c r="G277" s="365"/>
      <c r="H277" s="366"/>
      <c r="I277" s="67">
        <v>35</v>
      </c>
      <c r="J277" s="67">
        <v>5</v>
      </c>
      <c r="K277" s="67">
        <v>24</v>
      </c>
      <c r="L277" s="67">
        <v>4</v>
      </c>
      <c r="M277" s="67"/>
      <c r="N277" s="67"/>
      <c r="O277" s="67"/>
      <c r="P277" s="67"/>
      <c r="Q277" s="67"/>
      <c r="R277" s="67"/>
      <c r="S277" s="67"/>
      <c r="T277" s="67"/>
      <c r="U277" s="67"/>
      <c r="V277" s="367">
        <f t="shared" si="50"/>
        <v>9</v>
      </c>
      <c r="W277" s="320">
        <f t="shared" si="49"/>
        <v>1.4195583596214511E-2</v>
      </c>
      <c r="X277" s="418">
        <f>E271</f>
        <v>566</v>
      </c>
      <c r="Y277" s="40" t="s">
        <v>8</v>
      </c>
      <c r="Z277" s="11">
        <f t="shared" si="48"/>
        <v>9</v>
      </c>
      <c r="AA277" s="363"/>
    </row>
    <row r="278" spans="1:27" x14ac:dyDescent="0.25">
      <c r="A278" s="58"/>
      <c r="B278" s="364"/>
      <c r="C278" s="364"/>
      <c r="D278" s="364"/>
      <c r="E278" s="364"/>
      <c r="F278" s="364"/>
      <c r="G278" s="365"/>
      <c r="H278" s="366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367">
        <f t="shared" si="50"/>
        <v>0</v>
      </c>
      <c r="W278" s="320">
        <f t="shared" si="49"/>
        <v>0</v>
      </c>
      <c r="X278" s="418">
        <f>E271</f>
        <v>566</v>
      </c>
      <c r="Y278" s="40" t="s">
        <v>9</v>
      </c>
      <c r="Z278" s="11">
        <f t="shared" si="48"/>
        <v>0</v>
      </c>
      <c r="AA278" s="420"/>
    </row>
    <row r="279" spans="1:27" x14ac:dyDescent="0.25">
      <c r="A279" s="58"/>
      <c r="B279" s="364"/>
      <c r="C279" s="364"/>
      <c r="D279" s="364"/>
      <c r="E279" s="364"/>
      <c r="F279" s="364"/>
      <c r="G279" s="365"/>
      <c r="H279" s="386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367">
        <f t="shared" si="50"/>
        <v>0</v>
      </c>
      <c r="W279" s="320">
        <f t="shared" si="49"/>
        <v>0</v>
      </c>
      <c r="X279" s="418">
        <f>E271</f>
        <v>566</v>
      </c>
      <c r="Y279" s="40" t="s">
        <v>73</v>
      </c>
      <c r="Z279" s="11">
        <f t="shared" si="48"/>
        <v>0</v>
      </c>
      <c r="AA279" s="420"/>
    </row>
    <row r="280" spans="1:27" x14ac:dyDescent="0.25">
      <c r="A280" s="58"/>
      <c r="B280" s="364"/>
      <c r="C280" s="364"/>
      <c r="D280" s="364"/>
      <c r="E280" s="364"/>
      <c r="F280" s="364"/>
      <c r="G280" s="365"/>
      <c r="H280" s="386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367">
        <f t="shared" si="50"/>
        <v>0</v>
      </c>
      <c r="W280" s="320">
        <f t="shared" si="49"/>
        <v>0</v>
      </c>
      <c r="X280" s="418">
        <f>E271</f>
        <v>566</v>
      </c>
      <c r="Y280" s="40" t="s">
        <v>0</v>
      </c>
      <c r="Z280" s="11">
        <f t="shared" si="48"/>
        <v>0</v>
      </c>
      <c r="AA280" s="421"/>
    </row>
    <row r="281" spans="1:27" x14ac:dyDescent="0.25">
      <c r="A281" s="58"/>
      <c r="B281" s="364"/>
      <c r="C281" s="364"/>
      <c r="D281" s="364"/>
      <c r="E281" s="364"/>
      <c r="F281" s="364"/>
      <c r="G281" s="365"/>
      <c r="H281" s="386"/>
      <c r="I281" s="67">
        <v>1</v>
      </c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367">
        <f t="shared" si="50"/>
        <v>0</v>
      </c>
      <c r="W281" s="320">
        <f t="shared" si="49"/>
        <v>0</v>
      </c>
      <c r="X281" s="418">
        <f>E271</f>
        <v>566</v>
      </c>
      <c r="Y281" s="40" t="s">
        <v>20</v>
      </c>
      <c r="Z281" s="11">
        <f t="shared" si="48"/>
        <v>0</v>
      </c>
      <c r="AA281" s="421"/>
    </row>
    <row r="282" spans="1:27" x14ac:dyDescent="0.25">
      <c r="A282" s="58"/>
      <c r="B282" s="364"/>
      <c r="C282" s="364"/>
      <c r="D282" s="364"/>
      <c r="E282" s="364"/>
      <c r="F282" s="364" t="s">
        <v>110</v>
      </c>
      <c r="G282" s="365"/>
      <c r="H282" s="386"/>
      <c r="I282" s="67">
        <v>5</v>
      </c>
      <c r="J282" s="67"/>
      <c r="K282" s="67">
        <v>1</v>
      </c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367">
        <f t="shared" si="50"/>
        <v>0</v>
      </c>
      <c r="W282" s="320">
        <f t="shared" si="49"/>
        <v>0</v>
      </c>
      <c r="X282" s="418">
        <f>E271</f>
        <v>566</v>
      </c>
      <c r="Y282" s="40" t="s">
        <v>3</v>
      </c>
      <c r="Z282" s="11">
        <f t="shared" si="48"/>
        <v>0</v>
      </c>
      <c r="AA282" s="421"/>
    </row>
    <row r="283" spans="1:27" x14ac:dyDescent="0.25">
      <c r="A283" s="443"/>
      <c r="B283" s="445"/>
      <c r="C283" s="445"/>
      <c r="D283" s="445"/>
      <c r="E283" s="445"/>
      <c r="F283" s="445"/>
      <c r="G283" s="444"/>
      <c r="H283" s="422">
        <v>1</v>
      </c>
      <c r="I283" s="67"/>
      <c r="J283" s="72"/>
      <c r="K283" s="72"/>
      <c r="L283" s="72"/>
      <c r="M283" s="67"/>
      <c r="N283" s="72"/>
      <c r="O283" s="72"/>
      <c r="P283" s="72"/>
      <c r="Q283" s="72"/>
      <c r="R283" s="72"/>
      <c r="S283" s="72"/>
      <c r="T283" s="72"/>
      <c r="U283" s="72"/>
      <c r="V283" s="367">
        <f t="shared" si="50"/>
        <v>1</v>
      </c>
      <c r="W283" s="320">
        <f t="shared" si="49"/>
        <v>1.5772870662460567E-3</v>
      </c>
      <c r="X283" s="418">
        <f>E271</f>
        <v>566</v>
      </c>
      <c r="Y283" s="40" t="s">
        <v>85</v>
      </c>
      <c r="Z283" s="11">
        <f t="shared" si="48"/>
        <v>1</v>
      </c>
      <c r="AA283" s="421"/>
    </row>
    <row r="284" spans="1:27" x14ac:dyDescent="0.25">
      <c r="A284" s="443"/>
      <c r="B284" s="445"/>
      <c r="C284" s="445"/>
      <c r="D284" s="445"/>
      <c r="E284" s="445"/>
      <c r="F284" s="445"/>
      <c r="G284" s="444"/>
      <c r="H284" s="414"/>
      <c r="I284" s="67">
        <v>3</v>
      </c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367">
        <f t="shared" si="50"/>
        <v>0</v>
      </c>
      <c r="W284" s="320">
        <f t="shared" si="49"/>
        <v>0</v>
      </c>
      <c r="X284" s="418">
        <f>E271</f>
        <v>566</v>
      </c>
      <c r="Y284" s="267" t="s">
        <v>103</v>
      </c>
      <c r="Z284" s="11">
        <f t="shared" si="48"/>
        <v>0</v>
      </c>
      <c r="AA284" s="421"/>
    </row>
    <row r="285" spans="1:27" x14ac:dyDescent="0.25">
      <c r="A285" s="58"/>
      <c r="B285" s="364"/>
      <c r="C285" s="364"/>
      <c r="D285" s="364"/>
      <c r="E285" s="364"/>
      <c r="F285" s="364"/>
      <c r="G285" s="62"/>
      <c r="H285" s="375"/>
      <c r="I285" s="375">
        <v>14</v>
      </c>
      <c r="J285" s="67"/>
      <c r="K285" s="67">
        <v>1</v>
      </c>
      <c r="L285" s="67"/>
      <c r="M285" s="375"/>
      <c r="N285" s="67"/>
      <c r="O285" s="67"/>
      <c r="P285" s="67"/>
      <c r="Q285" s="67"/>
      <c r="R285" s="67"/>
      <c r="S285" s="67"/>
      <c r="T285" s="67"/>
      <c r="U285" s="67"/>
      <c r="V285" s="367">
        <f t="shared" si="50"/>
        <v>0</v>
      </c>
      <c r="W285" s="320">
        <f t="shared" si="49"/>
        <v>0</v>
      </c>
      <c r="X285" s="418">
        <f>E271</f>
        <v>566</v>
      </c>
      <c r="Y285" s="267" t="s">
        <v>13</v>
      </c>
      <c r="Z285" s="11">
        <f t="shared" si="48"/>
        <v>0</v>
      </c>
      <c r="AA285" s="423"/>
    </row>
    <row r="286" spans="1:27" x14ac:dyDescent="0.25">
      <c r="A286" s="58"/>
      <c r="B286" s="364"/>
      <c r="C286" s="364"/>
      <c r="D286" s="364"/>
      <c r="E286" s="364"/>
      <c r="F286" s="364"/>
      <c r="G286" s="62"/>
      <c r="H286" s="375"/>
      <c r="I286" s="67">
        <v>15</v>
      </c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367">
        <f t="shared" si="50"/>
        <v>0</v>
      </c>
      <c r="W286" s="320">
        <f t="shared" si="49"/>
        <v>0</v>
      </c>
      <c r="X286" s="418">
        <f>E271</f>
        <v>566</v>
      </c>
      <c r="Y286" s="40" t="s">
        <v>101</v>
      </c>
      <c r="Z286" s="11">
        <f t="shared" si="48"/>
        <v>0</v>
      </c>
      <c r="AA286" s="177" t="s">
        <v>386</v>
      </c>
    </row>
    <row r="287" spans="1:27" x14ac:dyDescent="0.25">
      <c r="A287" s="58"/>
      <c r="B287" s="364"/>
      <c r="C287" s="364"/>
      <c r="D287" s="364"/>
      <c r="E287" s="364"/>
      <c r="F287" s="364"/>
      <c r="G287" s="365"/>
      <c r="H287" s="366"/>
      <c r="I287" s="67">
        <v>12</v>
      </c>
      <c r="J287" s="67"/>
      <c r="K287" s="67">
        <v>1</v>
      </c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367">
        <f t="shared" si="50"/>
        <v>0</v>
      </c>
      <c r="W287" s="320">
        <f t="shared" si="49"/>
        <v>0</v>
      </c>
      <c r="X287" s="418">
        <f>E271</f>
        <v>566</v>
      </c>
      <c r="Y287" s="268" t="s">
        <v>220</v>
      </c>
      <c r="Z287" s="11">
        <f t="shared" si="48"/>
        <v>0</v>
      </c>
      <c r="AA287" s="421"/>
    </row>
    <row r="288" spans="1:27" x14ac:dyDescent="0.25">
      <c r="A288" s="58"/>
      <c r="B288" s="364"/>
      <c r="C288" s="364"/>
      <c r="D288" s="364"/>
      <c r="E288" s="364"/>
      <c r="F288" s="364"/>
      <c r="G288" s="365"/>
      <c r="H288" s="366"/>
      <c r="I288" s="67"/>
      <c r="J288" s="67"/>
      <c r="K288" s="67"/>
      <c r="L288" s="67">
        <v>2</v>
      </c>
      <c r="M288" s="67"/>
      <c r="N288" s="67"/>
      <c r="O288" s="67"/>
      <c r="P288" s="67"/>
      <c r="Q288" s="67"/>
      <c r="R288" s="67"/>
      <c r="S288" s="67"/>
      <c r="T288" s="67"/>
      <c r="U288" s="67"/>
      <c r="V288" s="367">
        <f t="shared" si="50"/>
        <v>2</v>
      </c>
      <c r="W288" s="320">
        <f t="shared" si="49"/>
        <v>3.1545741324921135E-3</v>
      </c>
      <c r="X288" s="418">
        <f>E271</f>
        <v>566</v>
      </c>
      <c r="Y288" s="40" t="s">
        <v>29</v>
      </c>
      <c r="Z288" s="11">
        <f t="shared" si="48"/>
        <v>2</v>
      </c>
      <c r="AA288" s="423"/>
    </row>
    <row r="289" spans="1:27" x14ac:dyDescent="0.25">
      <c r="A289" s="58"/>
      <c r="B289" s="364"/>
      <c r="C289" s="364"/>
      <c r="D289" s="364"/>
      <c r="E289" s="364"/>
      <c r="F289" s="364"/>
      <c r="G289" s="365"/>
      <c r="H289" s="372"/>
      <c r="I289" s="72">
        <v>9</v>
      </c>
      <c r="J289" s="72">
        <v>1</v>
      </c>
      <c r="K289" s="72">
        <v>1</v>
      </c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367">
        <f t="shared" si="50"/>
        <v>1</v>
      </c>
      <c r="W289" s="320">
        <f t="shared" si="49"/>
        <v>1.5772870662460567E-3</v>
      </c>
      <c r="X289" s="418">
        <f>E271</f>
        <v>566</v>
      </c>
      <c r="Y289" s="268" t="s">
        <v>10</v>
      </c>
      <c r="Z289" s="11">
        <f t="shared" si="48"/>
        <v>1</v>
      </c>
      <c r="AA289" s="420"/>
    </row>
    <row r="290" spans="1:27" ht="15.75" thickBot="1" x14ac:dyDescent="0.3">
      <c r="A290" s="58"/>
      <c r="B290" s="364"/>
      <c r="C290" s="364"/>
      <c r="D290" s="364"/>
      <c r="E290" s="364"/>
      <c r="F290" s="364"/>
      <c r="G290" s="365"/>
      <c r="H290" s="372"/>
      <c r="I290" s="72">
        <v>2</v>
      </c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367">
        <f>SUM(H290,J290,L290,N290,P290,R290,U290,T290)</f>
        <v>0</v>
      </c>
      <c r="W290" s="345">
        <f t="shared" si="49"/>
        <v>0</v>
      </c>
      <c r="X290" s="418">
        <f>E271</f>
        <v>566</v>
      </c>
      <c r="Y290" s="268" t="s">
        <v>203</v>
      </c>
      <c r="Z290" s="11">
        <f t="shared" si="48"/>
        <v>0</v>
      </c>
      <c r="AA290" s="421"/>
    </row>
    <row r="291" spans="1:27" ht="15.75" thickBot="1" x14ac:dyDescent="0.3">
      <c r="A291" s="58"/>
      <c r="B291" s="364"/>
      <c r="C291" s="364"/>
      <c r="D291" s="364"/>
      <c r="E291" s="364"/>
      <c r="F291" s="364"/>
      <c r="G291" s="365"/>
      <c r="H291" s="424"/>
      <c r="I291" s="202"/>
      <c r="J291" s="202"/>
      <c r="K291" s="202"/>
      <c r="L291" s="202"/>
      <c r="M291" s="202"/>
      <c r="N291" s="202"/>
      <c r="O291" s="202"/>
      <c r="P291" s="202"/>
      <c r="Q291" s="202"/>
      <c r="R291" s="202"/>
      <c r="S291" s="202"/>
      <c r="T291" s="202"/>
      <c r="U291" s="202"/>
      <c r="V291" s="425"/>
      <c r="W291" s="202"/>
      <c r="X291" s="425"/>
      <c r="Y291" s="83" t="s">
        <v>22</v>
      </c>
      <c r="Z291" s="11">
        <f t="shared" si="48"/>
        <v>0</v>
      </c>
      <c r="AA291" s="421"/>
    </row>
    <row r="292" spans="1:27" x14ac:dyDescent="0.25">
      <c r="A292" s="58"/>
      <c r="B292" s="364"/>
      <c r="C292" s="364"/>
      <c r="D292" s="364"/>
      <c r="E292" s="364"/>
      <c r="F292" s="364"/>
      <c r="G292" s="365"/>
      <c r="H292" s="426">
        <v>1</v>
      </c>
      <c r="I292" s="68"/>
      <c r="J292" s="68"/>
      <c r="K292" s="68"/>
      <c r="L292" s="68"/>
      <c r="M292" s="68"/>
      <c r="N292" s="68"/>
      <c r="O292" s="68"/>
      <c r="P292" s="68"/>
      <c r="Q292" s="67"/>
      <c r="R292" s="68"/>
      <c r="S292" s="68"/>
      <c r="T292" s="68"/>
      <c r="U292" s="68"/>
      <c r="V292" s="367">
        <f t="shared" ref="V292:V305" si="51">SUM(H292,J292,L292,N292,P292,R292,U292)</f>
        <v>1</v>
      </c>
      <c r="W292" s="318">
        <f>$V292/$D$271</f>
        <v>1.5772870662460567E-3</v>
      </c>
      <c r="X292" s="418">
        <f>E271</f>
        <v>566</v>
      </c>
      <c r="Y292" s="267" t="s">
        <v>101</v>
      </c>
      <c r="Z292" s="11">
        <f t="shared" si="48"/>
        <v>1</v>
      </c>
      <c r="AA292" s="421"/>
    </row>
    <row r="293" spans="1:27" x14ac:dyDescent="0.25">
      <c r="A293" s="58"/>
      <c r="B293" s="364"/>
      <c r="C293" s="364"/>
      <c r="D293" s="364"/>
      <c r="E293" s="364"/>
      <c r="F293" s="364"/>
      <c r="G293" s="365"/>
      <c r="H293" s="366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367">
        <f t="shared" si="51"/>
        <v>0</v>
      </c>
      <c r="W293" s="320">
        <f t="shared" ref="W293:W304" si="52">$V293/$D$271</f>
        <v>0</v>
      </c>
      <c r="X293" s="418">
        <f>E271</f>
        <v>566</v>
      </c>
      <c r="Y293" s="41" t="s">
        <v>190</v>
      </c>
      <c r="Z293" s="11">
        <f t="shared" si="48"/>
        <v>0</v>
      </c>
      <c r="AA293" s="176"/>
    </row>
    <row r="294" spans="1:27" x14ac:dyDescent="0.25">
      <c r="A294" s="58"/>
      <c r="B294" s="364"/>
      <c r="C294" s="364"/>
      <c r="D294" s="364"/>
      <c r="E294" s="364"/>
      <c r="F294" s="364"/>
      <c r="G294" s="365"/>
      <c r="H294" s="366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367">
        <f t="shared" si="51"/>
        <v>0</v>
      </c>
      <c r="W294" s="320">
        <f t="shared" si="52"/>
        <v>0</v>
      </c>
      <c r="X294" s="418">
        <f>E271</f>
        <v>566</v>
      </c>
      <c r="Y294" s="42" t="s">
        <v>26</v>
      </c>
      <c r="Z294" s="11">
        <f t="shared" si="48"/>
        <v>0</v>
      </c>
      <c r="AA294" s="421"/>
    </row>
    <row r="295" spans="1:27" x14ac:dyDescent="0.25">
      <c r="A295" s="58"/>
      <c r="B295" s="364"/>
      <c r="C295" s="364"/>
      <c r="D295" s="364"/>
      <c r="E295" s="364"/>
      <c r="F295" s="364"/>
      <c r="G295" s="365"/>
      <c r="H295" s="366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367">
        <f t="shared" si="51"/>
        <v>0</v>
      </c>
      <c r="W295" s="320">
        <f t="shared" si="52"/>
        <v>0</v>
      </c>
      <c r="X295" s="418">
        <f>E271</f>
        <v>566</v>
      </c>
      <c r="Y295" s="43" t="s">
        <v>27</v>
      </c>
      <c r="Z295" s="11">
        <f t="shared" si="48"/>
        <v>0</v>
      </c>
      <c r="AA295" s="176"/>
    </row>
    <row r="296" spans="1:27" x14ac:dyDescent="0.25">
      <c r="A296" s="58"/>
      <c r="B296" s="364"/>
      <c r="C296" s="364"/>
      <c r="D296" s="364"/>
      <c r="E296" s="364"/>
      <c r="F296" s="364" t="s">
        <v>110</v>
      </c>
      <c r="G296" s="365"/>
      <c r="H296" s="366">
        <v>2</v>
      </c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367">
        <f t="shared" si="51"/>
        <v>2</v>
      </c>
      <c r="W296" s="320">
        <f t="shared" si="52"/>
        <v>3.1545741324921135E-3</v>
      </c>
      <c r="X296" s="418">
        <f>E271</f>
        <v>566</v>
      </c>
      <c r="Y296" s="43" t="s">
        <v>39</v>
      </c>
      <c r="Z296" s="11">
        <f t="shared" si="48"/>
        <v>2</v>
      </c>
      <c r="AA296" s="176"/>
    </row>
    <row r="297" spans="1:27" x14ac:dyDescent="0.25">
      <c r="A297" s="58"/>
      <c r="B297" s="364"/>
      <c r="C297" s="364"/>
      <c r="D297" s="364"/>
      <c r="E297" s="364"/>
      <c r="F297" s="364"/>
      <c r="G297" s="365"/>
      <c r="H297" s="366">
        <v>3</v>
      </c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367">
        <f t="shared" si="51"/>
        <v>3</v>
      </c>
      <c r="W297" s="320">
        <f t="shared" si="52"/>
        <v>4.7318611987381704E-3</v>
      </c>
      <c r="X297" s="418">
        <f>E271</f>
        <v>566</v>
      </c>
      <c r="Y297" s="43" t="s">
        <v>76</v>
      </c>
      <c r="Z297" s="11">
        <f t="shared" si="48"/>
        <v>3</v>
      </c>
      <c r="AA297" s="438"/>
    </row>
    <row r="298" spans="1:27" x14ac:dyDescent="0.25">
      <c r="A298" s="58"/>
      <c r="B298" s="364"/>
      <c r="C298" s="364"/>
      <c r="D298" s="364"/>
      <c r="E298" s="364"/>
      <c r="F298" s="364"/>
      <c r="G298" s="365"/>
      <c r="H298" s="366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367">
        <f t="shared" si="51"/>
        <v>0</v>
      </c>
      <c r="W298" s="320">
        <f t="shared" si="52"/>
        <v>0</v>
      </c>
      <c r="X298" s="418">
        <f>E271</f>
        <v>566</v>
      </c>
      <c r="Y298" s="267" t="s">
        <v>223</v>
      </c>
      <c r="Z298" s="11">
        <f t="shared" si="48"/>
        <v>0</v>
      </c>
      <c r="AA298" s="176"/>
    </row>
    <row r="299" spans="1:27" x14ac:dyDescent="0.25">
      <c r="A299" s="58"/>
      <c r="B299" s="364"/>
      <c r="C299" s="364"/>
      <c r="D299" s="364"/>
      <c r="E299" s="364"/>
      <c r="F299" s="364"/>
      <c r="G299" s="365"/>
      <c r="H299" s="366">
        <v>5</v>
      </c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367">
        <f t="shared" si="51"/>
        <v>5</v>
      </c>
      <c r="W299" s="320">
        <f t="shared" si="52"/>
        <v>7.8864353312302835E-3</v>
      </c>
      <c r="X299" s="418">
        <f>E271</f>
        <v>566</v>
      </c>
      <c r="Y299" s="43" t="s">
        <v>111</v>
      </c>
      <c r="Z299" s="11">
        <f t="shared" si="48"/>
        <v>5</v>
      </c>
      <c r="AA299" s="176" t="s">
        <v>385</v>
      </c>
    </row>
    <row r="300" spans="1:27" x14ac:dyDescent="0.25">
      <c r="A300" s="58"/>
      <c r="B300" s="364"/>
      <c r="C300" s="364"/>
      <c r="D300" s="364"/>
      <c r="E300" s="364"/>
      <c r="F300" s="364"/>
      <c r="G300" s="365"/>
      <c r="H300" s="366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367">
        <f t="shared" si="51"/>
        <v>0</v>
      </c>
      <c r="W300" s="320">
        <f t="shared" si="52"/>
        <v>0</v>
      </c>
      <c r="X300" s="418">
        <f>E271</f>
        <v>566</v>
      </c>
      <c r="Y300" s="43" t="s">
        <v>55</v>
      </c>
      <c r="Z300" s="11">
        <f t="shared" si="48"/>
        <v>0</v>
      </c>
      <c r="AA300" s="176"/>
    </row>
    <row r="301" spans="1:27" x14ac:dyDescent="0.25">
      <c r="A301" s="58"/>
      <c r="B301" s="364"/>
      <c r="C301" s="364"/>
      <c r="D301" s="364"/>
      <c r="E301" s="364"/>
      <c r="F301" s="364"/>
      <c r="G301" s="365"/>
      <c r="H301" s="366">
        <v>2</v>
      </c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367">
        <f t="shared" si="51"/>
        <v>2</v>
      </c>
      <c r="W301" s="320">
        <f t="shared" si="52"/>
        <v>3.1545741324921135E-3</v>
      </c>
      <c r="X301" s="418">
        <f>E271</f>
        <v>566</v>
      </c>
      <c r="Y301" s="43" t="s">
        <v>13</v>
      </c>
      <c r="Z301" s="11">
        <f t="shared" si="48"/>
        <v>2</v>
      </c>
      <c r="AA301" s="420"/>
    </row>
    <row r="302" spans="1:27" x14ac:dyDescent="0.25">
      <c r="A302" s="58"/>
      <c r="B302" s="364"/>
      <c r="C302" s="364"/>
      <c r="D302" s="364"/>
      <c r="E302" s="364"/>
      <c r="F302" s="364"/>
      <c r="G302" s="365"/>
      <c r="H302" s="366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367">
        <f t="shared" si="51"/>
        <v>0</v>
      </c>
      <c r="W302" s="320">
        <f t="shared" si="52"/>
        <v>0</v>
      </c>
      <c r="X302" s="418">
        <f>E271</f>
        <v>566</v>
      </c>
      <c r="Y302" s="43" t="s">
        <v>73</v>
      </c>
      <c r="Z302" s="11">
        <f t="shared" si="48"/>
        <v>0</v>
      </c>
      <c r="AA302" s="420"/>
    </row>
    <row r="303" spans="1:27" x14ac:dyDescent="0.25">
      <c r="A303" s="58"/>
      <c r="B303" s="364"/>
      <c r="C303" s="364"/>
      <c r="D303" s="364"/>
      <c r="E303" s="364"/>
      <c r="F303" s="364"/>
      <c r="G303" s="365"/>
      <c r="H303" s="366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367">
        <f t="shared" si="51"/>
        <v>0</v>
      </c>
      <c r="W303" s="320">
        <f t="shared" si="52"/>
        <v>0</v>
      </c>
      <c r="X303" s="418">
        <f>E271</f>
        <v>566</v>
      </c>
      <c r="Y303" s="43" t="s">
        <v>41</v>
      </c>
      <c r="Z303" s="11">
        <f t="shared" si="48"/>
        <v>0</v>
      </c>
      <c r="AA303" s="420"/>
    </row>
    <row r="304" spans="1:27" ht="15.75" thickBot="1" x14ac:dyDescent="0.3">
      <c r="A304" s="191"/>
      <c r="B304" s="192"/>
      <c r="C304" s="192"/>
      <c r="D304" s="192"/>
      <c r="E304" s="192"/>
      <c r="F304" s="192"/>
      <c r="G304" s="365"/>
      <c r="H304" s="366">
        <v>1</v>
      </c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367">
        <f t="shared" si="51"/>
        <v>1</v>
      </c>
      <c r="W304" s="317">
        <f t="shared" si="52"/>
        <v>1.5772870662460567E-3</v>
      </c>
      <c r="X304" s="418">
        <f>E271</f>
        <v>566</v>
      </c>
      <c r="Y304" s="44" t="s">
        <v>387</v>
      </c>
      <c r="Z304" s="11">
        <f t="shared" si="48"/>
        <v>1</v>
      </c>
      <c r="AA304" s="427"/>
    </row>
    <row r="305" spans="1:27" ht="15.75" thickBot="1" x14ac:dyDescent="0.3">
      <c r="A305" s="47"/>
      <c r="B305" s="47"/>
      <c r="C305" s="47"/>
      <c r="D305" s="47"/>
      <c r="E305" s="47"/>
      <c r="F305" s="47"/>
      <c r="G305" s="53" t="s">
        <v>5</v>
      </c>
      <c r="H305" s="63">
        <f t="shared" ref="H305" si="53">SUM(H271:H304)</f>
        <v>40</v>
      </c>
      <c r="I305" s="63">
        <f>SUM(I271:I304)</f>
        <v>118</v>
      </c>
      <c r="J305" s="63">
        <f t="shared" ref="J305:U305" si="54">SUM(J271:J304)</f>
        <v>18</v>
      </c>
      <c r="K305" s="63">
        <f t="shared" si="54"/>
        <v>36</v>
      </c>
      <c r="L305" s="63">
        <f t="shared" si="54"/>
        <v>8</v>
      </c>
      <c r="M305" s="63">
        <f t="shared" si="54"/>
        <v>0</v>
      </c>
      <c r="N305" s="63">
        <f t="shared" si="54"/>
        <v>0</v>
      </c>
      <c r="O305" s="63">
        <f t="shared" si="54"/>
        <v>0</v>
      </c>
      <c r="P305" s="63">
        <f t="shared" si="54"/>
        <v>0</v>
      </c>
      <c r="Q305" s="63">
        <f t="shared" si="54"/>
        <v>0</v>
      </c>
      <c r="R305" s="63">
        <f t="shared" si="54"/>
        <v>0</v>
      </c>
      <c r="S305" s="63">
        <f t="shared" si="54"/>
        <v>0</v>
      </c>
      <c r="T305" s="63">
        <f t="shared" si="54"/>
        <v>0</v>
      </c>
      <c r="U305" s="63">
        <f t="shared" si="54"/>
        <v>2</v>
      </c>
      <c r="V305" s="394">
        <f t="shared" si="51"/>
        <v>68</v>
      </c>
      <c r="W305" s="167">
        <f>$V305/$D$271</f>
        <v>0.10725552050473186</v>
      </c>
      <c r="X305" s="418">
        <f>E271</f>
        <v>566</v>
      </c>
    </row>
    <row r="307" spans="1:27" ht="15.75" thickBot="1" x14ac:dyDescent="0.3"/>
    <row r="308" spans="1:27" ht="60.75" thickBot="1" x14ac:dyDescent="0.3">
      <c r="A308" s="49" t="s">
        <v>23</v>
      </c>
      <c r="B308" s="49" t="s">
        <v>51</v>
      </c>
      <c r="C308" s="49" t="s">
        <v>56</v>
      </c>
      <c r="D308" s="49" t="s">
        <v>18</v>
      </c>
      <c r="E308" s="48" t="s">
        <v>17</v>
      </c>
      <c r="F308" s="50" t="s">
        <v>1</v>
      </c>
      <c r="G308" s="51" t="s">
        <v>24</v>
      </c>
      <c r="H308" s="85" t="s">
        <v>71</v>
      </c>
      <c r="I308" s="52" t="s">
        <v>72</v>
      </c>
      <c r="J308" s="52" t="s">
        <v>57</v>
      </c>
      <c r="K308" s="52" t="s">
        <v>62</v>
      </c>
      <c r="L308" s="52" t="s">
        <v>58</v>
      </c>
      <c r="M308" s="52" t="s">
        <v>63</v>
      </c>
      <c r="N308" s="52" t="s">
        <v>59</v>
      </c>
      <c r="O308" s="52" t="s">
        <v>64</v>
      </c>
      <c r="P308" s="52" t="s">
        <v>60</v>
      </c>
      <c r="Q308" s="52" t="s">
        <v>68</v>
      </c>
      <c r="R308" s="52" t="s">
        <v>61</v>
      </c>
      <c r="S308" s="52" t="s">
        <v>69</v>
      </c>
      <c r="T308" s="52" t="s">
        <v>131</v>
      </c>
      <c r="U308" s="52" t="s">
        <v>44</v>
      </c>
      <c r="V308" s="52" t="s">
        <v>5</v>
      </c>
      <c r="W308" s="48" t="s">
        <v>2</v>
      </c>
      <c r="X308" s="49" t="s">
        <v>120</v>
      </c>
      <c r="Y308" s="37" t="s">
        <v>21</v>
      </c>
      <c r="Z308" s="11" t="s">
        <v>5</v>
      </c>
      <c r="AA308" s="36" t="s">
        <v>7</v>
      </c>
    </row>
    <row r="309" spans="1:27" ht="15.75" thickBot="1" x14ac:dyDescent="0.3">
      <c r="A309" s="80">
        <v>1473940</v>
      </c>
      <c r="B309" s="80" t="s">
        <v>124</v>
      </c>
      <c r="C309" s="81">
        <v>576</v>
      </c>
      <c r="D309" s="81">
        <v>620</v>
      </c>
      <c r="E309" s="81">
        <v>568</v>
      </c>
      <c r="F309" s="82">
        <f>E309/D309</f>
        <v>0.91612903225806452</v>
      </c>
      <c r="G309" s="54">
        <v>44957</v>
      </c>
      <c r="H309" s="359"/>
      <c r="I309" s="65">
        <v>30</v>
      </c>
      <c r="J309" s="65"/>
      <c r="K309" s="65">
        <v>1</v>
      </c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367">
        <f>SUM(H309,J309,L309,N309,P309,R309,U309,T309)</f>
        <v>0</v>
      </c>
      <c r="W309" s="318">
        <f>$V309/$D$309</f>
        <v>0</v>
      </c>
      <c r="X309" s="418">
        <f>E309</f>
        <v>568</v>
      </c>
      <c r="Y309" s="39" t="s">
        <v>19</v>
      </c>
      <c r="Z309" s="11">
        <f t="shared" ref="Z309:Z342" si="55">V309</f>
        <v>0</v>
      </c>
      <c r="AA309" s="45" t="s">
        <v>75</v>
      </c>
    </row>
    <row r="310" spans="1:27" x14ac:dyDescent="0.25">
      <c r="A310" s="55"/>
      <c r="B310" s="56"/>
      <c r="C310" s="56"/>
      <c r="D310" s="56"/>
      <c r="E310" s="56"/>
      <c r="F310" s="56"/>
      <c r="G310" s="57"/>
      <c r="H310" s="366">
        <v>6</v>
      </c>
      <c r="I310" s="67"/>
      <c r="J310" s="67">
        <v>1</v>
      </c>
      <c r="K310" s="67"/>
      <c r="L310" s="67"/>
      <c r="M310" s="67"/>
      <c r="N310" s="72"/>
      <c r="O310" s="67"/>
      <c r="P310" s="67"/>
      <c r="Q310" s="67"/>
      <c r="R310" s="67"/>
      <c r="S310" s="67"/>
      <c r="T310" s="67"/>
      <c r="U310" s="67"/>
      <c r="V310" s="367">
        <f>SUM(H310,J310,L310,N310,P310,R310,U310,T310)</f>
        <v>7</v>
      </c>
      <c r="W310" s="320">
        <f t="shared" ref="W310:W328" si="56">$V310/$D$309</f>
        <v>1.1290322580645161E-2</v>
      </c>
      <c r="X310" s="418">
        <f>E309</f>
        <v>568</v>
      </c>
      <c r="Y310" s="267" t="s">
        <v>52</v>
      </c>
      <c r="Z310" s="11">
        <f t="shared" si="55"/>
        <v>7</v>
      </c>
      <c r="AA310" s="356"/>
    </row>
    <row r="311" spans="1:27" x14ac:dyDescent="0.25">
      <c r="A311" s="58"/>
      <c r="B311" s="364"/>
      <c r="C311" s="364"/>
      <c r="D311" s="364"/>
      <c r="E311" s="364"/>
      <c r="F311" s="364"/>
      <c r="G311" s="365"/>
      <c r="H311" s="366">
        <v>9</v>
      </c>
      <c r="I311" s="67"/>
      <c r="J311" s="67">
        <v>3</v>
      </c>
      <c r="K311" s="67"/>
      <c r="L311" s="67">
        <v>1</v>
      </c>
      <c r="M311" s="67"/>
      <c r="N311" s="67"/>
      <c r="O311" s="67"/>
      <c r="P311" s="67"/>
      <c r="Q311" s="67"/>
      <c r="R311" s="67"/>
      <c r="S311" s="67"/>
      <c r="T311" s="67"/>
      <c r="U311" s="67">
        <v>1</v>
      </c>
      <c r="V311" s="367">
        <f t="shared" ref="V311:V327" si="57">SUM(H311,J311,L311,N311,P311,R311,U311,T311)</f>
        <v>14</v>
      </c>
      <c r="W311" s="320">
        <f t="shared" si="56"/>
        <v>2.2580645161290321E-2</v>
      </c>
      <c r="X311" s="418">
        <f>E309</f>
        <v>568</v>
      </c>
      <c r="Y311" s="40" t="s">
        <v>16</v>
      </c>
      <c r="Z311" s="11">
        <f t="shared" si="55"/>
        <v>14</v>
      </c>
      <c r="AA311" s="383"/>
    </row>
    <row r="312" spans="1:27" x14ac:dyDescent="0.25">
      <c r="A312" s="58"/>
      <c r="B312" s="364"/>
      <c r="C312" s="364"/>
      <c r="D312" s="364"/>
      <c r="E312" s="364"/>
      <c r="F312" s="364"/>
      <c r="G312" s="365"/>
      <c r="H312" s="366"/>
      <c r="I312" s="67"/>
      <c r="J312" s="419"/>
      <c r="K312" s="419"/>
      <c r="L312" s="419"/>
      <c r="M312" s="67"/>
      <c r="N312" s="67"/>
      <c r="O312" s="67"/>
      <c r="P312" s="67"/>
      <c r="Q312" s="67"/>
      <c r="R312" s="67"/>
      <c r="S312" s="67"/>
      <c r="T312" s="67"/>
      <c r="U312" s="67"/>
      <c r="V312" s="367">
        <f t="shared" si="57"/>
        <v>0</v>
      </c>
      <c r="W312" s="320">
        <f t="shared" si="56"/>
        <v>0</v>
      </c>
      <c r="X312" s="418">
        <f>E309</f>
        <v>568</v>
      </c>
      <c r="Y312" s="40" t="s">
        <v>4</v>
      </c>
      <c r="Z312" s="11">
        <f t="shared" si="55"/>
        <v>0</v>
      </c>
      <c r="AA312" s="383"/>
    </row>
    <row r="313" spans="1:27" x14ac:dyDescent="0.25">
      <c r="A313" s="58"/>
      <c r="B313" s="364"/>
      <c r="C313" s="364"/>
      <c r="D313" s="364"/>
      <c r="E313" s="364"/>
      <c r="F313" s="364"/>
      <c r="G313" s="365"/>
      <c r="H313" s="366">
        <v>1</v>
      </c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367">
        <f t="shared" si="57"/>
        <v>1</v>
      </c>
      <c r="W313" s="320">
        <f t="shared" si="56"/>
        <v>1.6129032258064516E-3</v>
      </c>
      <c r="X313" s="418">
        <f>E309</f>
        <v>568</v>
      </c>
      <c r="Y313" s="40" t="s">
        <v>14</v>
      </c>
      <c r="Z313" s="11">
        <f t="shared" si="55"/>
        <v>1</v>
      </c>
      <c r="AA313" s="176"/>
    </row>
    <row r="314" spans="1:27" x14ac:dyDescent="0.25">
      <c r="A314" s="58"/>
      <c r="B314" s="364"/>
      <c r="C314" s="364"/>
      <c r="D314" s="364"/>
      <c r="E314" s="364"/>
      <c r="F314" s="364"/>
      <c r="G314" s="365"/>
      <c r="H314" s="366"/>
      <c r="I314" s="67">
        <v>1</v>
      </c>
      <c r="J314" s="67"/>
      <c r="K314" s="67"/>
      <c r="L314" s="67">
        <v>1</v>
      </c>
      <c r="M314" s="67"/>
      <c r="N314" s="67"/>
      <c r="O314" s="67"/>
      <c r="P314" s="67"/>
      <c r="Q314" s="67"/>
      <c r="R314" s="67"/>
      <c r="S314" s="67"/>
      <c r="T314" s="67"/>
      <c r="U314" s="67">
        <v>1</v>
      </c>
      <c r="V314" s="367">
        <f t="shared" si="57"/>
        <v>2</v>
      </c>
      <c r="W314" s="320">
        <f t="shared" si="56"/>
        <v>3.2258064516129032E-3</v>
      </c>
      <c r="X314" s="418">
        <f>E309</f>
        <v>568</v>
      </c>
      <c r="Y314" s="40" t="s">
        <v>15</v>
      </c>
      <c r="Z314" s="11">
        <f t="shared" si="55"/>
        <v>2</v>
      </c>
      <c r="AA314" s="363"/>
    </row>
    <row r="315" spans="1:27" x14ac:dyDescent="0.25">
      <c r="A315" s="58" t="s">
        <v>194</v>
      </c>
      <c r="B315" s="364"/>
      <c r="C315" s="364"/>
      <c r="D315" s="364"/>
      <c r="E315" s="364"/>
      <c r="F315" s="364"/>
      <c r="G315" s="365"/>
      <c r="H315" s="366"/>
      <c r="I315" s="67">
        <v>17</v>
      </c>
      <c r="J315" s="67">
        <v>6</v>
      </c>
      <c r="K315" s="67">
        <v>2</v>
      </c>
      <c r="L315" s="67">
        <v>2</v>
      </c>
      <c r="M315" s="67"/>
      <c r="N315" s="67"/>
      <c r="O315" s="67"/>
      <c r="P315" s="67"/>
      <c r="Q315" s="67"/>
      <c r="R315" s="67"/>
      <c r="S315" s="67"/>
      <c r="T315" s="67"/>
      <c r="U315" s="67"/>
      <c r="V315" s="367">
        <f t="shared" si="57"/>
        <v>8</v>
      </c>
      <c r="W315" s="320">
        <f t="shared" si="56"/>
        <v>1.2903225806451613E-2</v>
      </c>
      <c r="X315" s="418">
        <f>E309</f>
        <v>568</v>
      </c>
      <c r="Y315" s="40" t="s">
        <v>8</v>
      </c>
      <c r="Z315" s="11">
        <f t="shared" si="55"/>
        <v>8</v>
      </c>
      <c r="AA315" s="363"/>
    </row>
    <row r="316" spans="1:27" x14ac:dyDescent="0.25">
      <c r="A316" s="58"/>
      <c r="B316" s="364"/>
      <c r="C316" s="364"/>
      <c r="D316" s="364"/>
      <c r="E316" s="364"/>
      <c r="F316" s="364"/>
      <c r="G316" s="365"/>
      <c r="H316" s="366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367">
        <f t="shared" si="57"/>
        <v>0</v>
      </c>
      <c r="W316" s="320">
        <f t="shared" si="56"/>
        <v>0</v>
      </c>
      <c r="X316" s="418">
        <f>E309</f>
        <v>568</v>
      </c>
      <c r="Y316" s="40" t="s">
        <v>9</v>
      </c>
      <c r="Z316" s="11">
        <f t="shared" si="55"/>
        <v>0</v>
      </c>
      <c r="AA316" s="420"/>
    </row>
    <row r="317" spans="1:27" x14ac:dyDescent="0.25">
      <c r="A317" s="58"/>
      <c r="B317" s="364"/>
      <c r="C317" s="364"/>
      <c r="D317" s="364"/>
      <c r="E317" s="364"/>
      <c r="F317" s="364"/>
      <c r="G317" s="365"/>
      <c r="H317" s="386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367">
        <f t="shared" si="57"/>
        <v>0</v>
      </c>
      <c r="W317" s="320">
        <f t="shared" si="56"/>
        <v>0</v>
      </c>
      <c r="X317" s="418">
        <f>E309</f>
        <v>568</v>
      </c>
      <c r="Y317" s="40" t="s">
        <v>73</v>
      </c>
      <c r="Z317" s="11">
        <f t="shared" si="55"/>
        <v>0</v>
      </c>
      <c r="AA317" s="420"/>
    </row>
    <row r="318" spans="1:27" x14ac:dyDescent="0.25">
      <c r="A318" s="58"/>
      <c r="B318" s="364"/>
      <c r="C318" s="364"/>
      <c r="D318" s="364"/>
      <c r="E318" s="364"/>
      <c r="F318" s="364"/>
      <c r="G318" s="365"/>
      <c r="H318" s="386"/>
      <c r="I318" s="67">
        <v>2</v>
      </c>
      <c r="J318" s="67">
        <v>1</v>
      </c>
      <c r="K318" s="67">
        <v>1</v>
      </c>
      <c r="L318" s="67">
        <v>1</v>
      </c>
      <c r="M318" s="67"/>
      <c r="N318" s="67"/>
      <c r="O318" s="67"/>
      <c r="P318" s="67"/>
      <c r="Q318" s="67"/>
      <c r="R318" s="67"/>
      <c r="S318" s="67"/>
      <c r="T318" s="67"/>
      <c r="U318" s="67"/>
      <c r="V318" s="367">
        <f t="shared" si="57"/>
        <v>2</v>
      </c>
      <c r="W318" s="320">
        <f t="shared" si="56"/>
        <v>3.2258064516129032E-3</v>
      </c>
      <c r="X318" s="418">
        <f>E309</f>
        <v>568</v>
      </c>
      <c r="Y318" s="40" t="s">
        <v>0</v>
      </c>
      <c r="Z318" s="11">
        <f t="shared" si="55"/>
        <v>2</v>
      </c>
      <c r="AA318" s="421"/>
    </row>
    <row r="319" spans="1:27" x14ac:dyDescent="0.25">
      <c r="A319" s="58"/>
      <c r="B319" s="364"/>
      <c r="C319" s="364"/>
      <c r="D319" s="364"/>
      <c r="E319" s="364"/>
      <c r="F319" s="364"/>
      <c r="G319" s="365"/>
      <c r="H319" s="386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367">
        <f t="shared" si="57"/>
        <v>0</v>
      </c>
      <c r="W319" s="320">
        <f t="shared" si="56"/>
        <v>0</v>
      </c>
      <c r="X319" s="418">
        <f>E309</f>
        <v>568</v>
      </c>
      <c r="Y319" s="40" t="s">
        <v>20</v>
      </c>
      <c r="Z319" s="11">
        <f t="shared" si="55"/>
        <v>0</v>
      </c>
      <c r="AA319" s="421"/>
    </row>
    <row r="320" spans="1:27" x14ac:dyDescent="0.25">
      <c r="A320" s="58"/>
      <c r="B320" s="364"/>
      <c r="C320" s="364"/>
      <c r="D320" s="364"/>
      <c r="E320" s="364"/>
      <c r="F320" s="364" t="s">
        <v>110</v>
      </c>
      <c r="G320" s="365"/>
      <c r="H320" s="386"/>
      <c r="I320" s="67">
        <v>1</v>
      </c>
      <c r="J320" s="67"/>
      <c r="K320" s="67">
        <v>1</v>
      </c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367">
        <f t="shared" si="57"/>
        <v>0</v>
      </c>
      <c r="W320" s="320">
        <f t="shared" si="56"/>
        <v>0</v>
      </c>
      <c r="X320" s="418">
        <f>E309</f>
        <v>568</v>
      </c>
      <c r="Y320" s="40" t="s">
        <v>3</v>
      </c>
      <c r="Z320" s="11">
        <f t="shared" si="55"/>
        <v>0</v>
      </c>
      <c r="AA320" s="421"/>
    </row>
    <row r="321" spans="1:27" x14ac:dyDescent="0.25">
      <c r="A321" s="443"/>
      <c r="B321" s="445"/>
      <c r="C321" s="445"/>
      <c r="D321" s="445"/>
      <c r="E321" s="445"/>
      <c r="F321" s="445"/>
      <c r="G321" s="444"/>
      <c r="H321" s="422"/>
      <c r="I321" s="67"/>
      <c r="J321" s="72"/>
      <c r="K321" s="72"/>
      <c r="L321" s="72"/>
      <c r="M321" s="67"/>
      <c r="N321" s="72"/>
      <c r="O321" s="72"/>
      <c r="P321" s="72"/>
      <c r="Q321" s="72"/>
      <c r="R321" s="72"/>
      <c r="S321" s="72"/>
      <c r="T321" s="72"/>
      <c r="U321" s="72"/>
      <c r="V321" s="367">
        <f t="shared" si="57"/>
        <v>0</v>
      </c>
      <c r="W321" s="320">
        <f t="shared" si="56"/>
        <v>0</v>
      </c>
      <c r="X321" s="418">
        <f>E309</f>
        <v>568</v>
      </c>
      <c r="Y321" s="40" t="s">
        <v>85</v>
      </c>
      <c r="Z321" s="11">
        <f t="shared" si="55"/>
        <v>0</v>
      </c>
      <c r="AA321" s="421"/>
    </row>
    <row r="322" spans="1:27" x14ac:dyDescent="0.25">
      <c r="A322" s="443"/>
      <c r="B322" s="445"/>
      <c r="C322" s="445"/>
      <c r="D322" s="445"/>
      <c r="E322" s="445"/>
      <c r="F322" s="445"/>
      <c r="G322" s="444"/>
      <c r="H322" s="414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367">
        <f t="shared" si="57"/>
        <v>0</v>
      </c>
      <c r="W322" s="320">
        <f t="shared" si="56"/>
        <v>0</v>
      </c>
      <c r="X322" s="418">
        <f>E309</f>
        <v>568</v>
      </c>
      <c r="Y322" s="267" t="s">
        <v>103</v>
      </c>
      <c r="Z322" s="11">
        <f t="shared" si="55"/>
        <v>0</v>
      </c>
      <c r="AA322" s="421"/>
    </row>
    <row r="323" spans="1:27" x14ac:dyDescent="0.25">
      <c r="A323" s="58"/>
      <c r="B323" s="364"/>
      <c r="C323" s="364"/>
      <c r="D323" s="364"/>
      <c r="E323" s="364"/>
      <c r="F323" s="364"/>
      <c r="G323" s="62"/>
      <c r="H323" s="375"/>
      <c r="I323" s="375">
        <v>15</v>
      </c>
      <c r="J323" s="67"/>
      <c r="K323" s="67">
        <v>2</v>
      </c>
      <c r="L323" s="67"/>
      <c r="M323" s="375"/>
      <c r="N323" s="67"/>
      <c r="O323" s="67"/>
      <c r="P323" s="67"/>
      <c r="Q323" s="67"/>
      <c r="R323" s="67"/>
      <c r="S323" s="67"/>
      <c r="T323" s="67"/>
      <c r="U323" s="67"/>
      <c r="V323" s="367">
        <f t="shared" si="57"/>
        <v>0</v>
      </c>
      <c r="W323" s="320">
        <f t="shared" si="56"/>
        <v>0</v>
      </c>
      <c r="X323" s="418">
        <f>E309</f>
        <v>568</v>
      </c>
      <c r="Y323" s="267" t="s">
        <v>13</v>
      </c>
      <c r="Z323" s="11">
        <f t="shared" si="55"/>
        <v>0</v>
      </c>
      <c r="AA323" s="423"/>
    </row>
    <row r="324" spans="1:27" x14ac:dyDescent="0.25">
      <c r="A324" s="58"/>
      <c r="B324" s="364"/>
      <c r="C324" s="364"/>
      <c r="D324" s="364"/>
      <c r="E324" s="364"/>
      <c r="F324" s="364"/>
      <c r="G324" s="62"/>
      <c r="H324" s="375"/>
      <c r="I324" s="67">
        <v>10</v>
      </c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367">
        <f t="shared" si="57"/>
        <v>0</v>
      </c>
      <c r="W324" s="320">
        <f t="shared" si="56"/>
        <v>0</v>
      </c>
      <c r="X324" s="418">
        <f>E309</f>
        <v>568</v>
      </c>
      <c r="Y324" s="40" t="s">
        <v>101</v>
      </c>
      <c r="Z324" s="11">
        <f t="shared" si="55"/>
        <v>0</v>
      </c>
      <c r="AA324" s="177" t="s">
        <v>417</v>
      </c>
    </row>
    <row r="325" spans="1:27" x14ac:dyDescent="0.25">
      <c r="A325" s="58"/>
      <c r="B325" s="364"/>
      <c r="C325" s="364"/>
      <c r="D325" s="364"/>
      <c r="E325" s="364"/>
      <c r="F325" s="364"/>
      <c r="G325" s="365"/>
      <c r="H325" s="366"/>
      <c r="I325" s="67">
        <v>5</v>
      </c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367">
        <f t="shared" si="57"/>
        <v>0</v>
      </c>
      <c r="W325" s="320">
        <f t="shared" si="56"/>
        <v>0</v>
      </c>
      <c r="X325" s="418">
        <f>E309</f>
        <v>568</v>
      </c>
      <c r="Y325" s="268" t="s">
        <v>220</v>
      </c>
      <c r="Z325" s="11">
        <f t="shared" si="55"/>
        <v>0</v>
      </c>
      <c r="AA325" s="421"/>
    </row>
    <row r="326" spans="1:27" x14ac:dyDescent="0.25">
      <c r="A326" s="58"/>
      <c r="B326" s="364"/>
      <c r="C326" s="364"/>
      <c r="D326" s="364"/>
      <c r="E326" s="364"/>
      <c r="F326" s="364"/>
      <c r="G326" s="365"/>
      <c r="H326" s="366">
        <v>2</v>
      </c>
      <c r="I326" s="67"/>
      <c r="J326" s="67"/>
      <c r="K326" s="67"/>
      <c r="L326" s="67">
        <v>1</v>
      </c>
      <c r="M326" s="67"/>
      <c r="N326" s="67"/>
      <c r="O326" s="67"/>
      <c r="P326" s="67"/>
      <c r="Q326" s="67"/>
      <c r="R326" s="67"/>
      <c r="S326" s="67"/>
      <c r="T326" s="67"/>
      <c r="U326" s="67"/>
      <c r="V326" s="367">
        <f t="shared" si="57"/>
        <v>3</v>
      </c>
      <c r="W326" s="320">
        <f t="shared" si="56"/>
        <v>4.8387096774193551E-3</v>
      </c>
      <c r="X326" s="418">
        <f>E309</f>
        <v>568</v>
      </c>
      <c r="Y326" s="40" t="s">
        <v>29</v>
      </c>
      <c r="Z326" s="11">
        <f t="shared" si="55"/>
        <v>3</v>
      </c>
      <c r="AA326" s="423"/>
    </row>
    <row r="327" spans="1:27" x14ac:dyDescent="0.25">
      <c r="A327" s="58"/>
      <c r="B327" s="364"/>
      <c r="C327" s="364"/>
      <c r="D327" s="364"/>
      <c r="E327" s="364"/>
      <c r="F327" s="364"/>
      <c r="G327" s="365"/>
      <c r="H327" s="372"/>
      <c r="I327" s="72">
        <v>8</v>
      </c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367">
        <f t="shared" si="57"/>
        <v>0</v>
      </c>
      <c r="W327" s="320">
        <f t="shared" si="56"/>
        <v>0</v>
      </c>
      <c r="X327" s="418">
        <f>E309</f>
        <v>568</v>
      </c>
      <c r="Y327" s="268" t="s">
        <v>10</v>
      </c>
      <c r="Z327" s="11">
        <f t="shared" si="55"/>
        <v>0</v>
      </c>
      <c r="AA327" s="420"/>
    </row>
    <row r="328" spans="1:27" ht="15.75" thickBot="1" x14ac:dyDescent="0.3">
      <c r="A328" s="58"/>
      <c r="B328" s="364"/>
      <c r="C328" s="364"/>
      <c r="D328" s="364"/>
      <c r="E328" s="364"/>
      <c r="F328" s="364"/>
      <c r="G328" s="365"/>
      <c r="H328" s="3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367">
        <f>SUM(H328,J328,L328,N328,P328,R328,U328,T328)</f>
        <v>0</v>
      </c>
      <c r="W328" s="345">
        <f t="shared" si="56"/>
        <v>0</v>
      </c>
      <c r="X328" s="418">
        <f>E309</f>
        <v>568</v>
      </c>
      <c r="Y328" s="268" t="s">
        <v>203</v>
      </c>
      <c r="Z328" s="11">
        <f t="shared" si="55"/>
        <v>0</v>
      </c>
      <c r="AA328" s="421"/>
    </row>
    <row r="329" spans="1:27" ht="15.75" thickBot="1" x14ac:dyDescent="0.3">
      <c r="A329" s="58"/>
      <c r="B329" s="364"/>
      <c r="C329" s="364"/>
      <c r="D329" s="364"/>
      <c r="E329" s="364"/>
      <c r="F329" s="364"/>
      <c r="G329" s="365"/>
      <c r="H329" s="424"/>
      <c r="I329" s="202"/>
      <c r="J329" s="202"/>
      <c r="K329" s="202"/>
      <c r="L329" s="202"/>
      <c r="M329" s="202"/>
      <c r="N329" s="202"/>
      <c r="O329" s="202"/>
      <c r="P329" s="202"/>
      <c r="Q329" s="202"/>
      <c r="R329" s="202"/>
      <c r="S329" s="202"/>
      <c r="T329" s="202"/>
      <c r="U329" s="202"/>
      <c r="V329" s="425"/>
      <c r="W329" s="202"/>
      <c r="X329" s="425"/>
      <c r="Y329" s="83" t="s">
        <v>22</v>
      </c>
      <c r="Z329" s="11">
        <f t="shared" si="55"/>
        <v>0</v>
      </c>
      <c r="AA329" s="421"/>
    </row>
    <row r="330" spans="1:27" x14ac:dyDescent="0.25">
      <c r="A330" s="58"/>
      <c r="B330" s="364"/>
      <c r="C330" s="364"/>
      <c r="D330" s="364"/>
      <c r="E330" s="364"/>
      <c r="F330" s="364"/>
      <c r="G330" s="365"/>
      <c r="H330" s="426">
        <v>1</v>
      </c>
      <c r="I330" s="68"/>
      <c r="J330" s="68"/>
      <c r="K330" s="68"/>
      <c r="L330" s="68"/>
      <c r="M330" s="68"/>
      <c r="N330" s="68"/>
      <c r="O330" s="68"/>
      <c r="P330" s="68"/>
      <c r="Q330" s="67"/>
      <c r="R330" s="68"/>
      <c r="S330" s="68"/>
      <c r="T330" s="68"/>
      <c r="U330" s="68"/>
      <c r="V330" s="367">
        <f t="shared" ref="V330:V343" si="58">SUM(H330,J330,L330,N330,P330,R330,U330)</f>
        <v>1</v>
      </c>
      <c r="W330" s="318">
        <f>$V330/$D$309</f>
        <v>1.6129032258064516E-3</v>
      </c>
      <c r="X330" s="418">
        <f>E309</f>
        <v>568</v>
      </c>
      <c r="Y330" s="267" t="s">
        <v>419</v>
      </c>
      <c r="Z330" s="11">
        <f t="shared" si="55"/>
        <v>1</v>
      </c>
      <c r="AA330" s="421"/>
    </row>
    <row r="331" spans="1:27" x14ac:dyDescent="0.25">
      <c r="A331" s="58"/>
      <c r="B331" s="364"/>
      <c r="C331" s="364"/>
      <c r="D331" s="364"/>
      <c r="E331" s="364"/>
      <c r="F331" s="364"/>
      <c r="G331" s="365"/>
      <c r="H331" s="366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367">
        <f t="shared" si="58"/>
        <v>0</v>
      </c>
      <c r="W331" s="320">
        <f t="shared" ref="W331:W342" si="59">$V331/$D$309</f>
        <v>0</v>
      </c>
      <c r="X331" s="418">
        <f>E309</f>
        <v>568</v>
      </c>
      <c r="Y331" s="41" t="s">
        <v>190</v>
      </c>
      <c r="Z331" s="11">
        <f t="shared" si="55"/>
        <v>0</v>
      </c>
      <c r="AA331" s="176"/>
    </row>
    <row r="332" spans="1:27" x14ac:dyDescent="0.25">
      <c r="A332" s="58"/>
      <c r="B332" s="364"/>
      <c r="C332" s="364"/>
      <c r="D332" s="364"/>
      <c r="E332" s="364"/>
      <c r="F332" s="364"/>
      <c r="G332" s="365"/>
      <c r="H332" s="366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367">
        <f t="shared" si="58"/>
        <v>0</v>
      </c>
      <c r="W332" s="320">
        <f t="shared" si="59"/>
        <v>0</v>
      </c>
      <c r="X332" s="418">
        <f>E309</f>
        <v>568</v>
      </c>
      <c r="Y332" s="42" t="s">
        <v>26</v>
      </c>
      <c r="Z332" s="11">
        <f t="shared" si="55"/>
        <v>0</v>
      </c>
      <c r="AA332" s="421"/>
    </row>
    <row r="333" spans="1:27" x14ac:dyDescent="0.25">
      <c r="A333" s="58"/>
      <c r="B333" s="364"/>
      <c r="C333" s="364"/>
      <c r="D333" s="364"/>
      <c r="E333" s="364"/>
      <c r="F333" s="364"/>
      <c r="G333" s="365"/>
      <c r="H333" s="366">
        <v>1</v>
      </c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367">
        <f t="shared" si="58"/>
        <v>1</v>
      </c>
      <c r="W333" s="320">
        <f t="shared" si="59"/>
        <v>1.6129032258064516E-3</v>
      </c>
      <c r="X333" s="418">
        <f>E309</f>
        <v>568</v>
      </c>
      <c r="Y333" s="43" t="s">
        <v>27</v>
      </c>
      <c r="Z333" s="11">
        <f t="shared" si="55"/>
        <v>1</v>
      </c>
      <c r="AA333" s="176"/>
    </row>
    <row r="334" spans="1:27" x14ac:dyDescent="0.25">
      <c r="A334" s="58"/>
      <c r="B334" s="364"/>
      <c r="C334" s="364"/>
      <c r="D334" s="364"/>
      <c r="E334" s="364"/>
      <c r="F334" s="364" t="s">
        <v>110</v>
      </c>
      <c r="G334" s="365"/>
      <c r="H334" s="366">
        <v>2</v>
      </c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367">
        <f t="shared" si="58"/>
        <v>2</v>
      </c>
      <c r="W334" s="320">
        <f t="shared" si="59"/>
        <v>3.2258064516129032E-3</v>
      </c>
      <c r="X334" s="418">
        <f>E309</f>
        <v>568</v>
      </c>
      <c r="Y334" s="43" t="s">
        <v>39</v>
      </c>
      <c r="Z334" s="11">
        <f t="shared" si="55"/>
        <v>2</v>
      </c>
      <c r="AA334" s="176"/>
    </row>
    <row r="335" spans="1:27" x14ac:dyDescent="0.25">
      <c r="A335" s="58"/>
      <c r="B335" s="364"/>
      <c r="C335" s="364"/>
      <c r="D335" s="364"/>
      <c r="E335" s="364"/>
      <c r="F335" s="364"/>
      <c r="G335" s="365"/>
      <c r="H335" s="366">
        <v>2</v>
      </c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367">
        <f t="shared" si="58"/>
        <v>2</v>
      </c>
      <c r="W335" s="320">
        <f t="shared" si="59"/>
        <v>3.2258064516129032E-3</v>
      </c>
      <c r="X335" s="418">
        <f>E309</f>
        <v>568</v>
      </c>
      <c r="Y335" s="43" t="s">
        <v>76</v>
      </c>
      <c r="Z335" s="11">
        <f t="shared" si="55"/>
        <v>2</v>
      </c>
      <c r="AA335" s="438"/>
    </row>
    <row r="336" spans="1:27" x14ac:dyDescent="0.25">
      <c r="A336" s="58"/>
      <c r="B336" s="364"/>
      <c r="C336" s="364"/>
      <c r="D336" s="364"/>
      <c r="E336" s="364"/>
      <c r="F336" s="364"/>
      <c r="G336" s="365"/>
      <c r="H336" s="366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367">
        <f t="shared" si="58"/>
        <v>0</v>
      </c>
      <c r="W336" s="320">
        <f t="shared" si="59"/>
        <v>0</v>
      </c>
      <c r="X336" s="418">
        <f>E309</f>
        <v>568</v>
      </c>
      <c r="Y336" s="267" t="s">
        <v>223</v>
      </c>
      <c r="Z336" s="11">
        <f t="shared" si="55"/>
        <v>0</v>
      </c>
      <c r="AA336" s="176"/>
    </row>
    <row r="337" spans="1:27" x14ac:dyDescent="0.25">
      <c r="A337" s="58"/>
      <c r="B337" s="364"/>
      <c r="C337" s="364"/>
      <c r="D337" s="364"/>
      <c r="E337" s="364"/>
      <c r="F337" s="364"/>
      <c r="G337" s="365"/>
      <c r="H337" s="366">
        <v>5</v>
      </c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367">
        <f t="shared" si="58"/>
        <v>5</v>
      </c>
      <c r="W337" s="320">
        <f t="shared" si="59"/>
        <v>8.0645161290322578E-3</v>
      </c>
      <c r="X337" s="418">
        <f>E309</f>
        <v>568</v>
      </c>
      <c r="Y337" s="43" t="s">
        <v>111</v>
      </c>
      <c r="Z337" s="11">
        <f t="shared" si="55"/>
        <v>5</v>
      </c>
      <c r="AA337" s="176"/>
    </row>
    <row r="338" spans="1:27" x14ac:dyDescent="0.25">
      <c r="A338" s="58"/>
      <c r="B338" s="364"/>
      <c r="C338" s="364"/>
      <c r="D338" s="364"/>
      <c r="E338" s="364"/>
      <c r="F338" s="364"/>
      <c r="G338" s="365"/>
      <c r="H338" s="366">
        <v>2</v>
      </c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367">
        <f t="shared" si="58"/>
        <v>2</v>
      </c>
      <c r="W338" s="320">
        <f t="shared" si="59"/>
        <v>3.2258064516129032E-3</v>
      </c>
      <c r="X338" s="418">
        <f>E309</f>
        <v>568</v>
      </c>
      <c r="Y338" s="43" t="s">
        <v>55</v>
      </c>
      <c r="Z338" s="11">
        <f t="shared" si="55"/>
        <v>2</v>
      </c>
      <c r="AA338" s="176" t="s">
        <v>420</v>
      </c>
    </row>
    <row r="339" spans="1:27" x14ac:dyDescent="0.25">
      <c r="A339" s="58"/>
      <c r="B339" s="364"/>
      <c r="C339" s="364"/>
      <c r="D339" s="364"/>
      <c r="E339" s="364"/>
      <c r="F339" s="364"/>
      <c r="G339" s="365"/>
      <c r="H339" s="366">
        <v>1</v>
      </c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367">
        <f t="shared" si="58"/>
        <v>1</v>
      </c>
      <c r="W339" s="320">
        <f t="shared" si="59"/>
        <v>1.6129032258064516E-3</v>
      </c>
      <c r="X339" s="418">
        <f>E309</f>
        <v>568</v>
      </c>
      <c r="Y339" s="43" t="s">
        <v>418</v>
      </c>
      <c r="Z339" s="11">
        <f t="shared" si="55"/>
        <v>1</v>
      </c>
      <c r="AA339" s="420"/>
    </row>
    <row r="340" spans="1:27" x14ac:dyDescent="0.25">
      <c r="A340" s="58"/>
      <c r="B340" s="364"/>
      <c r="C340" s="364"/>
      <c r="D340" s="364"/>
      <c r="E340" s="364"/>
      <c r="F340" s="364"/>
      <c r="G340" s="365"/>
      <c r="H340" s="366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367">
        <f t="shared" si="58"/>
        <v>0</v>
      </c>
      <c r="W340" s="320">
        <f t="shared" si="59"/>
        <v>0</v>
      </c>
      <c r="X340" s="418">
        <f>E309</f>
        <v>568</v>
      </c>
      <c r="Y340" s="43" t="s">
        <v>73</v>
      </c>
      <c r="Z340" s="11">
        <f t="shared" si="55"/>
        <v>0</v>
      </c>
      <c r="AA340" s="420"/>
    </row>
    <row r="341" spans="1:27" x14ac:dyDescent="0.25">
      <c r="A341" s="58"/>
      <c r="B341" s="364"/>
      <c r="C341" s="364"/>
      <c r="D341" s="364"/>
      <c r="E341" s="364"/>
      <c r="F341" s="364"/>
      <c r="G341" s="365"/>
      <c r="H341" s="366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367">
        <f t="shared" si="58"/>
        <v>0</v>
      </c>
      <c r="W341" s="320">
        <f t="shared" si="59"/>
        <v>0</v>
      </c>
      <c r="X341" s="418">
        <f>E309</f>
        <v>568</v>
      </c>
      <c r="Y341" s="43" t="s">
        <v>41</v>
      </c>
      <c r="Z341" s="11">
        <f t="shared" si="55"/>
        <v>0</v>
      </c>
      <c r="AA341" s="420"/>
    </row>
    <row r="342" spans="1:27" ht="15.75" thickBot="1" x14ac:dyDescent="0.3">
      <c r="A342" s="191"/>
      <c r="B342" s="192"/>
      <c r="C342" s="192"/>
      <c r="D342" s="192"/>
      <c r="E342" s="192"/>
      <c r="F342" s="192"/>
      <c r="G342" s="365"/>
      <c r="H342" s="366">
        <v>1</v>
      </c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367">
        <f t="shared" si="58"/>
        <v>1</v>
      </c>
      <c r="W342" s="317">
        <f t="shared" si="59"/>
        <v>1.6129032258064516E-3</v>
      </c>
      <c r="X342" s="418">
        <f>E309</f>
        <v>568</v>
      </c>
      <c r="Y342" s="44" t="s">
        <v>90</v>
      </c>
      <c r="Z342" s="11">
        <f t="shared" si="55"/>
        <v>1</v>
      </c>
      <c r="AA342" s="427"/>
    </row>
    <row r="343" spans="1:27" ht="15.75" thickBot="1" x14ac:dyDescent="0.3">
      <c r="A343" s="47"/>
      <c r="B343" s="47"/>
      <c r="C343" s="47"/>
      <c r="D343" s="47"/>
      <c r="E343" s="47"/>
      <c r="F343" s="47"/>
      <c r="G343" s="53" t="s">
        <v>5</v>
      </c>
      <c r="H343" s="63">
        <f t="shared" ref="H343" si="60">SUM(H309:H342)</f>
        <v>33</v>
      </c>
      <c r="I343" s="63">
        <f>SUM(I309:I342)</f>
        <v>89</v>
      </c>
      <c r="J343" s="63">
        <f t="shared" ref="J343:U343" si="61">SUM(J309:J342)</f>
        <v>11</v>
      </c>
      <c r="K343" s="63">
        <f t="shared" si="61"/>
        <v>7</v>
      </c>
      <c r="L343" s="63">
        <f t="shared" si="61"/>
        <v>6</v>
      </c>
      <c r="M343" s="63">
        <f t="shared" si="61"/>
        <v>0</v>
      </c>
      <c r="N343" s="63">
        <f t="shared" si="61"/>
        <v>0</v>
      </c>
      <c r="O343" s="63">
        <f t="shared" si="61"/>
        <v>0</v>
      </c>
      <c r="P343" s="63">
        <f t="shared" si="61"/>
        <v>0</v>
      </c>
      <c r="Q343" s="63">
        <f t="shared" si="61"/>
        <v>0</v>
      </c>
      <c r="R343" s="63">
        <f t="shared" si="61"/>
        <v>0</v>
      </c>
      <c r="S343" s="63">
        <f t="shared" si="61"/>
        <v>0</v>
      </c>
      <c r="T343" s="63">
        <f t="shared" si="61"/>
        <v>0</v>
      </c>
      <c r="U343" s="63">
        <f t="shared" si="61"/>
        <v>2</v>
      </c>
      <c r="V343" s="394">
        <f t="shared" si="58"/>
        <v>52</v>
      </c>
      <c r="W343" s="167">
        <f>$V343/$D$309</f>
        <v>8.387096774193549E-2</v>
      </c>
      <c r="X343" s="418">
        <f>E309</f>
        <v>568</v>
      </c>
    </row>
    <row r="345" spans="1:27" ht="15.75" thickBot="1" x14ac:dyDescent="0.3"/>
    <row r="346" spans="1:27" ht="60.75" thickBot="1" x14ac:dyDescent="0.3">
      <c r="A346" s="49" t="s">
        <v>23</v>
      </c>
      <c r="B346" s="49" t="s">
        <v>51</v>
      </c>
      <c r="C346" s="49" t="s">
        <v>56</v>
      </c>
      <c r="D346" s="49" t="s">
        <v>18</v>
      </c>
      <c r="E346" s="48" t="s">
        <v>17</v>
      </c>
      <c r="F346" s="50" t="s">
        <v>1</v>
      </c>
      <c r="G346" s="51" t="s">
        <v>24</v>
      </c>
      <c r="H346" s="85" t="s">
        <v>71</v>
      </c>
      <c r="I346" s="52" t="s">
        <v>72</v>
      </c>
      <c r="J346" s="52" t="s">
        <v>57</v>
      </c>
      <c r="K346" s="52" t="s">
        <v>62</v>
      </c>
      <c r="L346" s="52" t="s">
        <v>58</v>
      </c>
      <c r="M346" s="52" t="s">
        <v>63</v>
      </c>
      <c r="N346" s="52" t="s">
        <v>59</v>
      </c>
      <c r="O346" s="52" t="s">
        <v>64</v>
      </c>
      <c r="P346" s="52" t="s">
        <v>60</v>
      </c>
      <c r="Q346" s="52" t="s">
        <v>68</v>
      </c>
      <c r="R346" s="52" t="s">
        <v>61</v>
      </c>
      <c r="S346" s="52" t="s">
        <v>69</v>
      </c>
      <c r="T346" s="52" t="s">
        <v>131</v>
      </c>
      <c r="U346" s="52" t="s">
        <v>44</v>
      </c>
      <c r="V346" s="52" t="s">
        <v>5</v>
      </c>
      <c r="W346" s="48" t="s">
        <v>2</v>
      </c>
      <c r="X346" s="49" t="s">
        <v>120</v>
      </c>
      <c r="Y346" s="37" t="s">
        <v>21</v>
      </c>
      <c r="Z346" s="11" t="s">
        <v>5</v>
      </c>
      <c r="AA346" s="36" t="s">
        <v>7</v>
      </c>
    </row>
    <row r="347" spans="1:27" ht="15.75" thickBot="1" x14ac:dyDescent="0.3">
      <c r="A347" s="80">
        <v>1480474</v>
      </c>
      <c r="B347" s="80" t="s">
        <v>124</v>
      </c>
      <c r="C347" s="81">
        <v>576</v>
      </c>
      <c r="D347" s="81">
        <v>649</v>
      </c>
      <c r="E347" s="81">
        <v>573</v>
      </c>
      <c r="F347" s="82">
        <f>E347/D347</f>
        <v>0.88289676425269648</v>
      </c>
      <c r="G347" s="54">
        <v>44966</v>
      </c>
      <c r="H347" s="359"/>
      <c r="I347" s="65">
        <v>31</v>
      </c>
      <c r="J347" s="65"/>
      <c r="K347" s="65">
        <v>5</v>
      </c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367">
        <f>SUM(H347,J347,L347,N347,P347,R347,U347,T347)</f>
        <v>0</v>
      </c>
      <c r="W347" s="318">
        <f>$V347/$D$347</f>
        <v>0</v>
      </c>
      <c r="X347" s="418">
        <f>E347</f>
        <v>573</v>
      </c>
      <c r="Y347" s="39" t="s">
        <v>19</v>
      </c>
      <c r="Z347" s="11">
        <f t="shared" ref="Z347:Z380" si="62">V347</f>
        <v>0</v>
      </c>
      <c r="AA347" s="45" t="s">
        <v>75</v>
      </c>
    </row>
    <row r="348" spans="1:27" x14ac:dyDescent="0.25">
      <c r="A348" s="55"/>
      <c r="B348" s="56"/>
      <c r="C348" s="56"/>
      <c r="D348" s="56"/>
      <c r="E348" s="56"/>
      <c r="F348" s="56"/>
      <c r="G348" s="57"/>
      <c r="H348" s="366">
        <v>3</v>
      </c>
      <c r="I348" s="67"/>
      <c r="J348" s="67">
        <v>1</v>
      </c>
      <c r="K348" s="67"/>
      <c r="L348" s="67"/>
      <c r="M348" s="67"/>
      <c r="N348" s="72"/>
      <c r="O348" s="67"/>
      <c r="P348" s="67"/>
      <c r="Q348" s="67"/>
      <c r="R348" s="67"/>
      <c r="S348" s="67"/>
      <c r="T348" s="67"/>
      <c r="U348" s="67"/>
      <c r="V348" s="367">
        <f>SUM(H348,J348,L348,N348,P348,R348,U348,T348)</f>
        <v>4</v>
      </c>
      <c r="W348" s="320">
        <f t="shared" ref="W348:W366" si="63">$V348/$D$347</f>
        <v>6.1633281972265025E-3</v>
      </c>
      <c r="X348" s="418">
        <f>E347</f>
        <v>573</v>
      </c>
      <c r="Y348" s="267" t="s">
        <v>52</v>
      </c>
      <c r="Z348" s="11">
        <f t="shared" si="62"/>
        <v>4</v>
      </c>
      <c r="AA348" s="356"/>
    </row>
    <row r="349" spans="1:27" x14ac:dyDescent="0.25">
      <c r="A349" s="58"/>
      <c r="B349" s="364"/>
      <c r="C349" s="364"/>
      <c r="D349" s="364"/>
      <c r="E349" s="364"/>
      <c r="F349" s="364"/>
      <c r="G349" s="365"/>
      <c r="H349" s="366">
        <v>38</v>
      </c>
      <c r="I349" s="67"/>
      <c r="J349" s="67">
        <v>5</v>
      </c>
      <c r="K349" s="67"/>
      <c r="L349" s="67">
        <v>1</v>
      </c>
      <c r="M349" s="67"/>
      <c r="N349" s="67"/>
      <c r="O349" s="67"/>
      <c r="P349" s="67"/>
      <c r="Q349" s="67"/>
      <c r="R349" s="67"/>
      <c r="S349" s="67"/>
      <c r="T349" s="67"/>
      <c r="U349" s="67"/>
      <c r="V349" s="367">
        <f t="shared" ref="V349:V365" si="64">SUM(H349,J349,L349,N349,P349,R349,U349,T349)</f>
        <v>44</v>
      </c>
      <c r="W349" s="320">
        <f t="shared" si="63"/>
        <v>6.7796610169491525E-2</v>
      </c>
      <c r="X349" s="418">
        <f>E347</f>
        <v>573</v>
      </c>
      <c r="Y349" s="40" t="s">
        <v>16</v>
      </c>
      <c r="Z349" s="11">
        <f t="shared" si="62"/>
        <v>44</v>
      </c>
      <c r="AA349" s="383"/>
    </row>
    <row r="350" spans="1:27" x14ac:dyDescent="0.25">
      <c r="A350" s="58"/>
      <c r="B350" s="364"/>
      <c r="C350" s="364"/>
      <c r="D350" s="364"/>
      <c r="E350" s="364"/>
      <c r="F350" s="364"/>
      <c r="G350" s="365"/>
      <c r="H350" s="366"/>
      <c r="I350" s="67"/>
      <c r="J350" s="419"/>
      <c r="K350" s="419"/>
      <c r="L350" s="419"/>
      <c r="M350" s="67"/>
      <c r="N350" s="67"/>
      <c r="O350" s="67"/>
      <c r="P350" s="67"/>
      <c r="Q350" s="67"/>
      <c r="R350" s="67"/>
      <c r="S350" s="67"/>
      <c r="T350" s="67"/>
      <c r="U350" s="67"/>
      <c r="V350" s="367">
        <f t="shared" si="64"/>
        <v>0</v>
      </c>
      <c r="W350" s="320">
        <f t="shared" si="63"/>
        <v>0</v>
      </c>
      <c r="X350" s="418">
        <f>E347</f>
        <v>573</v>
      </c>
      <c r="Y350" s="40" t="s">
        <v>4</v>
      </c>
      <c r="Z350" s="11">
        <f t="shared" si="62"/>
        <v>0</v>
      </c>
      <c r="AA350" s="383"/>
    </row>
    <row r="351" spans="1:27" x14ac:dyDescent="0.25">
      <c r="A351" s="58"/>
      <c r="B351" s="364"/>
      <c r="C351" s="364"/>
      <c r="D351" s="364"/>
      <c r="E351" s="364"/>
      <c r="F351" s="364"/>
      <c r="G351" s="365"/>
      <c r="H351" s="366"/>
      <c r="I351" s="67">
        <v>4</v>
      </c>
      <c r="J351" s="67">
        <v>3</v>
      </c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>
        <v>1</v>
      </c>
      <c r="V351" s="367">
        <f t="shared" si="64"/>
        <v>4</v>
      </c>
      <c r="W351" s="320">
        <f t="shared" si="63"/>
        <v>6.1633281972265025E-3</v>
      </c>
      <c r="X351" s="418">
        <f>E347</f>
        <v>573</v>
      </c>
      <c r="Y351" s="40" t="s">
        <v>14</v>
      </c>
      <c r="Z351" s="11">
        <f t="shared" si="62"/>
        <v>4</v>
      </c>
      <c r="AA351" s="176"/>
    </row>
    <row r="352" spans="1:27" x14ac:dyDescent="0.25">
      <c r="A352" s="58"/>
      <c r="B352" s="364"/>
      <c r="C352" s="364"/>
      <c r="D352" s="364"/>
      <c r="E352" s="364"/>
      <c r="F352" s="364"/>
      <c r="G352" s="365"/>
      <c r="H352" s="366"/>
      <c r="I352" s="67">
        <v>7</v>
      </c>
      <c r="J352" s="67">
        <v>3</v>
      </c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367">
        <f t="shared" si="64"/>
        <v>3</v>
      </c>
      <c r="W352" s="320">
        <f t="shared" si="63"/>
        <v>4.6224961479198771E-3</v>
      </c>
      <c r="X352" s="418">
        <f>E347</f>
        <v>573</v>
      </c>
      <c r="Y352" s="40" t="s">
        <v>15</v>
      </c>
      <c r="Z352" s="11">
        <f t="shared" si="62"/>
        <v>3</v>
      </c>
      <c r="AA352" s="363"/>
    </row>
    <row r="353" spans="1:27" x14ac:dyDescent="0.25">
      <c r="A353" s="58" t="s">
        <v>194</v>
      </c>
      <c r="B353" s="364"/>
      <c r="C353" s="364"/>
      <c r="D353" s="364"/>
      <c r="E353" s="364"/>
      <c r="F353" s="364"/>
      <c r="G353" s="365"/>
      <c r="H353" s="366"/>
      <c r="I353" s="67">
        <v>2</v>
      </c>
      <c r="J353" s="67"/>
      <c r="K353" s="67">
        <v>1</v>
      </c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367">
        <f t="shared" si="64"/>
        <v>0</v>
      </c>
      <c r="W353" s="320">
        <f t="shared" si="63"/>
        <v>0</v>
      </c>
      <c r="X353" s="418">
        <f>E347</f>
        <v>573</v>
      </c>
      <c r="Y353" s="40" t="s">
        <v>8</v>
      </c>
      <c r="Z353" s="11">
        <f t="shared" si="62"/>
        <v>0</v>
      </c>
      <c r="AA353" s="363"/>
    </row>
    <row r="354" spans="1:27" x14ac:dyDescent="0.25">
      <c r="A354" s="58"/>
      <c r="B354" s="364"/>
      <c r="C354" s="364"/>
      <c r="D354" s="364"/>
      <c r="E354" s="364"/>
      <c r="F354" s="364"/>
      <c r="G354" s="365"/>
      <c r="H354" s="366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367">
        <f t="shared" si="64"/>
        <v>0</v>
      </c>
      <c r="W354" s="320">
        <f t="shared" si="63"/>
        <v>0</v>
      </c>
      <c r="X354" s="418">
        <f>E347</f>
        <v>573</v>
      </c>
      <c r="Y354" s="40" t="s">
        <v>9</v>
      </c>
      <c r="Z354" s="11">
        <f t="shared" si="62"/>
        <v>0</v>
      </c>
      <c r="AA354" s="420"/>
    </row>
    <row r="355" spans="1:27" x14ac:dyDescent="0.25">
      <c r="A355" s="58"/>
      <c r="B355" s="364"/>
      <c r="C355" s="364"/>
      <c r="D355" s="364"/>
      <c r="E355" s="364"/>
      <c r="F355" s="364"/>
      <c r="G355" s="365"/>
      <c r="H355" s="386"/>
      <c r="I355" s="67">
        <v>1</v>
      </c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367">
        <f t="shared" si="64"/>
        <v>0</v>
      </c>
      <c r="W355" s="320">
        <f t="shared" si="63"/>
        <v>0</v>
      </c>
      <c r="X355" s="418">
        <f>E347</f>
        <v>573</v>
      </c>
      <c r="Y355" s="40" t="s">
        <v>73</v>
      </c>
      <c r="Z355" s="11">
        <f t="shared" si="62"/>
        <v>0</v>
      </c>
      <c r="AA355" s="420"/>
    </row>
    <row r="356" spans="1:27" x14ac:dyDescent="0.25">
      <c r="A356" s="58"/>
      <c r="B356" s="364"/>
      <c r="C356" s="364"/>
      <c r="D356" s="364"/>
      <c r="E356" s="364"/>
      <c r="F356" s="364"/>
      <c r="G356" s="365"/>
      <c r="H356" s="386"/>
      <c r="I356" s="67">
        <v>1</v>
      </c>
      <c r="J356" s="67">
        <v>1</v>
      </c>
      <c r="K356" s="67"/>
      <c r="L356" s="67">
        <v>1</v>
      </c>
      <c r="M356" s="67"/>
      <c r="N356" s="67"/>
      <c r="O356" s="67"/>
      <c r="P356" s="67"/>
      <c r="Q356" s="67"/>
      <c r="R356" s="67"/>
      <c r="S356" s="67"/>
      <c r="T356" s="67"/>
      <c r="U356" s="67"/>
      <c r="V356" s="367">
        <f t="shared" si="64"/>
        <v>2</v>
      </c>
      <c r="W356" s="320">
        <f t="shared" si="63"/>
        <v>3.0816640986132513E-3</v>
      </c>
      <c r="X356" s="418">
        <f>E347</f>
        <v>573</v>
      </c>
      <c r="Y356" s="40" t="s">
        <v>0</v>
      </c>
      <c r="Z356" s="11">
        <f t="shared" si="62"/>
        <v>2</v>
      </c>
      <c r="AA356" s="421"/>
    </row>
    <row r="357" spans="1:27" x14ac:dyDescent="0.25">
      <c r="A357" s="58"/>
      <c r="B357" s="364"/>
      <c r="C357" s="364"/>
      <c r="D357" s="364"/>
      <c r="E357" s="364"/>
      <c r="F357" s="364"/>
      <c r="G357" s="365"/>
      <c r="H357" s="386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367">
        <f t="shared" si="64"/>
        <v>0</v>
      </c>
      <c r="W357" s="320">
        <f t="shared" si="63"/>
        <v>0</v>
      </c>
      <c r="X357" s="418">
        <f>E347</f>
        <v>573</v>
      </c>
      <c r="Y357" s="40" t="s">
        <v>20</v>
      </c>
      <c r="Z357" s="11">
        <f t="shared" si="62"/>
        <v>0</v>
      </c>
      <c r="AA357" s="421"/>
    </row>
    <row r="358" spans="1:27" x14ac:dyDescent="0.25">
      <c r="A358" s="58"/>
      <c r="B358" s="364"/>
      <c r="C358" s="364"/>
      <c r="D358" s="364"/>
      <c r="E358" s="364"/>
      <c r="F358" s="364" t="s">
        <v>110</v>
      </c>
      <c r="G358" s="365"/>
      <c r="H358" s="386"/>
      <c r="I358" s="67">
        <v>1</v>
      </c>
      <c r="J358" s="67">
        <v>1</v>
      </c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367">
        <f t="shared" si="64"/>
        <v>1</v>
      </c>
      <c r="W358" s="320">
        <f t="shared" si="63"/>
        <v>1.5408320493066256E-3</v>
      </c>
      <c r="X358" s="418">
        <f>E347</f>
        <v>573</v>
      </c>
      <c r="Y358" s="40" t="s">
        <v>3</v>
      </c>
      <c r="Z358" s="11">
        <f t="shared" si="62"/>
        <v>1</v>
      </c>
      <c r="AA358" s="421"/>
    </row>
    <row r="359" spans="1:27" x14ac:dyDescent="0.25">
      <c r="A359" s="443"/>
      <c r="B359" s="445"/>
      <c r="C359" s="445"/>
      <c r="D359" s="445"/>
      <c r="E359" s="445"/>
      <c r="F359" s="445"/>
      <c r="G359" s="444"/>
      <c r="H359" s="422"/>
      <c r="I359" s="67"/>
      <c r="J359" s="72"/>
      <c r="K359" s="72"/>
      <c r="L359" s="72"/>
      <c r="M359" s="67"/>
      <c r="N359" s="72"/>
      <c r="O359" s="72"/>
      <c r="P359" s="72"/>
      <c r="Q359" s="72"/>
      <c r="R359" s="72"/>
      <c r="S359" s="72"/>
      <c r="T359" s="72"/>
      <c r="U359" s="72"/>
      <c r="V359" s="367">
        <f t="shared" si="64"/>
        <v>0</v>
      </c>
      <c r="W359" s="320">
        <f t="shared" si="63"/>
        <v>0</v>
      </c>
      <c r="X359" s="418">
        <f>E347</f>
        <v>573</v>
      </c>
      <c r="Y359" s="40" t="s">
        <v>85</v>
      </c>
      <c r="Z359" s="11">
        <f t="shared" si="62"/>
        <v>0</v>
      </c>
      <c r="AA359" s="421"/>
    </row>
    <row r="360" spans="1:27" x14ac:dyDescent="0.25">
      <c r="A360" s="443"/>
      <c r="B360" s="445"/>
      <c r="C360" s="445"/>
      <c r="D360" s="445"/>
      <c r="E360" s="445"/>
      <c r="F360" s="445"/>
      <c r="G360" s="444"/>
      <c r="H360" s="414"/>
      <c r="I360" s="67">
        <v>3</v>
      </c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367">
        <f t="shared" si="64"/>
        <v>0</v>
      </c>
      <c r="W360" s="320">
        <f t="shared" si="63"/>
        <v>0</v>
      </c>
      <c r="X360" s="418">
        <f>E347</f>
        <v>573</v>
      </c>
      <c r="Y360" s="267" t="s">
        <v>103</v>
      </c>
      <c r="Z360" s="11">
        <f t="shared" si="62"/>
        <v>0</v>
      </c>
      <c r="AA360" s="421"/>
    </row>
    <row r="361" spans="1:27" x14ac:dyDescent="0.25">
      <c r="A361" s="58"/>
      <c r="B361" s="364"/>
      <c r="C361" s="364"/>
      <c r="D361" s="364"/>
      <c r="E361" s="364"/>
      <c r="F361" s="364"/>
      <c r="G361" s="62"/>
      <c r="H361" s="375"/>
      <c r="I361" s="375">
        <v>14</v>
      </c>
      <c r="J361" s="67"/>
      <c r="K361" s="67">
        <v>2</v>
      </c>
      <c r="L361" s="67"/>
      <c r="M361" s="375"/>
      <c r="N361" s="67"/>
      <c r="O361" s="67"/>
      <c r="P361" s="67"/>
      <c r="Q361" s="67"/>
      <c r="R361" s="67"/>
      <c r="S361" s="67"/>
      <c r="T361" s="67"/>
      <c r="U361" s="67"/>
      <c r="V361" s="367">
        <f t="shared" si="64"/>
        <v>0</v>
      </c>
      <c r="W361" s="320">
        <f t="shared" si="63"/>
        <v>0</v>
      </c>
      <c r="X361" s="418">
        <f>E347</f>
        <v>573</v>
      </c>
      <c r="Y361" s="267" t="s">
        <v>13</v>
      </c>
      <c r="Z361" s="11">
        <f t="shared" si="62"/>
        <v>0</v>
      </c>
      <c r="AA361" s="423"/>
    </row>
    <row r="362" spans="1:27" x14ac:dyDescent="0.25">
      <c r="A362" s="58"/>
      <c r="B362" s="364"/>
      <c r="C362" s="364"/>
      <c r="D362" s="364"/>
      <c r="E362" s="364"/>
      <c r="F362" s="364"/>
      <c r="G362" s="62"/>
      <c r="H362" s="375"/>
      <c r="I362" s="67">
        <v>25</v>
      </c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367">
        <f t="shared" si="64"/>
        <v>0</v>
      </c>
      <c r="W362" s="320">
        <f t="shared" si="63"/>
        <v>0</v>
      </c>
      <c r="X362" s="418">
        <f>E347</f>
        <v>573</v>
      </c>
      <c r="Y362" s="40" t="s">
        <v>101</v>
      </c>
      <c r="Z362" s="11">
        <f t="shared" si="62"/>
        <v>0</v>
      </c>
      <c r="AA362" s="177" t="s">
        <v>434</v>
      </c>
    </row>
    <row r="363" spans="1:27" x14ac:dyDescent="0.25">
      <c r="A363" s="58"/>
      <c r="B363" s="364"/>
      <c r="C363" s="364"/>
      <c r="D363" s="364"/>
      <c r="E363" s="364"/>
      <c r="F363" s="364"/>
      <c r="G363" s="365"/>
      <c r="H363" s="366"/>
      <c r="I363" s="67">
        <v>2</v>
      </c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367">
        <f t="shared" si="64"/>
        <v>0</v>
      </c>
      <c r="W363" s="320">
        <f t="shared" si="63"/>
        <v>0</v>
      </c>
      <c r="X363" s="418">
        <f>E347</f>
        <v>573</v>
      </c>
      <c r="Y363" s="268" t="s">
        <v>220</v>
      </c>
      <c r="Z363" s="11">
        <f t="shared" si="62"/>
        <v>0</v>
      </c>
      <c r="AA363" s="421"/>
    </row>
    <row r="364" spans="1:27" x14ac:dyDescent="0.25">
      <c r="A364" s="58"/>
      <c r="B364" s="364"/>
      <c r="C364" s="364"/>
      <c r="D364" s="364"/>
      <c r="E364" s="364"/>
      <c r="F364" s="364"/>
      <c r="G364" s="365"/>
      <c r="H364" s="366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367">
        <f t="shared" si="64"/>
        <v>0</v>
      </c>
      <c r="W364" s="320">
        <f t="shared" si="63"/>
        <v>0</v>
      </c>
      <c r="X364" s="418">
        <f>E347</f>
        <v>573</v>
      </c>
      <c r="Y364" s="40" t="s">
        <v>29</v>
      </c>
      <c r="Z364" s="11">
        <f t="shared" si="62"/>
        <v>0</v>
      </c>
      <c r="AA364" s="423"/>
    </row>
    <row r="365" spans="1:27" x14ac:dyDescent="0.25">
      <c r="A365" s="58"/>
      <c r="B365" s="364"/>
      <c r="C365" s="364"/>
      <c r="D365" s="364"/>
      <c r="E365" s="364"/>
      <c r="F365" s="364"/>
      <c r="G365" s="365"/>
      <c r="H365" s="372"/>
      <c r="I365" s="72">
        <v>4</v>
      </c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367">
        <f t="shared" si="64"/>
        <v>0</v>
      </c>
      <c r="W365" s="320">
        <f t="shared" si="63"/>
        <v>0</v>
      </c>
      <c r="X365" s="418">
        <f>E347</f>
        <v>573</v>
      </c>
      <c r="Y365" s="268" t="s">
        <v>10</v>
      </c>
      <c r="Z365" s="11">
        <f t="shared" si="62"/>
        <v>0</v>
      </c>
      <c r="AA365" s="420"/>
    </row>
    <row r="366" spans="1:27" ht="15.75" thickBot="1" x14ac:dyDescent="0.3">
      <c r="A366" s="58"/>
      <c r="B366" s="364"/>
      <c r="C366" s="364"/>
      <c r="D366" s="364"/>
      <c r="E366" s="364"/>
      <c r="F366" s="364"/>
      <c r="G366" s="365"/>
      <c r="H366" s="3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367">
        <f>SUM(H366,J366,L366,N366,P366,R366,U366,T366)</f>
        <v>0</v>
      </c>
      <c r="W366" s="345">
        <f t="shared" si="63"/>
        <v>0</v>
      </c>
      <c r="X366" s="418">
        <f>E347</f>
        <v>573</v>
      </c>
      <c r="Y366" s="268" t="s">
        <v>203</v>
      </c>
      <c r="Z366" s="11">
        <f t="shared" si="62"/>
        <v>0</v>
      </c>
      <c r="AA366" s="421"/>
    </row>
    <row r="367" spans="1:27" ht="15.75" thickBot="1" x14ac:dyDescent="0.3">
      <c r="A367" s="58"/>
      <c r="B367" s="364"/>
      <c r="C367" s="364"/>
      <c r="D367" s="364"/>
      <c r="E367" s="364"/>
      <c r="F367" s="364"/>
      <c r="G367" s="365"/>
      <c r="H367" s="424"/>
      <c r="I367" s="202"/>
      <c r="J367" s="202"/>
      <c r="K367" s="202"/>
      <c r="L367" s="202"/>
      <c r="M367" s="202"/>
      <c r="N367" s="202"/>
      <c r="O367" s="202"/>
      <c r="P367" s="202"/>
      <c r="Q367" s="202"/>
      <c r="R367" s="202"/>
      <c r="S367" s="202"/>
      <c r="T367" s="202"/>
      <c r="U367" s="202"/>
      <c r="V367" s="425"/>
      <c r="W367" s="202"/>
      <c r="X367" s="425"/>
      <c r="Y367" s="83" t="s">
        <v>22</v>
      </c>
      <c r="Z367" s="11">
        <f t="shared" si="62"/>
        <v>0</v>
      </c>
      <c r="AA367" s="421"/>
    </row>
    <row r="368" spans="1:27" x14ac:dyDescent="0.25">
      <c r="A368" s="58"/>
      <c r="B368" s="364"/>
      <c r="C368" s="364"/>
      <c r="D368" s="364"/>
      <c r="E368" s="364"/>
      <c r="F368" s="364"/>
      <c r="G368" s="365"/>
      <c r="H368" s="426">
        <v>1</v>
      </c>
      <c r="I368" s="68"/>
      <c r="J368" s="68"/>
      <c r="K368" s="68"/>
      <c r="L368" s="68"/>
      <c r="M368" s="68"/>
      <c r="N368" s="68"/>
      <c r="O368" s="68"/>
      <c r="P368" s="68"/>
      <c r="Q368" s="67"/>
      <c r="R368" s="68"/>
      <c r="S368" s="68"/>
      <c r="T368" s="68"/>
      <c r="U368" s="68"/>
      <c r="V368" s="367">
        <f t="shared" ref="V368:V381" si="65">SUM(H368,J368,L368,N368,P368,R368,U368)</f>
        <v>1</v>
      </c>
      <c r="W368" s="318">
        <f>$V368/$D$347</f>
        <v>1.5408320493066256E-3</v>
      </c>
      <c r="X368" s="418">
        <f>E347</f>
        <v>573</v>
      </c>
      <c r="Y368" s="267" t="s">
        <v>436</v>
      </c>
      <c r="Z368" s="11">
        <f t="shared" si="62"/>
        <v>1</v>
      </c>
      <c r="AA368" s="421"/>
    </row>
    <row r="369" spans="1:27" x14ac:dyDescent="0.25">
      <c r="A369" s="58"/>
      <c r="B369" s="364"/>
      <c r="C369" s="364"/>
      <c r="D369" s="364"/>
      <c r="E369" s="364"/>
      <c r="F369" s="364"/>
      <c r="G369" s="365"/>
      <c r="H369" s="366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367">
        <f t="shared" si="65"/>
        <v>0</v>
      </c>
      <c r="W369" s="320">
        <f t="shared" ref="W369:W380" si="66">$V369/$D$347</f>
        <v>0</v>
      </c>
      <c r="X369" s="418">
        <f>E347</f>
        <v>573</v>
      </c>
      <c r="Y369" s="41" t="s">
        <v>190</v>
      </c>
      <c r="Z369" s="11">
        <f t="shared" si="62"/>
        <v>0</v>
      </c>
      <c r="AA369" s="176"/>
    </row>
    <row r="370" spans="1:27" x14ac:dyDescent="0.25">
      <c r="A370" s="58"/>
      <c r="B370" s="364"/>
      <c r="C370" s="364"/>
      <c r="D370" s="364"/>
      <c r="E370" s="364"/>
      <c r="F370" s="364"/>
      <c r="G370" s="365"/>
      <c r="H370" s="366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367">
        <f t="shared" si="65"/>
        <v>0</v>
      </c>
      <c r="W370" s="320">
        <f t="shared" si="66"/>
        <v>0</v>
      </c>
      <c r="X370" s="418">
        <f>E347</f>
        <v>573</v>
      </c>
      <c r="Y370" s="42" t="s">
        <v>26</v>
      </c>
      <c r="Z370" s="11">
        <f t="shared" si="62"/>
        <v>0</v>
      </c>
      <c r="AA370" s="421"/>
    </row>
    <row r="371" spans="1:27" x14ac:dyDescent="0.25">
      <c r="A371" s="58"/>
      <c r="B371" s="364"/>
      <c r="C371" s="364"/>
      <c r="D371" s="364"/>
      <c r="E371" s="364"/>
      <c r="F371" s="364"/>
      <c r="G371" s="365"/>
      <c r="H371" s="366">
        <v>1</v>
      </c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367">
        <f t="shared" si="65"/>
        <v>1</v>
      </c>
      <c r="W371" s="320">
        <f t="shared" si="66"/>
        <v>1.5408320493066256E-3</v>
      </c>
      <c r="X371" s="418">
        <f>E347</f>
        <v>573</v>
      </c>
      <c r="Y371" s="43" t="s">
        <v>27</v>
      </c>
      <c r="Z371" s="11">
        <f t="shared" si="62"/>
        <v>1</v>
      </c>
      <c r="AA371" s="176"/>
    </row>
    <row r="372" spans="1:27" x14ac:dyDescent="0.25">
      <c r="A372" s="58"/>
      <c r="B372" s="364"/>
      <c r="C372" s="364"/>
      <c r="D372" s="364"/>
      <c r="E372" s="364"/>
      <c r="F372" s="364" t="s">
        <v>110</v>
      </c>
      <c r="G372" s="365"/>
      <c r="H372" s="366">
        <v>3</v>
      </c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367">
        <f t="shared" si="65"/>
        <v>3</v>
      </c>
      <c r="W372" s="320">
        <f t="shared" si="66"/>
        <v>4.6224961479198771E-3</v>
      </c>
      <c r="X372" s="418">
        <f>E347</f>
        <v>573</v>
      </c>
      <c r="Y372" s="43" t="s">
        <v>39</v>
      </c>
      <c r="Z372" s="11">
        <f t="shared" si="62"/>
        <v>3</v>
      </c>
      <c r="AA372" s="176"/>
    </row>
    <row r="373" spans="1:27" x14ac:dyDescent="0.25">
      <c r="A373" s="58"/>
      <c r="B373" s="364"/>
      <c r="C373" s="364"/>
      <c r="D373" s="364"/>
      <c r="E373" s="364"/>
      <c r="F373" s="364"/>
      <c r="G373" s="365"/>
      <c r="H373" s="366">
        <v>9</v>
      </c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367">
        <f t="shared" si="65"/>
        <v>9</v>
      </c>
      <c r="W373" s="320">
        <f t="shared" si="66"/>
        <v>1.386748844375963E-2</v>
      </c>
      <c r="X373" s="418">
        <f>E347</f>
        <v>573</v>
      </c>
      <c r="Y373" s="43" t="s">
        <v>76</v>
      </c>
      <c r="Z373" s="11">
        <f t="shared" si="62"/>
        <v>9</v>
      </c>
      <c r="AA373" s="438"/>
    </row>
    <row r="374" spans="1:27" x14ac:dyDescent="0.25">
      <c r="A374" s="58"/>
      <c r="B374" s="364"/>
      <c r="C374" s="364"/>
      <c r="D374" s="364"/>
      <c r="E374" s="364"/>
      <c r="F374" s="364"/>
      <c r="G374" s="365"/>
      <c r="H374" s="366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367">
        <f t="shared" si="65"/>
        <v>0</v>
      </c>
      <c r="W374" s="320">
        <f t="shared" si="66"/>
        <v>0</v>
      </c>
      <c r="X374" s="418">
        <f>E347</f>
        <v>573</v>
      </c>
      <c r="Y374" s="267" t="s">
        <v>223</v>
      </c>
      <c r="Z374" s="11">
        <f t="shared" si="62"/>
        <v>0</v>
      </c>
      <c r="AA374" s="176"/>
    </row>
    <row r="375" spans="1:27" x14ac:dyDescent="0.25">
      <c r="A375" s="58"/>
      <c r="B375" s="364"/>
      <c r="C375" s="364"/>
      <c r="D375" s="364"/>
      <c r="E375" s="364"/>
      <c r="F375" s="364"/>
      <c r="G375" s="365"/>
      <c r="H375" s="366">
        <v>3</v>
      </c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367">
        <f t="shared" si="65"/>
        <v>3</v>
      </c>
      <c r="W375" s="320">
        <f t="shared" si="66"/>
        <v>4.6224961479198771E-3</v>
      </c>
      <c r="X375" s="418">
        <f>E347</f>
        <v>573</v>
      </c>
      <c r="Y375" s="43" t="s">
        <v>111</v>
      </c>
      <c r="Z375" s="11">
        <f t="shared" si="62"/>
        <v>3</v>
      </c>
      <c r="AA375" s="176"/>
    </row>
    <row r="376" spans="1:27" x14ac:dyDescent="0.25">
      <c r="A376" s="58"/>
      <c r="B376" s="364"/>
      <c r="C376" s="364"/>
      <c r="D376" s="364"/>
      <c r="E376" s="364"/>
      <c r="F376" s="364"/>
      <c r="G376" s="365"/>
      <c r="H376" s="366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367">
        <f t="shared" si="65"/>
        <v>0</v>
      </c>
      <c r="W376" s="320">
        <f t="shared" si="66"/>
        <v>0</v>
      </c>
      <c r="X376" s="418">
        <f>E347</f>
        <v>573</v>
      </c>
      <c r="Y376" s="43" t="s">
        <v>55</v>
      </c>
      <c r="Z376" s="11">
        <f t="shared" si="62"/>
        <v>0</v>
      </c>
      <c r="AA376" s="176" t="s">
        <v>437</v>
      </c>
    </row>
    <row r="377" spans="1:27" x14ac:dyDescent="0.25">
      <c r="A377" s="58"/>
      <c r="B377" s="364"/>
      <c r="C377" s="364"/>
      <c r="D377" s="364"/>
      <c r="E377" s="364"/>
      <c r="F377" s="364"/>
      <c r="G377" s="365"/>
      <c r="H377" s="366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367">
        <f t="shared" si="65"/>
        <v>0</v>
      </c>
      <c r="W377" s="320">
        <f t="shared" si="66"/>
        <v>0</v>
      </c>
      <c r="X377" s="418">
        <f>E347</f>
        <v>573</v>
      </c>
      <c r="Y377" s="43" t="s">
        <v>418</v>
      </c>
      <c r="Z377" s="11">
        <f t="shared" si="62"/>
        <v>0</v>
      </c>
      <c r="AA377" s="420" t="s">
        <v>435</v>
      </c>
    </row>
    <row r="378" spans="1:27" x14ac:dyDescent="0.25">
      <c r="A378" s="58"/>
      <c r="B378" s="364"/>
      <c r="C378" s="364"/>
      <c r="D378" s="364"/>
      <c r="E378" s="364"/>
      <c r="F378" s="364"/>
      <c r="G378" s="365"/>
      <c r="H378" s="366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367">
        <f t="shared" si="65"/>
        <v>0</v>
      </c>
      <c r="W378" s="320">
        <f t="shared" si="66"/>
        <v>0</v>
      </c>
      <c r="X378" s="418">
        <f>E347</f>
        <v>573</v>
      </c>
      <c r="Y378" s="43" t="s">
        <v>73</v>
      </c>
      <c r="Z378" s="11">
        <f t="shared" si="62"/>
        <v>0</v>
      </c>
      <c r="AA378" s="420"/>
    </row>
    <row r="379" spans="1:27" x14ac:dyDescent="0.25">
      <c r="A379" s="58"/>
      <c r="B379" s="364"/>
      <c r="C379" s="364"/>
      <c r="D379" s="364"/>
      <c r="E379" s="364"/>
      <c r="F379" s="364"/>
      <c r="G379" s="365"/>
      <c r="H379" s="366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367">
        <f t="shared" si="65"/>
        <v>0</v>
      </c>
      <c r="W379" s="320">
        <f t="shared" si="66"/>
        <v>0</v>
      </c>
      <c r="X379" s="418">
        <f>E347</f>
        <v>573</v>
      </c>
      <c r="Y379" s="43" t="s">
        <v>41</v>
      </c>
      <c r="Z379" s="11">
        <f t="shared" si="62"/>
        <v>0</v>
      </c>
      <c r="AA379" s="420"/>
    </row>
    <row r="380" spans="1:27" ht="15.75" thickBot="1" x14ac:dyDescent="0.3">
      <c r="A380" s="191"/>
      <c r="B380" s="192"/>
      <c r="C380" s="192"/>
      <c r="D380" s="192"/>
      <c r="E380" s="192"/>
      <c r="F380" s="192"/>
      <c r="G380" s="365"/>
      <c r="H380" s="366">
        <v>1</v>
      </c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367">
        <f t="shared" si="65"/>
        <v>1</v>
      </c>
      <c r="W380" s="317">
        <f t="shared" si="66"/>
        <v>1.5408320493066256E-3</v>
      </c>
      <c r="X380" s="418">
        <f>E347</f>
        <v>573</v>
      </c>
      <c r="Y380" s="44" t="s">
        <v>168</v>
      </c>
      <c r="Z380" s="11">
        <f t="shared" si="62"/>
        <v>1</v>
      </c>
      <c r="AA380" s="427"/>
    </row>
    <row r="381" spans="1:27" ht="15.75" thickBot="1" x14ac:dyDescent="0.3">
      <c r="A381" s="47"/>
      <c r="B381" s="47"/>
      <c r="C381" s="47"/>
      <c r="D381" s="47"/>
      <c r="E381" s="47"/>
      <c r="F381" s="47"/>
      <c r="G381" s="53" t="s">
        <v>5</v>
      </c>
      <c r="H381" s="63">
        <f t="shared" ref="H381" si="67">SUM(H347:H380)</f>
        <v>59</v>
      </c>
      <c r="I381" s="63">
        <f>SUM(I347:I380)</f>
        <v>95</v>
      </c>
      <c r="J381" s="63">
        <f t="shared" ref="J381:U381" si="68">SUM(J347:J380)</f>
        <v>14</v>
      </c>
      <c r="K381" s="63">
        <f t="shared" si="68"/>
        <v>8</v>
      </c>
      <c r="L381" s="63">
        <f t="shared" si="68"/>
        <v>2</v>
      </c>
      <c r="M381" s="63">
        <f t="shared" si="68"/>
        <v>0</v>
      </c>
      <c r="N381" s="63">
        <f t="shared" si="68"/>
        <v>0</v>
      </c>
      <c r="O381" s="63">
        <f t="shared" si="68"/>
        <v>0</v>
      </c>
      <c r="P381" s="63">
        <f t="shared" si="68"/>
        <v>0</v>
      </c>
      <c r="Q381" s="63">
        <f t="shared" si="68"/>
        <v>0</v>
      </c>
      <c r="R381" s="63">
        <f t="shared" si="68"/>
        <v>0</v>
      </c>
      <c r="S381" s="63">
        <f t="shared" si="68"/>
        <v>0</v>
      </c>
      <c r="T381" s="63">
        <f t="shared" si="68"/>
        <v>0</v>
      </c>
      <c r="U381" s="63">
        <f t="shared" si="68"/>
        <v>1</v>
      </c>
      <c r="V381" s="394">
        <f t="shared" si="65"/>
        <v>76</v>
      </c>
      <c r="W381" s="167">
        <f>$V381/$D$347</f>
        <v>0.11710323574730354</v>
      </c>
      <c r="X381" s="418">
        <f>E347</f>
        <v>573</v>
      </c>
    </row>
    <row r="383" spans="1:27" ht="15.75" thickBot="1" x14ac:dyDescent="0.3"/>
    <row r="384" spans="1:27" ht="60.75" thickBot="1" x14ac:dyDescent="0.3">
      <c r="A384" s="49" t="s">
        <v>23</v>
      </c>
      <c r="B384" s="49" t="s">
        <v>51</v>
      </c>
      <c r="C384" s="49" t="s">
        <v>56</v>
      </c>
      <c r="D384" s="49" t="s">
        <v>18</v>
      </c>
      <c r="E384" s="48" t="s">
        <v>17</v>
      </c>
      <c r="F384" s="50" t="s">
        <v>1</v>
      </c>
      <c r="G384" s="51" t="s">
        <v>24</v>
      </c>
      <c r="H384" s="85" t="s">
        <v>71</v>
      </c>
      <c r="I384" s="52" t="s">
        <v>72</v>
      </c>
      <c r="J384" s="52" t="s">
        <v>57</v>
      </c>
      <c r="K384" s="52" t="s">
        <v>62</v>
      </c>
      <c r="L384" s="52" t="s">
        <v>58</v>
      </c>
      <c r="M384" s="52" t="s">
        <v>63</v>
      </c>
      <c r="N384" s="52" t="s">
        <v>59</v>
      </c>
      <c r="O384" s="52" t="s">
        <v>64</v>
      </c>
      <c r="P384" s="52" t="s">
        <v>60</v>
      </c>
      <c r="Q384" s="52" t="s">
        <v>68</v>
      </c>
      <c r="R384" s="52" t="s">
        <v>61</v>
      </c>
      <c r="S384" s="52" t="s">
        <v>69</v>
      </c>
      <c r="T384" s="52" t="s">
        <v>131</v>
      </c>
      <c r="U384" s="52" t="s">
        <v>44</v>
      </c>
      <c r="V384" s="52" t="s">
        <v>5</v>
      </c>
      <c r="W384" s="48" t="s">
        <v>2</v>
      </c>
      <c r="X384" s="49" t="s">
        <v>120</v>
      </c>
      <c r="Y384" s="37" t="s">
        <v>21</v>
      </c>
      <c r="Z384" s="11" t="s">
        <v>5</v>
      </c>
      <c r="AA384" s="36" t="s">
        <v>7</v>
      </c>
    </row>
    <row r="385" spans="1:27" ht="15.75" thickBot="1" x14ac:dyDescent="0.3">
      <c r="A385" s="80">
        <v>1481858</v>
      </c>
      <c r="B385" s="80" t="s">
        <v>124</v>
      </c>
      <c r="C385" s="81">
        <v>576</v>
      </c>
      <c r="D385" s="81">
        <v>623</v>
      </c>
      <c r="E385" s="81">
        <v>557</v>
      </c>
      <c r="F385" s="82">
        <f>E385/D385</f>
        <v>0.8940609951845907</v>
      </c>
      <c r="G385" s="54">
        <v>44972</v>
      </c>
      <c r="H385" s="359"/>
      <c r="I385" s="65">
        <v>8</v>
      </c>
      <c r="J385" s="65"/>
      <c r="K385" s="65">
        <v>5</v>
      </c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367">
        <f>SUM(H385,J385,L385,N385,P385,R385,U385,T385)</f>
        <v>0</v>
      </c>
      <c r="W385" s="318">
        <f>$V385/$D$385</f>
        <v>0</v>
      </c>
      <c r="X385" s="418">
        <f>E385</f>
        <v>557</v>
      </c>
      <c r="Y385" s="39" t="s">
        <v>19</v>
      </c>
      <c r="Z385" s="11">
        <f t="shared" ref="Z385:Z418" si="69">V385</f>
        <v>0</v>
      </c>
      <c r="AA385" s="45" t="s">
        <v>75</v>
      </c>
    </row>
    <row r="386" spans="1:27" x14ac:dyDescent="0.25">
      <c r="A386" s="55"/>
      <c r="B386" s="56"/>
      <c r="C386" s="56"/>
      <c r="D386" s="56"/>
      <c r="E386" s="56"/>
      <c r="F386" s="56"/>
      <c r="G386" s="57"/>
      <c r="H386" s="366">
        <v>1</v>
      </c>
      <c r="I386" s="67"/>
      <c r="J386" s="67">
        <v>1</v>
      </c>
      <c r="K386" s="67"/>
      <c r="L386" s="67">
        <v>1</v>
      </c>
      <c r="M386" s="67"/>
      <c r="N386" s="72"/>
      <c r="O386" s="67"/>
      <c r="P386" s="67"/>
      <c r="Q386" s="67"/>
      <c r="R386" s="67"/>
      <c r="S386" s="67"/>
      <c r="T386" s="67"/>
      <c r="U386" s="67"/>
      <c r="V386" s="367">
        <f>SUM(H386,J386,L386,N386,P386,R386,U386,T386)</f>
        <v>3</v>
      </c>
      <c r="W386" s="320">
        <f t="shared" ref="W386:W404" si="70">$V386/$D$385</f>
        <v>4.815409309791332E-3</v>
      </c>
      <c r="X386" s="418">
        <f>E385</f>
        <v>557</v>
      </c>
      <c r="Y386" s="267" t="s">
        <v>52</v>
      </c>
      <c r="Z386" s="11">
        <f t="shared" si="69"/>
        <v>3</v>
      </c>
      <c r="AA386" s="356"/>
    </row>
    <row r="387" spans="1:27" x14ac:dyDescent="0.25">
      <c r="A387" s="58"/>
      <c r="B387" s="364"/>
      <c r="C387" s="364"/>
      <c r="D387" s="364"/>
      <c r="E387" s="364"/>
      <c r="F387" s="364"/>
      <c r="G387" s="365"/>
      <c r="H387" s="366">
        <v>27</v>
      </c>
      <c r="I387" s="67"/>
      <c r="J387" s="67">
        <v>3</v>
      </c>
      <c r="K387" s="67"/>
      <c r="L387" s="67">
        <v>1</v>
      </c>
      <c r="M387" s="67"/>
      <c r="N387" s="67"/>
      <c r="O387" s="67"/>
      <c r="P387" s="67"/>
      <c r="Q387" s="67"/>
      <c r="R387" s="67"/>
      <c r="S387" s="67"/>
      <c r="T387" s="67"/>
      <c r="U387" s="67"/>
      <c r="V387" s="367">
        <f t="shared" ref="V387:V403" si="71">SUM(H387,J387,L387,N387,P387,R387,U387,T387)</f>
        <v>31</v>
      </c>
      <c r="W387" s="320">
        <f t="shared" si="70"/>
        <v>4.9759229534510431E-2</v>
      </c>
      <c r="X387" s="418">
        <f>E385</f>
        <v>557</v>
      </c>
      <c r="Y387" s="40" t="s">
        <v>16</v>
      </c>
      <c r="Z387" s="11">
        <f t="shared" si="69"/>
        <v>31</v>
      </c>
      <c r="AA387" s="383"/>
    </row>
    <row r="388" spans="1:27" x14ac:dyDescent="0.25">
      <c r="A388" s="58"/>
      <c r="B388" s="364"/>
      <c r="C388" s="364"/>
      <c r="D388" s="364"/>
      <c r="E388" s="364"/>
      <c r="F388" s="364"/>
      <c r="G388" s="365"/>
      <c r="H388" s="366"/>
      <c r="I388" s="67"/>
      <c r="J388" s="419">
        <v>1</v>
      </c>
      <c r="K388" s="419"/>
      <c r="L388" s="419"/>
      <c r="M388" s="67"/>
      <c r="N388" s="67"/>
      <c r="O388" s="67"/>
      <c r="P388" s="67"/>
      <c r="Q388" s="67"/>
      <c r="R388" s="67"/>
      <c r="S388" s="67"/>
      <c r="T388" s="67"/>
      <c r="U388" s="67"/>
      <c r="V388" s="367">
        <f t="shared" si="71"/>
        <v>1</v>
      </c>
      <c r="W388" s="320">
        <f t="shared" si="70"/>
        <v>1.6051364365971107E-3</v>
      </c>
      <c r="X388" s="418">
        <f>E385</f>
        <v>557</v>
      </c>
      <c r="Y388" s="40" t="s">
        <v>4</v>
      </c>
      <c r="Z388" s="11">
        <f t="shared" si="69"/>
        <v>1</v>
      </c>
      <c r="AA388" s="383"/>
    </row>
    <row r="389" spans="1:27" x14ac:dyDescent="0.25">
      <c r="A389" s="58"/>
      <c r="B389" s="364"/>
      <c r="C389" s="364"/>
      <c r="D389" s="364"/>
      <c r="E389" s="364"/>
      <c r="F389" s="364"/>
      <c r="G389" s="365"/>
      <c r="H389" s="366"/>
      <c r="I389" s="67"/>
      <c r="J389" s="67"/>
      <c r="K389" s="67">
        <v>1</v>
      </c>
      <c r="L389" s="67">
        <v>1</v>
      </c>
      <c r="M389" s="67"/>
      <c r="N389" s="67"/>
      <c r="O389" s="67"/>
      <c r="P389" s="67"/>
      <c r="Q389" s="67"/>
      <c r="R389" s="67"/>
      <c r="S389" s="67"/>
      <c r="T389" s="67"/>
      <c r="U389" s="67"/>
      <c r="V389" s="367">
        <f t="shared" si="71"/>
        <v>1</v>
      </c>
      <c r="W389" s="320">
        <f t="shared" si="70"/>
        <v>1.6051364365971107E-3</v>
      </c>
      <c r="X389" s="418">
        <f>E385</f>
        <v>557</v>
      </c>
      <c r="Y389" s="40" t="s">
        <v>14</v>
      </c>
      <c r="Z389" s="11">
        <f t="shared" si="69"/>
        <v>1</v>
      </c>
      <c r="AA389" s="176"/>
    </row>
    <row r="390" spans="1:27" x14ac:dyDescent="0.25">
      <c r="A390" s="58"/>
      <c r="B390" s="364"/>
      <c r="C390" s="364"/>
      <c r="D390" s="364"/>
      <c r="E390" s="364"/>
      <c r="F390" s="364"/>
      <c r="G390" s="365"/>
      <c r="H390" s="366"/>
      <c r="I390" s="67">
        <v>3</v>
      </c>
      <c r="J390" s="67">
        <v>3</v>
      </c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>
        <v>1</v>
      </c>
      <c r="V390" s="367">
        <f t="shared" si="71"/>
        <v>4</v>
      </c>
      <c r="W390" s="320">
        <f t="shared" si="70"/>
        <v>6.420545746388443E-3</v>
      </c>
      <c r="X390" s="418">
        <f>E385</f>
        <v>557</v>
      </c>
      <c r="Y390" s="40" t="s">
        <v>15</v>
      </c>
      <c r="Z390" s="11">
        <f t="shared" si="69"/>
        <v>4</v>
      </c>
      <c r="AA390" s="363"/>
    </row>
    <row r="391" spans="1:27" x14ac:dyDescent="0.25">
      <c r="A391" s="58" t="s">
        <v>194</v>
      </c>
      <c r="B391" s="364"/>
      <c r="C391" s="364"/>
      <c r="D391" s="364"/>
      <c r="E391" s="364"/>
      <c r="F391" s="364"/>
      <c r="G391" s="365"/>
      <c r="H391" s="366"/>
      <c r="I391" s="67">
        <v>27</v>
      </c>
      <c r="J391" s="67">
        <v>1</v>
      </c>
      <c r="K391" s="67">
        <v>17</v>
      </c>
      <c r="L391" s="67">
        <v>3</v>
      </c>
      <c r="M391" s="67"/>
      <c r="N391" s="67"/>
      <c r="O391" s="67"/>
      <c r="P391" s="67"/>
      <c r="Q391" s="67"/>
      <c r="R391" s="67"/>
      <c r="S391" s="67"/>
      <c r="T391" s="67"/>
      <c r="U391" s="67"/>
      <c r="V391" s="367">
        <f t="shared" si="71"/>
        <v>4</v>
      </c>
      <c r="W391" s="320">
        <f t="shared" si="70"/>
        <v>6.420545746388443E-3</v>
      </c>
      <c r="X391" s="418">
        <f>E385</f>
        <v>557</v>
      </c>
      <c r="Y391" s="40" t="s">
        <v>8</v>
      </c>
      <c r="Z391" s="11">
        <f t="shared" si="69"/>
        <v>4</v>
      </c>
      <c r="AA391" s="363"/>
    </row>
    <row r="392" spans="1:27" x14ac:dyDescent="0.25">
      <c r="A392" s="58"/>
      <c r="B392" s="364"/>
      <c r="C392" s="364"/>
      <c r="D392" s="364"/>
      <c r="E392" s="364"/>
      <c r="F392" s="364"/>
      <c r="G392" s="365"/>
      <c r="H392" s="366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367">
        <f t="shared" si="71"/>
        <v>0</v>
      </c>
      <c r="W392" s="320">
        <f t="shared" si="70"/>
        <v>0</v>
      </c>
      <c r="X392" s="418">
        <f>E385</f>
        <v>557</v>
      </c>
      <c r="Y392" s="40" t="s">
        <v>9</v>
      </c>
      <c r="Z392" s="11">
        <f t="shared" si="69"/>
        <v>0</v>
      </c>
      <c r="AA392" s="420"/>
    </row>
    <row r="393" spans="1:27" x14ac:dyDescent="0.25">
      <c r="A393" s="58"/>
      <c r="B393" s="364"/>
      <c r="C393" s="364"/>
      <c r="D393" s="364"/>
      <c r="E393" s="364"/>
      <c r="F393" s="364"/>
      <c r="G393" s="365"/>
      <c r="H393" s="386"/>
      <c r="I393" s="67">
        <v>1</v>
      </c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367">
        <f t="shared" si="71"/>
        <v>0</v>
      </c>
      <c r="W393" s="320">
        <f t="shared" si="70"/>
        <v>0</v>
      </c>
      <c r="X393" s="418">
        <f>E385</f>
        <v>557</v>
      </c>
      <c r="Y393" s="40" t="s">
        <v>73</v>
      </c>
      <c r="Z393" s="11">
        <f t="shared" si="69"/>
        <v>0</v>
      </c>
      <c r="AA393" s="420"/>
    </row>
    <row r="394" spans="1:27" x14ac:dyDescent="0.25">
      <c r="A394" s="58"/>
      <c r="B394" s="364"/>
      <c r="C394" s="364"/>
      <c r="D394" s="364"/>
      <c r="E394" s="364"/>
      <c r="F394" s="364"/>
      <c r="G394" s="365"/>
      <c r="H394" s="386"/>
      <c r="I394" s="67"/>
      <c r="J394" s="67"/>
      <c r="K394" s="67">
        <v>1</v>
      </c>
      <c r="L394" s="67">
        <v>2</v>
      </c>
      <c r="M394" s="67"/>
      <c r="N394" s="67"/>
      <c r="O394" s="67"/>
      <c r="P394" s="67"/>
      <c r="Q394" s="67"/>
      <c r="R394" s="67"/>
      <c r="S394" s="67"/>
      <c r="T394" s="67"/>
      <c r="U394" s="67">
        <v>1</v>
      </c>
      <c r="V394" s="367">
        <f t="shared" si="71"/>
        <v>3</v>
      </c>
      <c r="W394" s="320">
        <f t="shared" si="70"/>
        <v>4.815409309791332E-3</v>
      </c>
      <c r="X394" s="418">
        <f>E385</f>
        <v>557</v>
      </c>
      <c r="Y394" s="40" t="s">
        <v>0</v>
      </c>
      <c r="Z394" s="11">
        <f t="shared" si="69"/>
        <v>3</v>
      </c>
      <c r="AA394" s="421"/>
    </row>
    <row r="395" spans="1:27" x14ac:dyDescent="0.25">
      <c r="A395" s="58"/>
      <c r="B395" s="364"/>
      <c r="C395" s="364"/>
      <c r="D395" s="364"/>
      <c r="E395" s="364"/>
      <c r="F395" s="364"/>
      <c r="G395" s="365"/>
      <c r="H395" s="386"/>
      <c r="I395" s="67">
        <v>1</v>
      </c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367">
        <f t="shared" si="71"/>
        <v>0</v>
      </c>
      <c r="W395" s="320">
        <f t="shared" si="70"/>
        <v>0</v>
      </c>
      <c r="X395" s="418">
        <f>E385</f>
        <v>557</v>
      </c>
      <c r="Y395" s="40" t="s">
        <v>20</v>
      </c>
      <c r="Z395" s="11">
        <f t="shared" si="69"/>
        <v>0</v>
      </c>
      <c r="AA395" s="421"/>
    </row>
    <row r="396" spans="1:27" x14ac:dyDescent="0.25">
      <c r="A396" s="58"/>
      <c r="B396" s="364"/>
      <c r="C396" s="364"/>
      <c r="D396" s="364"/>
      <c r="E396" s="364"/>
      <c r="F396" s="364" t="s">
        <v>110</v>
      </c>
      <c r="G396" s="365"/>
      <c r="H396" s="386"/>
      <c r="I396" s="67">
        <v>1</v>
      </c>
      <c r="J396" s="67">
        <v>1</v>
      </c>
      <c r="K396" s="67"/>
      <c r="L396" s="67">
        <v>2</v>
      </c>
      <c r="M396" s="67"/>
      <c r="N396" s="67"/>
      <c r="O396" s="67"/>
      <c r="P396" s="67"/>
      <c r="Q396" s="67"/>
      <c r="R396" s="67"/>
      <c r="S396" s="67"/>
      <c r="T396" s="67"/>
      <c r="U396" s="67">
        <v>1</v>
      </c>
      <c r="V396" s="367">
        <f t="shared" si="71"/>
        <v>4</v>
      </c>
      <c r="W396" s="320">
        <f t="shared" si="70"/>
        <v>6.420545746388443E-3</v>
      </c>
      <c r="X396" s="418">
        <f>E385</f>
        <v>557</v>
      </c>
      <c r="Y396" s="40" t="s">
        <v>3</v>
      </c>
      <c r="Z396" s="11">
        <f t="shared" si="69"/>
        <v>4</v>
      </c>
      <c r="AA396" s="421"/>
    </row>
    <row r="397" spans="1:27" x14ac:dyDescent="0.25">
      <c r="A397" s="443"/>
      <c r="B397" s="445"/>
      <c r="C397" s="445"/>
      <c r="D397" s="445"/>
      <c r="E397" s="445"/>
      <c r="F397" s="445"/>
      <c r="G397" s="444"/>
      <c r="H397" s="422"/>
      <c r="I397" s="67"/>
      <c r="J397" s="72"/>
      <c r="K397" s="72"/>
      <c r="L397" s="72"/>
      <c r="M397" s="67"/>
      <c r="N397" s="72"/>
      <c r="O397" s="72"/>
      <c r="P397" s="72"/>
      <c r="Q397" s="72"/>
      <c r="R397" s="72"/>
      <c r="S397" s="72"/>
      <c r="T397" s="72"/>
      <c r="U397" s="72"/>
      <c r="V397" s="367">
        <f t="shared" si="71"/>
        <v>0</v>
      </c>
      <c r="W397" s="320">
        <f t="shared" si="70"/>
        <v>0</v>
      </c>
      <c r="X397" s="418">
        <f>E385</f>
        <v>557</v>
      </c>
      <c r="Y397" s="40" t="s">
        <v>85</v>
      </c>
      <c r="Z397" s="11">
        <f t="shared" si="69"/>
        <v>0</v>
      </c>
      <c r="AA397" s="421"/>
    </row>
    <row r="398" spans="1:27" x14ac:dyDescent="0.25">
      <c r="A398" s="443"/>
      <c r="B398" s="445"/>
      <c r="C398" s="445"/>
      <c r="D398" s="445"/>
      <c r="E398" s="445"/>
      <c r="F398" s="445"/>
      <c r="G398" s="444"/>
      <c r="H398" s="414"/>
      <c r="I398" s="67">
        <v>1</v>
      </c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367">
        <f t="shared" si="71"/>
        <v>0</v>
      </c>
      <c r="W398" s="320">
        <f t="shared" si="70"/>
        <v>0</v>
      </c>
      <c r="X398" s="418">
        <f>E385</f>
        <v>557</v>
      </c>
      <c r="Y398" s="267" t="s">
        <v>103</v>
      </c>
      <c r="Z398" s="11">
        <f t="shared" si="69"/>
        <v>0</v>
      </c>
      <c r="AA398" s="421"/>
    </row>
    <row r="399" spans="1:27" x14ac:dyDescent="0.25">
      <c r="A399" s="58"/>
      <c r="B399" s="364"/>
      <c r="C399" s="364"/>
      <c r="D399" s="364"/>
      <c r="E399" s="364"/>
      <c r="F399" s="364"/>
      <c r="G399" s="62"/>
      <c r="H399" s="375"/>
      <c r="I399" s="375">
        <v>17</v>
      </c>
      <c r="J399" s="67"/>
      <c r="K399" s="67">
        <v>3</v>
      </c>
      <c r="L399" s="67">
        <v>1</v>
      </c>
      <c r="M399" s="375"/>
      <c r="N399" s="67"/>
      <c r="O399" s="67"/>
      <c r="P399" s="67"/>
      <c r="Q399" s="67"/>
      <c r="R399" s="67"/>
      <c r="S399" s="67"/>
      <c r="T399" s="67"/>
      <c r="U399" s="67"/>
      <c r="V399" s="367">
        <f t="shared" si="71"/>
        <v>1</v>
      </c>
      <c r="W399" s="320">
        <f t="shared" si="70"/>
        <v>1.6051364365971107E-3</v>
      </c>
      <c r="X399" s="418">
        <f>E385</f>
        <v>557</v>
      </c>
      <c r="Y399" s="267" t="s">
        <v>13</v>
      </c>
      <c r="Z399" s="11">
        <f t="shared" si="69"/>
        <v>1</v>
      </c>
      <c r="AA399" s="423"/>
    </row>
    <row r="400" spans="1:27" x14ac:dyDescent="0.25">
      <c r="A400" s="58"/>
      <c r="B400" s="364"/>
      <c r="C400" s="364"/>
      <c r="D400" s="364"/>
      <c r="E400" s="364"/>
      <c r="F400" s="364"/>
      <c r="G400" s="62"/>
      <c r="H400" s="375"/>
      <c r="I400" s="67">
        <v>8</v>
      </c>
      <c r="J400" s="67"/>
      <c r="K400" s="67">
        <v>3</v>
      </c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367">
        <f t="shared" si="71"/>
        <v>0</v>
      </c>
      <c r="W400" s="320">
        <f t="shared" si="70"/>
        <v>0</v>
      </c>
      <c r="X400" s="418">
        <f>E385</f>
        <v>557</v>
      </c>
      <c r="Y400" s="40" t="s">
        <v>101</v>
      </c>
      <c r="Z400" s="11">
        <f t="shared" si="69"/>
        <v>0</v>
      </c>
      <c r="AA400" s="177" t="s">
        <v>465</v>
      </c>
    </row>
    <row r="401" spans="1:27" x14ac:dyDescent="0.25">
      <c r="A401" s="58"/>
      <c r="B401" s="364"/>
      <c r="C401" s="364"/>
      <c r="D401" s="364"/>
      <c r="E401" s="364"/>
      <c r="F401" s="364"/>
      <c r="G401" s="365"/>
      <c r="H401" s="366"/>
      <c r="I401" s="67">
        <v>13</v>
      </c>
      <c r="J401" s="67"/>
      <c r="K401" s="67">
        <v>3</v>
      </c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367">
        <f t="shared" si="71"/>
        <v>0</v>
      </c>
      <c r="W401" s="320">
        <f t="shared" si="70"/>
        <v>0</v>
      </c>
      <c r="X401" s="418">
        <f>E385</f>
        <v>557</v>
      </c>
      <c r="Y401" s="268" t="s">
        <v>220</v>
      </c>
      <c r="Z401" s="11">
        <f t="shared" si="69"/>
        <v>0</v>
      </c>
      <c r="AA401" s="421"/>
    </row>
    <row r="402" spans="1:27" x14ac:dyDescent="0.25">
      <c r="A402" s="58"/>
      <c r="B402" s="364"/>
      <c r="C402" s="364"/>
      <c r="D402" s="364"/>
      <c r="E402" s="364"/>
      <c r="F402" s="364"/>
      <c r="G402" s="365"/>
      <c r="H402" s="366"/>
      <c r="I402" s="67"/>
      <c r="J402" s="67"/>
      <c r="K402" s="67"/>
      <c r="L402" s="67">
        <v>5</v>
      </c>
      <c r="M402" s="67"/>
      <c r="N402" s="67"/>
      <c r="O402" s="67"/>
      <c r="P402" s="67"/>
      <c r="Q402" s="67"/>
      <c r="R402" s="67"/>
      <c r="S402" s="67"/>
      <c r="T402" s="67"/>
      <c r="U402" s="67"/>
      <c r="V402" s="367">
        <f t="shared" si="71"/>
        <v>5</v>
      </c>
      <c r="W402" s="320">
        <f t="shared" si="70"/>
        <v>8.0256821829855531E-3</v>
      </c>
      <c r="X402" s="418">
        <f>E385</f>
        <v>557</v>
      </c>
      <c r="Y402" s="40" t="s">
        <v>29</v>
      </c>
      <c r="Z402" s="11">
        <f t="shared" si="69"/>
        <v>5</v>
      </c>
      <c r="AA402" s="423"/>
    </row>
    <row r="403" spans="1:27" x14ac:dyDescent="0.25">
      <c r="A403" s="58"/>
      <c r="B403" s="364"/>
      <c r="C403" s="364"/>
      <c r="D403" s="364"/>
      <c r="E403" s="364"/>
      <c r="F403" s="364"/>
      <c r="G403" s="365"/>
      <c r="H403" s="372"/>
      <c r="I403" s="72">
        <v>5</v>
      </c>
      <c r="J403" s="72"/>
      <c r="K403" s="72">
        <v>1</v>
      </c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367">
        <f t="shared" si="71"/>
        <v>0</v>
      </c>
      <c r="W403" s="320">
        <f t="shared" si="70"/>
        <v>0</v>
      </c>
      <c r="X403" s="418">
        <f>E385</f>
        <v>557</v>
      </c>
      <c r="Y403" s="268" t="s">
        <v>10</v>
      </c>
      <c r="Z403" s="11">
        <f t="shared" si="69"/>
        <v>0</v>
      </c>
      <c r="AA403" s="420"/>
    </row>
    <row r="404" spans="1:27" ht="15.75" thickBot="1" x14ac:dyDescent="0.3">
      <c r="A404" s="58"/>
      <c r="B404" s="364"/>
      <c r="C404" s="364"/>
      <c r="D404" s="364"/>
      <c r="E404" s="364"/>
      <c r="F404" s="364"/>
      <c r="G404" s="365"/>
      <c r="H404" s="3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367">
        <f>SUM(H404,J404,L404,N404,P404,R404,U404,T404)</f>
        <v>0</v>
      </c>
      <c r="W404" s="345">
        <f t="shared" si="70"/>
        <v>0</v>
      </c>
      <c r="X404" s="418">
        <f>E385</f>
        <v>557</v>
      </c>
      <c r="Y404" s="268" t="s">
        <v>203</v>
      </c>
      <c r="Z404" s="11">
        <f t="shared" si="69"/>
        <v>0</v>
      </c>
      <c r="AA404" s="421"/>
    </row>
    <row r="405" spans="1:27" ht="15.75" thickBot="1" x14ac:dyDescent="0.3">
      <c r="A405" s="58"/>
      <c r="B405" s="364"/>
      <c r="C405" s="364"/>
      <c r="D405" s="364"/>
      <c r="E405" s="364"/>
      <c r="F405" s="364"/>
      <c r="G405" s="365"/>
      <c r="H405" s="424"/>
      <c r="I405" s="202"/>
      <c r="J405" s="202"/>
      <c r="K405" s="202"/>
      <c r="L405" s="202"/>
      <c r="M405" s="202"/>
      <c r="N405" s="202"/>
      <c r="O405" s="202"/>
      <c r="P405" s="202"/>
      <c r="Q405" s="202"/>
      <c r="R405" s="202"/>
      <c r="S405" s="202"/>
      <c r="T405" s="202"/>
      <c r="U405" s="202"/>
      <c r="V405" s="425"/>
      <c r="W405" s="202"/>
      <c r="X405" s="425"/>
      <c r="Y405" s="83" t="s">
        <v>22</v>
      </c>
      <c r="Z405" s="11">
        <f t="shared" si="69"/>
        <v>0</v>
      </c>
      <c r="AA405" s="421"/>
    </row>
    <row r="406" spans="1:27" x14ac:dyDescent="0.25">
      <c r="A406" s="58"/>
      <c r="B406" s="364"/>
      <c r="C406" s="364"/>
      <c r="D406" s="364"/>
      <c r="E406" s="364"/>
      <c r="F406" s="364"/>
      <c r="G406" s="365"/>
      <c r="H406" s="426"/>
      <c r="I406" s="68"/>
      <c r="J406" s="68"/>
      <c r="K406" s="68"/>
      <c r="L406" s="68"/>
      <c r="M406" s="68"/>
      <c r="N406" s="68"/>
      <c r="O406" s="68"/>
      <c r="P406" s="68"/>
      <c r="Q406" s="67"/>
      <c r="R406" s="68"/>
      <c r="S406" s="68"/>
      <c r="T406" s="68"/>
      <c r="U406" s="68"/>
      <c r="V406" s="367">
        <f t="shared" ref="V406:V419" si="72">SUM(H406,J406,L406,N406,P406,R406,U406)</f>
        <v>0</v>
      </c>
      <c r="W406" s="318">
        <f>$V406/$D$385</f>
        <v>0</v>
      </c>
      <c r="X406" s="418">
        <f>E385</f>
        <v>557</v>
      </c>
      <c r="Y406" s="267" t="s">
        <v>436</v>
      </c>
      <c r="Z406" s="11">
        <f t="shared" si="69"/>
        <v>0</v>
      </c>
      <c r="AA406" s="421"/>
    </row>
    <row r="407" spans="1:27" x14ac:dyDescent="0.25">
      <c r="A407" s="58"/>
      <c r="B407" s="364"/>
      <c r="C407" s="364"/>
      <c r="D407" s="364"/>
      <c r="E407" s="364"/>
      <c r="F407" s="364"/>
      <c r="G407" s="365"/>
      <c r="H407" s="366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367">
        <f t="shared" si="72"/>
        <v>0</v>
      </c>
      <c r="W407" s="320">
        <f t="shared" ref="W407:W418" si="73">$V407/$D$385</f>
        <v>0</v>
      </c>
      <c r="X407" s="418">
        <f>E385</f>
        <v>557</v>
      </c>
      <c r="Y407" s="41" t="s">
        <v>190</v>
      </c>
      <c r="Z407" s="11">
        <f t="shared" si="69"/>
        <v>0</v>
      </c>
      <c r="AA407" s="176"/>
    </row>
    <row r="408" spans="1:27" x14ac:dyDescent="0.25">
      <c r="A408" s="58"/>
      <c r="B408" s="364"/>
      <c r="C408" s="364"/>
      <c r="D408" s="364"/>
      <c r="E408" s="364"/>
      <c r="F408" s="364"/>
      <c r="G408" s="365"/>
      <c r="H408" s="366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367">
        <f t="shared" si="72"/>
        <v>0</v>
      </c>
      <c r="W408" s="320">
        <f t="shared" si="73"/>
        <v>0</v>
      </c>
      <c r="X408" s="418">
        <f>E385</f>
        <v>557</v>
      </c>
      <c r="Y408" s="42" t="s">
        <v>26</v>
      </c>
      <c r="Z408" s="11">
        <f t="shared" si="69"/>
        <v>0</v>
      </c>
      <c r="AA408" s="421"/>
    </row>
    <row r="409" spans="1:27" x14ac:dyDescent="0.25">
      <c r="A409" s="58"/>
      <c r="B409" s="364"/>
      <c r="C409" s="364"/>
      <c r="D409" s="364"/>
      <c r="E409" s="364"/>
      <c r="F409" s="364"/>
      <c r="G409" s="365"/>
      <c r="H409" s="366">
        <v>1</v>
      </c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367">
        <f t="shared" si="72"/>
        <v>1</v>
      </c>
      <c r="W409" s="320">
        <f t="shared" si="73"/>
        <v>1.6051364365971107E-3</v>
      </c>
      <c r="X409" s="418">
        <f>E385</f>
        <v>557</v>
      </c>
      <c r="Y409" s="43" t="s">
        <v>27</v>
      </c>
      <c r="Z409" s="11">
        <f t="shared" si="69"/>
        <v>1</v>
      </c>
      <c r="AA409" s="176"/>
    </row>
    <row r="410" spans="1:27" x14ac:dyDescent="0.25">
      <c r="A410" s="58"/>
      <c r="B410" s="364"/>
      <c r="C410" s="364"/>
      <c r="D410" s="364"/>
      <c r="E410" s="364"/>
      <c r="F410" s="364" t="s">
        <v>110</v>
      </c>
      <c r="G410" s="365"/>
      <c r="H410" s="366">
        <v>1</v>
      </c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367">
        <f t="shared" si="72"/>
        <v>1</v>
      </c>
      <c r="W410" s="320">
        <f t="shared" si="73"/>
        <v>1.6051364365971107E-3</v>
      </c>
      <c r="X410" s="418">
        <f>E385</f>
        <v>557</v>
      </c>
      <c r="Y410" s="43" t="s">
        <v>39</v>
      </c>
      <c r="Z410" s="11">
        <f t="shared" si="69"/>
        <v>1</v>
      </c>
      <c r="AA410" s="176"/>
    </row>
    <row r="411" spans="1:27" x14ac:dyDescent="0.25">
      <c r="A411" s="58"/>
      <c r="B411" s="364"/>
      <c r="C411" s="364"/>
      <c r="D411" s="364"/>
      <c r="E411" s="364"/>
      <c r="F411" s="364"/>
      <c r="G411" s="365"/>
      <c r="H411" s="366">
        <v>3</v>
      </c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367">
        <f t="shared" si="72"/>
        <v>3</v>
      </c>
      <c r="W411" s="320">
        <f t="shared" si="73"/>
        <v>4.815409309791332E-3</v>
      </c>
      <c r="X411" s="418">
        <f>E385</f>
        <v>557</v>
      </c>
      <c r="Y411" s="43" t="s">
        <v>76</v>
      </c>
      <c r="Z411" s="11">
        <f t="shared" si="69"/>
        <v>3</v>
      </c>
      <c r="AA411" s="438"/>
    </row>
    <row r="412" spans="1:27" x14ac:dyDescent="0.25">
      <c r="A412" s="58"/>
      <c r="B412" s="364"/>
      <c r="C412" s="364"/>
      <c r="D412" s="364"/>
      <c r="E412" s="364"/>
      <c r="F412" s="364"/>
      <c r="G412" s="365"/>
      <c r="H412" s="366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367">
        <f t="shared" si="72"/>
        <v>0</v>
      </c>
      <c r="W412" s="320">
        <f t="shared" si="73"/>
        <v>0</v>
      </c>
      <c r="X412" s="418">
        <f>E385</f>
        <v>557</v>
      </c>
      <c r="Y412" s="267" t="s">
        <v>223</v>
      </c>
      <c r="Z412" s="11">
        <f t="shared" si="69"/>
        <v>0</v>
      </c>
      <c r="AA412" s="176"/>
    </row>
    <row r="413" spans="1:27" x14ac:dyDescent="0.25">
      <c r="A413" s="58"/>
      <c r="B413" s="364"/>
      <c r="C413" s="364"/>
      <c r="D413" s="364"/>
      <c r="E413" s="364"/>
      <c r="F413" s="364"/>
      <c r="G413" s="365"/>
      <c r="H413" s="366">
        <v>3</v>
      </c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367">
        <f t="shared" si="72"/>
        <v>3</v>
      </c>
      <c r="W413" s="320">
        <f t="shared" si="73"/>
        <v>4.815409309791332E-3</v>
      </c>
      <c r="X413" s="418">
        <f>E385</f>
        <v>557</v>
      </c>
      <c r="Y413" s="43" t="s">
        <v>111</v>
      </c>
      <c r="Z413" s="11">
        <f t="shared" si="69"/>
        <v>3</v>
      </c>
      <c r="AA413" s="176"/>
    </row>
    <row r="414" spans="1:27" x14ac:dyDescent="0.25">
      <c r="A414" s="58"/>
      <c r="B414" s="364"/>
      <c r="C414" s="364"/>
      <c r="D414" s="364"/>
      <c r="E414" s="364"/>
      <c r="F414" s="364"/>
      <c r="G414" s="365"/>
      <c r="H414" s="366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367">
        <f t="shared" si="72"/>
        <v>0</v>
      </c>
      <c r="W414" s="320">
        <f t="shared" si="73"/>
        <v>0</v>
      </c>
      <c r="X414" s="418">
        <f>E385</f>
        <v>557</v>
      </c>
      <c r="Y414" s="43" t="s">
        <v>55</v>
      </c>
      <c r="Z414" s="11">
        <f t="shared" si="69"/>
        <v>0</v>
      </c>
      <c r="AA414" s="176"/>
    </row>
    <row r="415" spans="1:27" x14ac:dyDescent="0.25">
      <c r="A415" s="58"/>
      <c r="B415" s="364"/>
      <c r="C415" s="364"/>
      <c r="D415" s="364"/>
      <c r="E415" s="364"/>
      <c r="F415" s="364"/>
      <c r="G415" s="365"/>
      <c r="H415" s="366">
        <v>1</v>
      </c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367">
        <f t="shared" si="72"/>
        <v>1</v>
      </c>
      <c r="W415" s="320">
        <f t="shared" si="73"/>
        <v>1.6051364365971107E-3</v>
      </c>
      <c r="X415" s="418">
        <f>E385</f>
        <v>557</v>
      </c>
      <c r="Y415" s="43" t="s">
        <v>466</v>
      </c>
      <c r="Z415" s="11">
        <f t="shared" si="69"/>
        <v>1</v>
      </c>
      <c r="AA415" s="420" t="s">
        <v>322</v>
      </c>
    </row>
    <row r="416" spans="1:27" x14ac:dyDescent="0.25">
      <c r="A416" s="58"/>
      <c r="B416" s="364"/>
      <c r="C416" s="364"/>
      <c r="D416" s="364"/>
      <c r="E416" s="364"/>
      <c r="F416" s="364"/>
      <c r="G416" s="365"/>
      <c r="H416" s="366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367">
        <f t="shared" si="72"/>
        <v>0</v>
      </c>
      <c r="W416" s="320">
        <f t="shared" si="73"/>
        <v>0</v>
      </c>
      <c r="X416" s="418">
        <f>E385</f>
        <v>557</v>
      </c>
      <c r="Y416" s="43" t="s">
        <v>73</v>
      </c>
      <c r="Z416" s="11">
        <f t="shared" si="69"/>
        <v>0</v>
      </c>
      <c r="AA416" s="420"/>
    </row>
    <row r="417" spans="1:27" x14ac:dyDescent="0.25">
      <c r="A417" s="58"/>
      <c r="B417" s="364"/>
      <c r="C417" s="364"/>
      <c r="D417" s="364"/>
      <c r="E417" s="364"/>
      <c r="F417" s="364"/>
      <c r="G417" s="365"/>
      <c r="H417" s="366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367">
        <f t="shared" si="72"/>
        <v>0</v>
      </c>
      <c r="W417" s="320">
        <f t="shared" si="73"/>
        <v>0</v>
      </c>
      <c r="X417" s="418">
        <f>E385</f>
        <v>557</v>
      </c>
      <c r="Y417" s="43" t="s">
        <v>13</v>
      </c>
      <c r="Z417" s="11">
        <f t="shared" si="69"/>
        <v>0</v>
      </c>
      <c r="AA417" s="420"/>
    </row>
    <row r="418" spans="1:27" ht="15.75" thickBot="1" x14ac:dyDescent="0.3">
      <c r="A418" s="191"/>
      <c r="B418" s="192"/>
      <c r="C418" s="192"/>
      <c r="D418" s="192"/>
      <c r="E418" s="192"/>
      <c r="F418" s="192"/>
      <c r="G418" s="365"/>
      <c r="H418" s="366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367">
        <f t="shared" si="72"/>
        <v>0</v>
      </c>
      <c r="W418" s="317">
        <f t="shared" si="73"/>
        <v>0</v>
      </c>
      <c r="X418" s="418">
        <f>E385</f>
        <v>557</v>
      </c>
      <c r="Y418" s="44" t="s">
        <v>90</v>
      </c>
      <c r="Z418" s="11">
        <f t="shared" si="69"/>
        <v>0</v>
      </c>
      <c r="AA418" s="427"/>
    </row>
    <row r="419" spans="1:27" ht="15.75" thickBot="1" x14ac:dyDescent="0.3">
      <c r="A419" s="47"/>
      <c r="B419" s="47"/>
      <c r="C419" s="47"/>
      <c r="D419" s="47"/>
      <c r="E419" s="47"/>
      <c r="F419" s="47"/>
      <c r="G419" s="53" t="s">
        <v>5</v>
      </c>
      <c r="H419" s="63">
        <f t="shared" ref="H419" si="74">SUM(H385:H418)</f>
        <v>37</v>
      </c>
      <c r="I419" s="63">
        <f>SUM(I385:I418)</f>
        <v>85</v>
      </c>
      <c r="J419" s="63">
        <f t="shared" ref="J419:U419" si="75">SUM(J385:J418)</f>
        <v>10</v>
      </c>
      <c r="K419" s="63">
        <f t="shared" si="75"/>
        <v>34</v>
      </c>
      <c r="L419" s="63">
        <f t="shared" si="75"/>
        <v>16</v>
      </c>
      <c r="M419" s="63">
        <f t="shared" si="75"/>
        <v>0</v>
      </c>
      <c r="N419" s="63">
        <f t="shared" si="75"/>
        <v>0</v>
      </c>
      <c r="O419" s="63">
        <f t="shared" si="75"/>
        <v>0</v>
      </c>
      <c r="P419" s="63">
        <f t="shared" si="75"/>
        <v>0</v>
      </c>
      <c r="Q419" s="63">
        <f t="shared" si="75"/>
        <v>0</v>
      </c>
      <c r="R419" s="63">
        <f t="shared" si="75"/>
        <v>0</v>
      </c>
      <c r="S419" s="63">
        <f t="shared" si="75"/>
        <v>0</v>
      </c>
      <c r="T419" s="63">
        <f t="shared" si="75"/>
        <v>0</v>
      </c>
      <c r="U419" s="63">
        <f t="shared" si="75"/>
        <v>3</v>
      </c>
      <c r="V419" s="394">
        <f t="shared" si="72"/>
        <v>66</v>
      </c>
      <c r="W419" s="167">
        <f>$V419/$D$385</f>
        <v>0.10593900481540931</v>
      </c>
      <c r="X419" s="418">
        <f>E385</f>
        <v>557</v>
      </c>
    </row>
    <row r="421" spans="1:27" ht="15.75" thickBot="1" x14ac:dyDescent="0.3"/>
    <row r="422" spans="1:27" ht="60.75" thickBot="1" x14ac:dyDescent="0.3">
      <c r="A422" s="49" t="s">
        <v>23</v>
      </c>
      <c r="B422" s="49" t="s">
        <v>51</v>
      </c>
      <c r="C422" s="49" t="s">
        <v>56</v>
      </c>
      <c r="D422" s="49" t="s">
        <v>18</v>
      </c>
      <c r="E422" s="48" t="s">
        <v>17</v>
      </c>
      <c r="F422" s="50" t="s">
        <v>1</v>
      </c>
      <c r="G422" s="51" t="s">
        <v>24</v>
      </c>
      <c r="H422" s="85" t="s">
        <v>71</v>
      </c>
      <c r="I422" s="52" t="s">
        <v>72</v>
      </c>
      <c r="J422" s="52" t="s">
        <v>57</v>
      </c>
      <c r="K422" s="52" t="s">
        <v>62</v>
      </c>
      <c r="L422" s="52" t="s">
        <v>58</v>
      </c>
      <c r="M422" s="52" t="s">
        <v>63</v>
      </c>
      <c r="N422" s="52" t="s">
        <v>59</v>
      </c>
      <c r="O422" s="52" t="s">
        <v>64</v>
      </c>
      <c r="P422" s="52" t="s">
        <v>60</v>
      </c>
      <c r="Q422" s="52" t="s">
        <v>68</v>
      </c>
      <c r="R422" s="52" t="s">
        <v>61</v>
      </c>
      <c r="S422" s="52" t="s">
        <v>69</v>
      </c>
      <c r="T422" s="52" t="s">
        <v>131</v>
      </c>
      <c r="U422" s="52" t="s">
        <v>44</v>
      </c>
      <c r="V422" s="52" t="s">
        <v>5</v>
      </c>
      <c r="W422" s="48" t="s">
        <v>2</v>
      </c>
      <c r="X422" s="49" t="s">
        <v>120</v>
      </c>
      <c r="Y422" s="37" t="s">
        <v>21</v>
      </c>
      <c r="Z422" s="11" t="s">
        <v>5</v>
      </c>
      <c r="AA422" s="36" t="s">
        <v>7</v>
      </c>
    </row>
    <row r="423" spans="1:27" ht="15.75" thickBot="1" x14ac:dyDescent="0.3">
      <c r="A423" s="80">
        <v>1482300</v>
      </c>
      <c r="B423" s="80" t="s">
        <v>124</v>
      </c>
      <c r="C423" s="81">
        <v>576</v>
      </c>
      <c r="D423" s="81">
        <v>606</v>
      </c>
      <c r="E423" s="81">
        <v>558</v>
      </c>
      <c r="F423" s="82">
        <f>E423/D423</f>
        <v>0.92079207920792083</v>
      </c>
      <c r="G423" s="54">
        <v>44985</v>
      </c>
      <c r="H423" s="91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3"/>
      <c r="T423" s="425"/>
      <c r="U423" s="125"/>
      <c r="V423" s="125"/>
      <c r="W423" s="93"/>
      <c r="Y423" s="95" t="s">
        <v>80</v>
      </c>
      <c r="AA423" s="45" t="s">
        <v>75</v>
      </c>
    </row>
    <row r="424" spans="1:27" x14ac:dyDescent="0.25">
      <c r="A424" s="58"/>
      <c r="B424" s="364"/>
      <c r="C424" s="364"/>
      <c r="D424" s="364"/>
      <c r="E424" s="364"/>
      <c r="F424" s="364"/>
      <c r="G424" s="365"/>
      <c r="H424" s="359"/>
      <c r="I424" s="65">
        <v>17</v>
      </c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389">
        <f>SUM(H424,J424,L424,N424,P424,R424,U424,T424)</f>
        <v>0</v>
      </c>
      <c r="W424" s="318">
        <f>$V424/$D$423</f>
        <v>0</v>
      </c>
      <c r="X424" s="418">
        <f>E423</f>
        <v>558</v>
      </c>
      <c r="Y424" s="39" t="s">
        <v>19</v>
      </c>
      <c r="Z424" s="11">
        <f>V424</f>
        <v>0</v>
      </c>
      <c r="AA424" s="356"/>
    </row>
    <row r="425" spans="1:27" x14ac:dyDescent="0.25">
      <c r="A425" s="58"/>
      <c r="B425" s="364"/>
      <c r="C425" s="364"/>
      <c r="D425" s="364"/>
      <c r="E425" s="364"/>
      <c r="F425" s="364"/>
      <c r="G425" s="365"/>
      <c r="H425" s="366">
        <v>4</v>
      </c>
      <c r="I425" s="67"/>
      <c r="J425" s="67"/>
      <c r="K425" s="67"/>
      <c r="L425" s="67"/>
      <c r="M425" s="67"/>
      <c r="N425" s="72"/>
      <c r="O425" s="67"/>
      <c r="P425" s="67"/>
      <c r="Q425" s="67"/>
      <c r="R425" s="67"/>
      <c r="S425" s="67"/>
      <c r="T425" s="67"/>
      <c r="U425" s="67"/>
      <c r="V425" s="367">
        <f>SUM(H425,J425,L425,N425,P425,R425,U425,T425)</f>
        <v>4</v>
      </c>
      <c r="W425" s="320">
        <f t="shared" ref="W425:W443" si="76">$V425/$D$423</f>
        <v>6.6006600660066007E-3</v>
      </c>
      <c r="X425" s="418">
        <f>E423</f>
        <v>558</v>
      </c>
      <c r="Y425" s="267" t="s">
        <v>52</v>
      </c>
      <c r="Z425" s="11">
        <f t="shared" ref="Z425:Z457" si="77">V425</f>
        <v>4</v>
      </c>
      <c r="AA425" s="356"/>
    </row>
    <row r="426" spans="1:27" x14ac:dyDescent="0.25">
      <c r="A426" s="58"/>
      <c r="B426" s="364"/>
      <c r="C426" s="364"/>
      <c r="D426" s="364"/>
      <c r="E426" s="364"/>
      <c r="F426" s="364"/>
      <c r="G426" s="365"/>
      <c r="H426" s="366">
        <v>13</v>
      </c>
      <c r="I426" s="67"/>
      <c r="J426" s="67">
        <v>4</v>
      </c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367">
        <f t="shared" ref="V426:V442" si="78">SUM(H426,J426,L426,N426,P426,R426,U426,T426)</f>
        <v>17</v>
      </c>
      <c r="W426" s="320">
        <f t="shared" si="76"/>
        <v>2.8052805280528052E-2</v>
      </c>
      <c r="X426" s="418">
        <f>E423</f>
        <v>558</v>
      </c>
      <c r="Y426" s="40" t="s">
        <v>16</v>
      </c>
      <c r="Z426" s="11">
        <f t="shared" si="77"/>
        <v>17</v>
      </c>
      <c r="AA426" s="383"/>
    </row>
    <row r="427" spans="1:27" x14ac:dyDescent="0.25">
      <c r="A427" s="58"/>
      <c r="B427" s="364"/>
      <c r="C427" s="364"/>
      <c r="D427" s="364"/>
      <c r="E427" s="364"/>
      <c r="F427" s="364"/>
      <c r="G427" s="365"/>
      <c r="H427" s="366"/>
      <c r="I427" s="67"/>
      <c r="J427" s="419"/>
      <c r="K427" s="419"/>
      <c r="L427" s="419"/>
      <c r="M427" s="67"/>
      <c r="N427" s="67"/>
      <c r="O427" s="67"/>
      <c r="P427" s="67"/>
      <c r="Q427" s="67"/>
      <c r="R427" s="67"/>
      <c r="S427" s="67"/>
      <c r="T427" s="67"/>
      <c r="U427" s="67"/>
      <c r="V427" s="367">
        <f t="shared" si="78"/>
        <v>0</v>
      </c>
      <c r="W427" s="320">
        <f t="shared" si="76"/>
        <v>0</v>
      </c>
      <c r="X427" s="418">
        <f>E423</f>
        <v>558</v>
      </c>
      <c r="Y427" s="40" t="s">
        <v>4</v>
      </c>
      <c r="Z427" s="11">
        <f t="shared" si="77"/>
        <v>0</v>
      </c>
      <c r="AA427" s="383"/>
    </row>
    <row r="428" spans="1:27" x14ac:dyDescent="0.25">
      <c r="A428" s="58"/>
      <c r="B428" s="364"/>
      <c r="C428" s="364"/>
      <c r="D428" s="364"/>
      <c r="E428" s="364"/>
      <c r="F428" s="364"/>
      <c r="G428" s="365"/>
      <c r="H428" s="366"/>
      <c r="I428" s="67">
        <v>1</v>
      </c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>
        <v>1</v>
      </c>
      <c r="V428" s="367">
        <f t="shared" si="78"/>
        <v>1</v>
      </c>
      <c r="W428" s="320">
        <f t="shared" si="76"/>
        <v>1.6501650165016502E-3</v>
      </c>
      <c r="X428" s="418">
        <f>E423</f>
        <v>558</v>
      </c>
      <c r="Y428" s="40" t="s">
        <v>14</v>
      </c>
      <c r="Z428" s="11">
        <f t="shared" si="77"/>
        <v>1</v>
      </c>
      <c r="AA428" s="176"/>
    </row>
    <row r="429" spans="1:27" x14ac:dyDescent="0.25">
      <c r="A429" s="58"/>
      <c r="B429" s="364"/>
      <c r="C429" s="364"/>
      <c r="D429" s="364"/>
      <c r="E429" s="364"/>
      <c r="F429" s="364"/>
      <c r="G429" s="365"/>
      <c r="H429" s="366"/>
      <c r="I429" s="67">
        <v>2</v>
      </c>
      <c r="J429" s="67">
        <v>1</v>
      </c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>
        <v>2</v>
      </c>
      <c r="V429" s="367">
        <f t="shared" si="78"/>
        <v>3</v>
      </c>
      <c r="W429" s="320">
        <f t="shared" si="76"/>
        <v>4.9504950495049506E-3</v>
      </c>
      <c r="X429" s="418">
        <f>E423</f>
        <v>558</v>
      </c>
      <c r="Y429" s="40" t="s">
        <v>15</v>
      </c>
      <c r="Z429" s="11">
        <f t="shared" si="77"/>
        <v>3</v>
      </c>
      <c r="AA429" s="363"/>
    </row>
    <row r="430" spans="1:27" x14ac:dyDescent="0.25">
      <c r="A430" s="58" t="s">
        <v>194</v>
      </c>
      <c r="B430" s="364"/>
      <c r="C430" s="364"/>
      <c r="D430" s="364"/>
      <c r="E430" s="364"/>
      <c r="F430" s="364"/>
      <c r="G430" s="365"/>
      <c r="H430" s="366"/>
      <c r="I430" s="67">
        <v>1</v>
      </c>
      <c r="J430" s="67">
        <v>1</v>
      </c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367">
        <f t="shared" si="78"/>
        <v>1</v>
      </c>
      <c r="W430" s="320">
        <f t="shared" si="76"/>
        <v>1.6501650165016502E-3</v>
      </c>
      <c r="X430" s="418">
        <f>E423</f>
        <v>558</v>
      </c>
      <c r="Y430" s="40" t="s">
        <v>8</v>
      </c>
      <c r="Z430" s="11">
        <f t="shared" si="77"/>
        <v>1</v>
      </c>
      <c r="AA430" s="363"/>
    </row>
    <row r="431" spans="1:27" x14ac:dyDescent="0.25">
      <c r="A431" s="58"/>
      <c r="B431" s="364"/>
      <c r="C431" s="364"/>
      <c r="D431" s="364"/>
      <c r="E431" s="364"/>
      <c r="F431" s="364"/>
      <c r="G431" s="365"/>
      <c r="H431" s="366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367">
        <f t="shared" si="78"/>
        <v>0</v>
      </c>
      <c r="W431" s="320">
        <f t="shared" si="76"/>
        <v>0</v>
      </c>
      <c r="X431" s="418">
        <f>E423</f>
        <v>558</v>
      </c>
      <c r="Y431" s="40" t="s">
        <v>9</v>
      </c>
      <c r="Z431" s="11">
        <f t="shared" si="77"/>
        <v>0</v>
      </c>
      <c r="AA431" s="420"/>
    </row>
    <row r="432" spans="1:27" x14ac:dyDescent="0.25">
      <c r="A432" s="58"/>
      <c r="B432" s="364"/>
      <c r="C432" s="364"/>
      <c r="D432" s="364"/>
      <c r="E432" s="364"/>
      <c r="F432" s="364"/>
      <c r="G432" s="365"/>
      <c r="H432" s="386"/>
      <c r="I432" s="67">
        <v>3</v>
      </c>
      <c r="J432" s="67">
        <v>2</v>
      </c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367">
        <f t="shared" si="78"/>
        <v>2</v>
      </c>
      <c r="W432" s="320">
        <f t="shared" si="76"/>
        <v>3.3003300330033004E-3</v>
      </c>
      <c r="X432" s="418">
        <f>E423</f>
        <v>558</v>
      </c>
      <c r="Y432" s="40" t="s">
        <v>73</v>
      </c>
      <c r="Z432" s="11">
        <f t="shared" si="77"/>
        <v>2</v>
      </c>
      <c r="AA432" s="420"/>
    </row>
    <row r="433" spans="1:27" x14ac:dyDescent="0.25">
      <c r="A433" s="58"/>
      <c r="B433" s="364"/>
      <c r="C433" s="364"/>
      <c r="D433" s="364"/>
      <c r="E433" s="364"/>
      <c r="F433" s="364"/>
      <c r="G433" s="365"/>
      <c r="H433" s="386"/>
      <c r="I433" s="67">
        <v>2</v>
      </c>
      <c r="J433" s="67">
        <v>1</v>
      </c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>
        <v>1</v>
      </c>
      <c r="V433" s="367">
        <f t="shared" si="78"/>
        <v>2</v>
      </c>
      <c r="W433" s="320">
        <f t="shared" si="76"/>
        <v>3.3003300330033004E-3</v>
      </c>
      <c r="X433" s="418">
        <f>E423</f>
        <v>558</v>
      </c>
      <c r="Y433" s="40" t="s">
        <v>0</v>
      </c>
      <c r="Z433" s="11">
        <f t="shared" si="77"/>
        <v>2</v>
      </c>
      <c r="AA433" s="421"/>
    </row>
    <row r="434" spans="1:27" x14ac:dyDescent="0.25">
      <c r="A434" s="58"/>
      <c r="B434" s="364"/>
      <c r="C434" s="364"/>
      <c r="D434" s="364"/>
      <c r="E434" s="364"/>
      <c r="F434" s="364"/>
      <c r="G434" s="365"/>
      <c r="H434" s="386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367">
        <f t="shared" si="78"/>
        <v>0</v>
      </c>
      <c r="W434" s="320">
        <f t="shared" si="76"/>
        <v>0</v>
      </c>
      <c r="X434" s="418">
        <f>E423</f>
        <v>558</v>
      </c>
      <c r="Y434" s="40" t="s">
        <v>20</v>
      </c>
      <c r="Z434" s="11">
        <f t="shared" si="77"/>
        <v>0</v>
      </c>
      <c r="AA434" s="421"/>
    </row>
    <row r="435" spans="1:27" x14ac:dyDescent="0.25">
      <c r="A435" s="58"/>
      <c r="B435" s="364"/>
      <c r="C435" s="364"/>
      <c r="D435" s="364"/>
      <c r="E435" s="364"/>
      <c r="F435" s="364" t="s">
        <v>110</v>
      </c>
      <c r="G435" s="365"/>
      <c r="H435" s="386"/>
      <c r="I435" s="67">
        <v>1</v>
      </c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367">
        <f t="shared" si="78"/>
        <v>0</v>
      </c>
      <c r="W435" s="320">
        <f t="shared" si="76"/>
        <v>0</v>
      </c>
      <c r="X435" s="418">
        <f>E423</f>
        <v>558</v>
      </c>
      <c r="Y435" s="40" t="s">
        <v>3</v>
      </c>
      <c r="Z435" s="11">
        <f t="shared" si="77"/>
        <v>0</v>
      </c>
      <c r="AA435" s="421"/>
    </row>
    <row r="436" spans="1:27" x14ac:dyDescent="0.25">
      <c r="A436" s="443"/>
      <c r="B436" s="445"/>
      <c r="C436" s="445"/>
      <c r="D436" s="445"/>
      <c r="E436" s="445"/>
      <c r="F436" s="445"/>
      <c r="G436" s="444"/>
      <c r="H436" s="422"/>
      <c r="I436" s="67"/>
      <c r="J436" s="72"/>
      <c r="K436" s="72"/>
      <c r="L436" s="72"/>
      <c r="M436" s="67"/>
      <c r="N436" s="72"/>
      <c r="O436" s="72"/>
      <c r="P436" s="72"/>
      <c r="Q436" s="72"/>
      <c r="R436" s="72"/>
      <c r="S436" s="72"/>
      <c r="T436" s="72"/>
      <c r="U436" s="72"/>
      <c r="V436" s="367">
        <f t="shared" si="78"/>
        <v>0</v>
      </c>
      <c r="W436" s="320">
        <f t="shared" si="76"/>
        <v>0</v>
      </c>
      <c r="X436" s="418">
        <f>E423</f>
        <v>558</v>
      </c>
      <c r="Y436" s="40" t="s">
        <v>85</v>
      </c>
      <c r="Z436" s="11">
        <f t="shared" si="77"/>
        <v>0</v>
      </c>
      <c r="AA436" s="421"/>
    </row>
    <row r="437" spans="1:27" x14ac:dyDescent="0.25">
      <c r="A437" s="443"/>
      <c r="B437" s="445"/>
      <c r="C437" s="445"/>
      <c r="D437" s="445"/>
      <c r="E437" s="445"/>
      <c r="F437" s="445"/>
      <c r="G437" s="444"/>
      <c r="H437" s="414">
        <v>1</v>
      </c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367">
        <f t="shared" si="78"/>
        <v>1</v>
      </c>
      <c r="W437" s="320">
        <f t="shared" si="76"/>
        <v>1.6501650165016502E-3</v>
      </c>
      <c r="X437" s="418">
        <f>E423</f>
        <v>558</v>
      </c>
      <c r="Y437" s="267" t="s">
        <v>89</v>
      </c>
      <c r="Z437" s="11">
        <f t="shared" si="77"/>
        <v>1</v>
      </c>
      <c r="AA437" s="421"/>
    </row>
    <row r="438" spans="1:27" x14ac:dyDescent="0.25">
      <c r="A438" s="58"/>
      <c r="B438" s="364"/>
      <c r="C438" s="364"/>
      <c r="D438" s="364"/>
      <c r="E438" s="364"/>
      <c r="F438" s="364"/>
      <c r="G438" s="62"/>
      <c r="H438" s="375"/>
      <c r="I438" s="375">
        <v>14</v>
      </c>
      <c r="J438" s="67"/>
      <c r="K438" s="67"/>
      <c r="L438" s="67"/>
      <c r="M438" s="375"/>
      <c r="N438" s="67"/>
      <c r="O438" s="67"/>
      <c r="P438" s="67"/>
      <c r="Q438" s="67"/>
      <c r="R438" s="67"/>
      <c r="S438" s="67"/>
      <c r="T438" s="67"/>
      <c r="U438" s="67"/>
      <c r="V438" s="367">
        <f t="shared" si="78"/>
        <v>0</v>
      </c>
      <c r="W438" s="320">
        <f t="shared" si="76"/>
        <v>0</v>
      </c>
      <c r="X438" s="418">
        <f>E423</f>
        <v>558</v>
      </c>
      <c r="Y438" s="267" t="s">
        <v>13</v>
      </c>
      <c r="Z438" s="11">
        <f t="shared" si="77"/>
        <v>0</v>
      </c>
      <c r="AA438" s="423"/>
    </row>
    <row r="439" spans="1:27" x14ac:dyDescent="0.25">
      <c r="A439" s="58"/>
      <c r="B439" s="364"/>
      <c r="C439" s="364"/>
      <c r="D439" s="364"/>
      <c r="E439" s="364"/>
      <c r="F439" s="364"/>
      <c r="G439" s="62"/>
      <c r="H439" s="375"/>
      <c r="I439" s="67">
        <v>9</v>
      </c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367">
        <f t="shared" si="78"/>
        <v>0</v>
      </c>
      <c r="W439" s="320">
        <f t="shared" si="76"/>
        <v>0</v>
      </c>
      <c r="X439" s="418">
        <f>E423</f>
        <v>558</v>
      </c>
      <c r="Y439" s="40" t="s">
        <v>101</v>
      </c>
      <c r="Z439" s="11">
        <f t="shared" si="77"/>
        <v>0</v>
      </c>
      <c r="AA439" s="177" t="s">
        <v>516</v>
      </c>
    </row>
    <row r="440" spans="1:27" x14ac:dyDescent="0.25">
      <c r="A440" s="58"/>
      <c r="B440" s="364"/>
      <c r="C440" s="364"/>
      <c r="D440" s="364"/>
      <c r="E440" s="364"/>
      <c r="F440" s="364"/>
      <c r="G440" s="365"/>
      <c r="H440" s="366"/>
      <c r="I440" s="67">
        <v>5</v>
      </c>
      <c r="J440" s="67">
        <v>2</v>
      </c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367">
        <f t="shared" si="78"/>
        <v>2</v>
      </c>
      <c r="W440" s="320">
        <f t="shared" si="76"/>
        <v>3.3003300330033004E-3</v>
      </c>
      <c r="X440" s="418">
        <f>E423</f>
        <v>558</v>
      </c>
      <c r="Y440" s="268" t="s">
        <v>220</v>
      </c>
      <c r="Z440" s="11">
        <f t="shared" si="77"/>
        <v>2</v>
      </c>
      <c r="AA440" s="421"/>
    </row>
    <row r="441" spans="1:27" x14ac:dyDescent="0.25">
      <c r="A441" s="58"/>
      <c r="B441" s="364"/>
      <c r="C441" s="364"/>
      <c r="D441" s="364"/>
      <c r="E441" s="364"/>
      <c r="F441" s="364"/>
      <c r="G441" s="365"/>
      <c r="H441" s="366"/>
      <c r="I441" s="67"/>
      <c r="J441" s="67">
        <v>2</v>
      </c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367">
        <f t="shared" si="78"/>
        <v>2</v>
      </c>
      <c r="W441" s="320">
        <f t="shared" si="76"/>
        <v>3.3003300330033004E-3</v>
      </c>
      <c r="X441" s="418">
        <f>E423</f>
        <v>558</v>
      </c>
      <c r="Y441" s="40" t="s">
        <v>29</v>
      </c>
      <c r="Z441" s="11">
        <f t="shared" si="77"/>
        <v>2</v>
      </c>
      <c r="AA441" s="423"/>
    </row>
    <row r="442" spans="1:27" x14ac:dyDescent="0.25">
      <c r="A442" s="58"/>
      <c r="B442" s="364"/>
      <c r="C442" s="364"/>
      <c r="D442" s="364"/>
      <c r="E442" s="364"/>
      <c r="F442" s="364"/>
      <c r="G442" s="365"/>
      <c r="H442" s="3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>
        <v>1</v>
      </c>
      <c r="V442" s="367">
        <f t="shared" si="78"/>
        <v>1</v>
      </c>
      <c r="W442" s="320">
        <f t="shared" si="76"/>
        <v>1.6501650165016502E-3</v>
      </c>
      <c r="X442" s="418">
        <f>E423</f>
        <v>558</v>
      </c>
      <c r="Y442" s="268" t="s">
        <v>10</v>
      </c>
      <c r="Z442" s="11">
        <f t="shared" si="77"/>
        <v>1</v>
      </c>
      <c r="AA442" s="420"/>
    </row>
    <row r="443" spans="1:27" ht="15.75" thickBot="1" x14ac:dyDescent="0.3">
      <c r="A443" s="58"/>
      <c r="B443" s="364"/>
      <c r="C443" s="364"/>
      <c r="D443" s="364"/>
      <c r="E443" s="364"/>
      <c r="F443" s="364"/>
      <c r="G443" s="365"/>
      <c r="H443" s="3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367">
        <f>SUM(H443,J443,L443,N443,P443,R443,U443,T443)</f>
        <v>0</v>
      </c>
      <c r="W443" s="345">
        <f t="shared" si="76"/>
        <v>0</v>
      </c>
      <c r="X443" s="418">
        <f>E423</f>
        <v>558</v>
      </c>
      <c r="Y443" s="268" t="s">
        <v>203</v>
      </c>
      <c r="Z443" s="11">
        <f t="shared" si="77"/>
        <v>0</v>
      </c>
      <c r="AA443" s="421"/>
    </row>
    <row r="444" spans="1:27" ht="15.75" thickBot="1" x14ac:dyDescent="0.3">
      <c r="A444" s="58"/>
      <c r="B444" s="364"/>
      <c r="C444" s="364"/>
      <c r="D444" s="364"/>
      <c r="E444" s="364"/>
      <c r="F444" s="364"/>
      <c r="G444" s="365"/>
      <c r="H444" s="424"/>
      <c r="I444" s="202"/>
      <c r="J444" s="202"/>
      <c r="K444" s="202"/>
      <c r="L444" s="202"/>
      <c r="M444" s="202"/>
      <c r="N444" s="202"/>
      <c r="O444" s="202"/>
      <c r="P444" s="202"/>
      <c r="Q444" s="202"/>
      <c r="R444" s="202"/>
      <c r="S444" s="202"/>
      <c r="T444" s="202"/>
      <c r="U444" s="202"/>
      <c r="V444" s="425"/>
      <c r="W444" s="202"/>
      <c r="X444" s="425"/>
      <c r="Y444" s="83" t="s">
        <v>22</v>
      </c>
      <c r="Z444" s="11">
        <f t="shared" si="77"/>
        <v>0</v>
      </c>
      <c r="AA444" s="421"/>
    </row>
    <row r="445" spans="1:27" x14ac:dyDescent="0.25">
      <c r="A445" s="58"/>
      <c r="B445" s="364"/>
      <c r="C445" s="364"/>
      <c r="D445" s="364"/>
      <c r="E445" s="364"/>
      <c r="F445" s="364"/>
      <c r="G445" s="365"/>
      <c r="H445" s="426"/>
      <c r="I445" s="68"/>
      <c r="J445" s="68"/>
      <c r="K445" s="68"/>
      <c r="L445" s="68"/>
      <c r="M445" s="68"/>
      <c r="N445" s="68"/>
      <c r="O445" s="68"/>
      <c r="P445" s="68"/>
      <c r="Q445" s="67"/>
      <c r="R445" s="68"/>
      <c r="S445" s="68"/>
      <c r="T445" s="68"/>
      <c r="U445" s="68"/>
      <c r="V445" s="367">
        <f t="shared" ref="V445:V458" si="79">SUM(H445,J445,L445,N445,P445,R445,U445)</f>
        <v>0</v>
      </c>
      <c r="W445" s="318">
        <f>$V445/$D$423</f>
        <v>0</v>
      </c>
      <c r="X445" s="418">
        <f>E423</f>
        <v>558</v>
      </c>
      <c r="Y445" s="267" t="s">
        <v>436</v>
      </c>
      <c r="Z445" s="11">
        <f t="shared" si="77"/>
        <v>0</v>
      </c>
      <c r="AA445" s="421"/>
    </row>
    <row r="446" spans="1:27" x14ac:dyDescent="0.25">
      <c r="A446" s="58"/>
      <c r="B446" s="364"/>
      <c r="C446" s="364"/>
      <c r="D446" s="364"/>
      <c r="E446" s="364"/>
      <c r="F446" s="364"/>
      <c r="G446" s="365"/>
      <c r="H446" s="366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367">
        <f t="shared" si="79"/>
        <v>0</v>
      </c>
      <c r="W446" s="320">
        <f t="shared" ref="W446:W457" si="80">$V446/$D$423</f>
        <v>0</v>
      </c>
      <c r="X446" s="418">
        <f>E423</f>
        <v>558</v>
      </c>
      <c r="Y446" s="41" t="s">
        <v>190</v>
      </c>
      <c r="Z446" s="11">
        <f t="shared" si="77"/>
        <v>0</v>
      </c>
      <c r="AA446" s="176"/>
    </row>
    <row r="447" spans="1:27" x14ac:dyDescent="0.25">
      <c r="A447" s="58"/>
      <c r="B447" s="364"/>
      <c r="C447" s="364"/>
      <c r="D447" s="364"/>
      <c r="E447" s="364"/>
      <c r="F447" s="364"/>
      <c r="G447" s="365"/>
      <c r="H447" s="366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367">
        <f t="shared" si="79"/>
        <v>0</v>
      </c>
      <c r="W447" s="320">
        <f t="shared" si="80"/>
        <v>0</v>
      </c>
      <c r="X447" s="418">
        <f>E423</f>
        <v>558</v>
      </c>
      <c r="Y447" s="42" t="s">
        <v>26</v>
      </c>
      <c r="Z447" s="11">
        <f t="shared" si="77"/>
        <v>0</v>
      </c>
      <c r="AA447" s="421"/>
    </row>
    <row r="448" spans="1:27" x14ac:dyDescent="0.25">
      <c r="A448" s="58"/>
      <c r="B448" s="364"/>
      <c r="C448" s="364"/>
      <c r="D448" s="364"/>
      <c r="E448" s="364"/>
      <c r="F448" s="364"/>
      <c r="G448" s="365"/>
      <c r="H448" s="366">
        <v>1</v>
      </c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367">
        <f t="shared" si="79"/>
        <v>1</v>
      </c>
      <c r="W448" s="320">
        <f t="shared" si="80"/>
        <v>1.6501650165016502E-3</v>
      </c>
      <c r="X448" s="418">
        <f>E423</f>
        <v>558</v>
      </c>
      <c r="Y448" s="43" t="s">
        <v>27</v>
      </c>
      <c r="Z448" s="11">
        <f t="shared" si="77"/>
        <v>1</v>
      </c>
      <c r="AA448" s="176"/>
    </row>
    <row r="449" spans="1:27" x14ac:dyDescent="0.25">
      <c r="A449" s="58"/>
      <c r="B449" s="364"/>
      <c r="C449" s="364"/>
      <c r="D449" s="364"/>
      <c r="E449" s="364"/>
      <c r="F449" s="364" t="s">
        <v>110</v>
      </c>
      <c r="G449" s="365"/>
      <c r="H449" s="366">
        <v>2</v>
      </c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367">
        <f t="shared" si="79"/>
        <v>2</v>
      </c>
      <c r="W449" s="320">
        <f t="shared" si="80"/>
        <v>3.3003300330033004E-3</v>
      </c>
      <c r="X449" s="418">
        <f>E423</f>
        <v>558</v>
      </c>
      <c r="Y449" s="43" t="s">
        <v>39</v>
      </c>
      <c r="Z449" s="11">
        <f t="shared" si="77"/>
        <v>2</v>
      </c>
      <c r="AA449" s="176"/>
    </row>
    <row r="450" spans="1:27" x14ac:dyDescent="0.25">
      <c r="A450" s="58"/>
      <c r="B450" s="364"/>
      <c r="C450" s="364"/>
      <c r="D450" s="364"/>
      <c r="E450" s="364"/>
      <c r="F450" s="364"/>
      <c r="G450" s="365"/>
      <c r="H450" s="366">
        <v>4</v>
      </c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367">
        <f t="shared" si="79"/>
        <v>4</v>
      </c>
      <c r="W450" s="320">
        <f t="shared" si="80"/>
        <v>6.6006600660066007E-3</v>
      </c>
      <c r="X450" s="418">
        <f>E423</f>
        <v>558</v>
      </c>
      <c r="Y450" s="43" t="s">
        <v>76</v>
      </c>
      <c r="Z450" s="11">
        <f t="shared" si="77"/>
        <v>4</v>
      </c>
      <c r="AA450" s="438"/>
    </row>
    <row r="451" spans="1:27" x14ac:dyDescent="0.25">
      <c r="A451" s="58"/>
      <c r="B451" s="364"/>
      <c r="C451" s="364"/>
      <c r="D451" s="364"/>
      <c r="E451" s="364"/>
      <c r="F451" s="364"/>
      <c r="G451" s="365"/>
      <c r="H451" s="366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367">
        <f t="shared" si="79"/>
        <v>0</v>
      </c>
      <c r="W451" s="320">
        <f t="shared" si="80"/>
        <v>0</v>
      </c>
      <c r="X451" s="418">
        <f>E423</f>
        <v>558</v>
      </c>
      <c r="Y451" s="267" t="s">
        <v>223</v>
      </c>
      <c r="Z451" s="11">
        <f t="shared" si="77"/>
        <v>0</v>
      </c>
      <c r="AA451" s="176"/>
    </row>
    <row r="452" spans="1:27" x14ac:dyDescent="0.25">
      <c r="A452" s="58"/>
      <c r="B452" s="364"/>
      <c r="C452" s="364"/>
      <c r="D452" s="364"/>
      <c r="E452" s="364"/>
      <c r="F452" s="364"/>
      <c r="G452" s="365"/>
      <c r="H452" s="366">
        <v>1</v>
      </c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367">
        <f t="shared" si="79"/>
        <v>1</v>
      </c>
      <c r="W452" s="320">
        <f t="shared" si="80"/>
        <v>1.6501650165016502E-3</v>
      </c>
      <c r="X452" s="418">
        <f>E423</f>
        <v>558</v>
      </c>
      <c r="Y452" s="43" t="s">
        <v>111</v>
      </c>
      <c r="Z452" s="11">
        <f t="shared" si="77"/>
        <v>1</v>
      </c>
      <c r="AA452" s="176"/>
    </row>
    <row r="453" spans="1:27" x14ac:dyDescent="0.25">
      <c r="A453" s="58"/>
      <c r="B453" s="364"/>
      <c r="C453" s="364"/>
      <c r="D453" s="364"/>
      <c r="E453" s="364"/>
      <c r="F453" s="364"/>
      <c r="G453" s="365"/>
      <c r="H453" s="366">
        <v>1</v>
      </c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367">
        <f t="shared" si="79"/>
        <v>1</v>
      </c>
      <c r="W453" s="320">
        <f t="shared" si="80"/>
        <v>1.6501650165016502E-3</v>
      </c>
      <c r="X453" s="418">
        <f>E423</f>
        <v>558</v>
      </c>
      <c r="Y453" s="43" t="s">
        <v>55</v>
      </c>
      <c r="Z453" s="11">
        <f t="shared" si="77"/>
        <v>1</v>
      </c>
      <c r="AA453" s="176"/>
    </row>
    <row r="454" spans="1:27" x14ac:dyDescent="0.25">
      <c r="A454" s="58"/>
      <c r="B454" s="364"/>
      <c r="C454" s="364"/>
      <c r="D454" s="364"/>
      <c r="E454" s="364"/>
      <c r="F454" s="364"/>
      <c r="G454" s="365"/>
      <c r="H454" s="366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367">
        <f t="shared" si="79"/>
        <v>0</v>
      </c>
      <c r="W454" s="320">
        <f t="shared" si="80"/>
        <v>0</v>
      </c>
      <c r="X454" s="418">
        <f>E423</f>
        <v>558</v>
      </c>
      <c r="Y454" s="43" t="s">
        <v>466</v>
      </c>
      <c r="Z454" s="11">
        <f t="shared" si="77"/>
        <v>0</v>
      </c>
      <c r="AA454" s="420" t="s">
        <v>517</v>
      </c>
    </row>
    <row r="455" spans="1:27" x14ac:dyDescent="0.25">
      <c r="A455" s="58"/>
      <c r="B455" s="364"/>
      <c r="C455" s="364"/>
      <c r="D455" s="364"/>
      <c r="E455" s="364"/>
      <c r="F455" s="364"/>
      <c r="G455" s="365"/>
      <c r="H455" s="366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367">
        <f t="shared" si="79"/>
        <v>0</v>
      </c>
      <c r="W455" s="320">
        <f t="shared" si="80"/>
        <v>0</v>
      </c>
      <c r="X455" s="418">
        <f>E423</f>
        <v>558</v>
      </c>
      <c r="Y455" s="43" t="s">
        <v>73</v>
      </c>
      <c r="Z455" s="11">
        <f t="shared" si="77"/>
        <v>0</v>
      </c>
      <c r="AA455" s="420"/>
    </row>
    <row r="456" spans="1:27" x14ac:dyDescent="0.25">
      <c r="A456" s="58"/>
      <c r="B456" s="364"/>
      <c r="C456" s="364"/>
      <c r="D456" s="364"/>
      <c r="E456" s="364"/>
      <c r="F456" s="364"/>
      <c r="G456" s="365"/>
      <c r="H456" s="366">
        <v>3</v>
      </c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367">
        <f t="shared" si="79"/>
        <v>3</v>
      </c>
      <c r="W456" s="320">
        <f t="shared" si="80"/>
        <v>4.9504950495049506E-3</v>
      </c>
      <c r="X456" s="418">
        <f>E423</f>
        <v>558</v>
      </c>
      <c r="Y456" s="43" t="s">
        <v>13</v>
      </c>
      <c r="Z456" s="11">
        <f t="shared" si="77"/>
        <v>3</v>
      </c>
      <c r="AA456" s="420"/>
    </row>
    <row r="457" spans="1:27" ht="15.75" thickBot="1" x14ac:dyDescent="0.3">
      <c r="A457" s="191"/>
      <c r="B457" s="192"/>
      <c r="C457" s="192"/>
      <c r="D457" s="192"/>
      <c r="E457" s="192"/>
      <c r="F457" s="192"/>
      <c r="G457" s="365"/>
      <c r="H457" s="366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367">
        <f t="shared" si="79"/>
        <v>0</v>
      </c>
      <c r="W457" s="317">
        <f t="shared" si="80"/>
        <v>0</v>
      </c>
      <c r="X457" s="418">
        <f>E423</f>
        <v>558</v>
      </c>
      <c r="Y457" s="44" t="s">
        <v>90</v>
      </c>
      <c r="Z457" s="11">
        <f t="shared" si="77"/>
        <v>0</v>
      </c>
      <c r="AA457" s="427"/>
    </row>
    <row r="458" spans="1:27" ht="15.75" thickBot="1" x14ac:dyDescent="0.3">
      <c r="A458" s="47"/>
      <c r="B458" s="47"/>
      <c r="C458" s="47"/>
      <c r="D458" s="47"/>
      <c r="E458" s="47"/>
      <c r="F458" s="47"/>
      <c r="G458" s="53" t="s">
        <v>5</v>
      </c>
      <c r="H458" s="63">
        <f t="shared" ref="H458:U458" si="81">SUM(H424:H457)</f>
        <v>30</v>
      </c>
      <c r="I458" s="63">
        <f t="shared" si="81"/>
        <v>55</v>
      </c>
      <c r="J458" s="63">
        <f t="shared" si="81"/>
        <v>13</v>
      </c>
      <c r="K458" s="63">
        <f t="shared" si="81"/>
        <v>0</v>
      </c>
      <c r="L458" s="63">
        <f t="shared" si="81"/>
        <v>0</v>
      </c>
      <c r="M458" s="63">
        <f t="shared" si="81"/>
        <v>0</v>
      </c>
      <c r="N458" s="63">
        <f t="shared" si="81"/>
        <v>0</v>
      </c>
      <c r="O458" s="63">
        <f t="shared" si="81"/>
        <v>0</v>
      </c>
      <c r="P458" s="63">
        <f t="shared" si="81"/>
        <v>0</v>
      </c>
      <c r="Q458" s="63">
        <f t="shared" si="81"/>
        <v>0</v>
      </c>
      <c r="R458" s="63">
        <f t="shared" si="81"/>
        <v>0</v>
      </c>
      <c r="S458" s="63">
        <f t="shared" si="81"/>
        <v>0</v>
      </c>
      <c r="T458" s="63">
        <f t="shared" si="81"/>
        <v>0</v>
      </c>
      <c r="U458" s="63">
        <f t="shared" si="81"/>
        <v>5</v>
      </c>
      <c r="V458" s="394">
        <f t="shared" si="79"/>
        <v>48</v>
      </c>
      <c r="W458" s="167">
        <f>$V458/$D$423</f>
        <v>7.9207920792079209E-2</v>
      </c>
      <c r="X458" s="418">
        <f>E423</f>
        <v>558</v>
      </c>
    </row>
    <row r="460" spans="1:27" ht="15.75" thickBot="1" x14ac:dyDescent="0.3"/>
    <row r="461" spans="1:27" ht="60.75" thickBot="1" x14ac:dyDescent="0.3">
      <c r="A461" s="49" t="s">
        <v>23</v>
      </c>
      <c r="B461" s="49" t="s">
        <v>51</v>
      </c>
      <c r="C461" s="49" t="s">
        <v>56</v>
      </c>
      <c r="D461" s="49" t="s">
        <v>18</v>
      </c>
      <c r="E461" s="48" t="s">
        <v>17</v>
      </c>
      <c r="F461" s="50" t="s">
        <v>1</v>
      </c>
      <c r="G461" s="51" t="s">
        <v>24</v>
      </c>
      <c r="H461" s="85" t="s">
        <v>71</v>
      </c>
      <c r="I461" s="52" t="s">
        <v>72</v>
      </c>
      <c r="J461" s="52" t="s">
        <v>57</v>
      </c>
      <c r="K461" s="52" t="s">
        <v>62</v>
      </c>
      <c r="L461" s="52" t="s">
        <v>58</v>
      </c>
      <c r="M461" s="52" t="s">
        <v>63</v>
      </c>
      <c r="N461" s="52" t="s">
        <v>59</v>
      </c>
      <c r="O461" s="52" t="s">
        <v>64</v>
      </c>
      <c r="P461" s="52" t="s">
        <v>60</v>
      </c>
      <c r="Q461" s="52" t="s">
        <v>68</v>
      </c>
      <c r="R461" s="52" t="s">
        <v>61</v>
      </c>
      <c r="S461" s="52" t="s">
        <v>69</v>
      </c>
      <c r="T461" s="52" t="s">
        <v>131</v>
      </c>
      <c r="U461" s="52" t="s">
        <v>44</v>
      </c>
      <c r="V461" s="52" t="s">
        <v>5</v>
      </c>
      <c r="W461" s="48" t="s">
        <v>2</v>
      </c>
      <c r="X461" s="49" t="s">
        <v>120</v>
      </c>
      <c r="Y461" s="37" t="s">
        <v>21</v>
      </c>
      <c r="Z461" s="11" t="s">
        <v>5</v>
      </c>
      <c r="AA461" s="36" t="s">
        <v>7</v>
      </c>
    </row>
    <row r="462" spans="1:27" ht="15.75" thickBot="1" x14ac:dyDescent="0.3">
      <c r="A462" s="80">
        <v>1482301</v>
      </c>
      <c r="B462" s="80" t="s">
        <v>124</v>
      </c>
      <c r="C462" s="81">
        <v>576</v>
      </c>
      <c r="D462" s="81">
        <v>621</v>
      </c>
      <c r="E462" s="81">
        <v>568</v>
      </c>
      <c r="F462" s="82">
        <f>E462/D462</f>
        <v>0.91465378421900156</v>
      </c>
      <c r="G462" s="54">
        <v>44992</v>
      </c>
      <c r="H462" s="91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3"/>
      <c r="T462" s="425"/>
      <c r="U462" s="125"/>
      <c r="V462" s="125"/>
      <c r="W462" s="93"/>
      <c r="Y462" s="95" t="s">
        <v>80</v>
      </c>
      <c r="AA462" s="45" t="s">
        <v>75</v>
      </c>
    </row>
    <row r="463" spans="1:27" x14ac:dyDescent="0.25">
      <c r="A463" s="58"/>
      <c r="B463" s="364"/>
      <c r="C463" s="364"/>
      <c r="D463" s="364"/>
      <c r="E463" s="364"/>
      <c r="F463" s="364"/>
      <c r="G463" s="365"/>
      <c r="H463" s="359"/>
      <c r="I463" s="65">
        <v>24</v>
      </c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389">
        <f>SUM(H463,J463,L463,N463,P463,R463,U463,T463)</f>
        <v>0</v>
      </c>
      <c r="W463" s="318">
        <f>$V463/$D$462</f>
        <v>0</v>
      </c>
      <c r="X463" s="418">
        <f>E462</f>
        <v>568</v>
      </c>
      <c r="Y463" s="39" t="s">
        <v>19</v>
      </c>
      <c r="Z463" s="11">
        <f>V463</f>
        <v>0</v>
      </c>
      <c r="AA463" s="356"/>
    </row>
    <row r="464" spans="1:27" x14ac:dyDescent="0.25">
      <c r="A464" s="58"/>
      <c r="B464" s="364"/>
      <c r="C464" s="364"/>
      <c r="D464" s="364"/>
      <c r="E464" s="364"/>
      <c r="F464" s="364"/>
      <c r="G464" s="365"/>
      <c r="H464" s="366">
        <v>6</v>
      </c>
      <c r="I464" s="67"/>
      <c r="J464" s="67"/>
      <c r="K464" s="67"/>
      <c r="L464" s="67"/>
      <c r="M464" s="67"/>
      <c r="N464" s="72"/>
      <c r="O464" s="67"/>
      <c r="P464" s="67"/>
      <c r="Q464" s="67"/>
      <c r="R464" s="67"/>
      <c r="S464" s="67"/>
      <c r="T464" s="67"/>
      <c r="U464" s="67"/>
      <c r="V464" s="367">
        <f>SUM(H464,J464,L464,N464,P464,R464,U464,T464)</f>
        <v>6</v>
      </c>
      <c r="W464" s="320">
        <f t="shared" ref="W464:W482" si="82">$V464/$D$462</f>
        <v>9.6618357487922701E-3</v>
      </c>
      <c r="X464" s="418">
        <f>E462</f>
        <v>568</v>
      </c>
      <c r="Y464" s="267" t="s">
        <v>52</v>
      </c>
      <c r="Z464" s="11">
        <f t="shared" ref="Z464:Z496" si="83">V464</f>
        <v>6</v>
      </c>
      <c r="AA464" s="356"/>
    </row>
    <row r="465" spans="1:27" x14ac:dyDescent="0.25">
      <c r="A465" s="58"/>
      <c r="B465" s="364"/>
      <c r="C465" s="364"/>
      <c r="D465" s="364"/>
      <c r="E465" s="364"/>
      <c r="F465" s="364"/>
      <c r="G465" s="365"/>
      <c r="H465" s="366">
        <v>31</v>
      </c>
      <c r="I465" s="67"/>
      <c r="J465" s="67">
        <v>1</v>
      </c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367">
        <f t="shared" ref="V465:V481" si="84">SUM(H465,J465,L465,N465,P465,R465,U465,T465)</f>
        <v>32</v>
      </c>
      <c r="W465" s="320">
        <f t="shared" si="82"/>
        <v>5.1529790660225443E-2</v>
      </c>
      <c r="X465" s="418">
        <f>E462</f>
        <v>568</v>
      </c>
      <c r="Y465" s="40" t="s">
        <v>16</v>
      </c>
      <c r="Z465" s="11">
        <f t="shared" si="83"/>
        <v>32</v>
      </c>
      <c r="AA465" s="383"/>
    </row>
    <row r="466" spans="1:27" x14ac:dyDescent="0.25">
      <c r="A466" s="58"/>
      <c r="B466" s="364"/>
      <c r="C466" s="364"/>
      <c r="D466" s="364"/>
      <c r="E466" s="364"/>
      <c r="F466" s="364"/>
      <c r="G466" s="365"/>
      <c r="H466" s="366"/>
      <c r="I466" s="67"/>
      <c r="J466" s="419"/>
      <c r="K466" s="419"/>
      <c r="L466" s="419"/>
      <c r="M466" s="67"/>
      <c r="N466" s="67"/>
      <c r="O466" s="67"/>
      <c r="P466" s="67"/>
      <c r="Q466" s="67"/>
      <c r="R466" s="67"/>
      <c r="S466" s="67"/>
      <c r="T466" s="67"/>
      <c r="U466" s="67"/>
      <c r="V466" s="367">
        <f t="shared" si="84"/>
        <v>0</v>
      </c>
      <c r="W466" s="320">
        <f t="shared" si="82"/>
        <v>0</v>
      </c>
      <c r="X466" s="418">
        <f>E462</f>
        <v>568</v>
      </c>
      <c r="Y466" s="40" t="s">
        <v>4</v>
      </c>
      <c r="Z466" s="11">
        <f t="shared" si="83"/>
        <v>0</v>
      </c>
      <c r="AA466" s="383"/>
    </row>
    <row r="467" spans="1:27" x14ac:dyDescent="0.25">
      <c r="A467" s="58"/>
      <c r="B467" s="364"/>
      <c r="C467" s="364"/>
      <c r="D467" s="364"/>
      <c r="E467" s="364"/>
      <c r="F467" s="364"/>
      <c r="G467" s="365"/>
      <c r="H467" s="366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367">
        <f t="shared" si="84"/>
        <v>0</v>
      </c>
      <c r="W467" s="320">
        <f t="shared" si="82"/>
        <v>0</v>
      </c>
      <c r="X467" s="418">
        <f>E462</f>
        <v>568</v>
      </c>
      <c r="Y467" s="40" t="s">
        <v>14</v>
      </c>
      <c r="Z467" s="11">
        <f t="shared" si="83"/>
        <v>0</v>
      </c>
      <c r="AA467" s="176"/>
    </row>
    <row r="468" spans="1:27" x14ac:dyDescent="0.25">
      <c r="A468" s="58"/>
      <c r="B468" s="364"/>
      <c r="C468" s="364"/>
      <c r="D468" s="364"/>
      <c r="E468" s="364"/>
      <c r="F468" s="364"/>
      <c r="G468" s="365"/>
      <c r="H468" s="366"/>
      <c r="I468" s="67">
        <v>2</v>
      </c>
      <c r="J468" s="67">
        <v>2</v>
      </c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>
        <v>1</v>
      </c>
      <c r="V468" s="367">
        <f t="shared" si="84"/>
        <v>3</v>
      </c>
      <c r="W468" s="320">
        <f t="shared" si="82"/>
        <v>4.830917874396135E-3</v>
      </c>
      <c r="X468" s="418">
        <f>E462</f>
        <v>568</v>
      </c>
      <c r="Y468" s="40" t="s">
        <v>15</v>
      </c>
      <c r="Z468" s="11">
        <f t="shared" si="83"/>
        <v>3</v>
      </c>
      <c r="AA468" s="363"/>
    </row>
    <row r="469" spans="1:27" x14ac:dyDescent="0.25">
      <c r="A469" s="58" t="s">
        <v>194</v>
      </c>
      <c r="B469" s="364"/>
      <c r="C469" s="364"/>
      <c r="D469" s="364"/>
      <c r="E469" s="364"/>
      <c r="F469" s="364"/>
      <c r="G469" s="365"/>
      <c r="H469" s="366"/>
      <c r="I469" s="67">
        <v>1</v>
      </c>
      <c r="J469" s="67">
        <v>1</v>
      </c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367">
        <f t="shared" si="84"/>
        <v>1</v>
      </c>
      <c r="W469" s="320">
        <f t="shared" si="82"/>
        <v>1.6103059581320451E-3</v>
      </c>
      <c r="X469" s="418">
        <f>E462</f>
        <v>568</v>
      </c>
      <c r="Y469" s="40" t="s">
        <v>8</v>
      </c>
      <c r="Z469" s="11">
        <f t="shared" si="83"/>
        <v>1</v>
      </c>
      <c r="AA469" s="363"/>
    </row>
    <row r="470" spans="1:27" x14ac:dyDescent="0.25">
      <c r="A470" s="58"/>
      <c r="B470" s="364"/>
      <c r="C470" s="364"/>
      <c r="D470" s="364"/>
      <c r="E470" s="364"/>
      <c r="F470" s="364"/>
      <c r="G470" s="365"/>
      <c r="H470" s="366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367">
        <f t="shared" si="84"/>
        <v>0</v>
      </c>
      <c r="W470" s="320">
        <f t="shared" si="82"/>
        <v>0</v>
      </c>
      <c r="X470" s="418">
        <f>E462</f>
        <v>568</v>
      </c>
      <c r="Y470" s="40" t="s">
        <v>9</v>
      </c>
      <c r="Z470" s="11">
        <f t="shared" si="83"/>
        <v>0</v>
      </c>
      <c r="AA470" s="420"/>
    </row>
    <row r="471" spans="1:27" x14ac:dyDescent="0.25">
      <c r="A471" s="58"/>
      <c r="B471" s="364"/>
      <c r="C471" s="364"/>
      <c r="D471" s="364"/>
      <c r="E471" s="364"/>
      <c r="F471" s="364"/>
      <c r="G471" s="365"/>
      <c r="H471" s="386"/>
      <c r="I471" s="67">
        <v>3</v>
      </c>
      <c r="J471" s="67">
        <v>1</v>
      </c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367">
        <f t="shared" si="84"/>
        <v>1</v>
      </c>
      <c r="W471" s="320">
        <f t="shared" si="82"/>
        <v>1.6103059581320451E-3</v>
      </c>
      <c r="X471" s="418">
        <f>E462</f>
        <v>568</v>
      </c>
      <c r="Y471" s="40" t="s">
        <v>73</v>
      </c>
      <c r="Z471" s="11">
        <f t="shared" si="83"/>
        <v>1</v>
      </c>
      <c r="AA471" s="420"/>
    </row>
    <row r="472" spans="1:27" x14ac:dyDescent="0.25">
      <c r="A472" s="58"/>
      <c r="B472" s="364"/>
      <c r="C472" s="364"/>
      <c r="D472" s="364"/>
      <c r="E472" s="364"/>
      <c r="F472" s="364"/>
      <c r="G472" s="365"/>
      <c r="H472" s="386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367">
        <f t="shared" si="84"/>
        <v>0</v>
      </c>
      <c r="W472" s="320">
        <f t="shared" si="82"/>
        <v>0</v>
      </c>
      <c r="X472" s="418">
        <f>E462</f>
        <v>568</v>
      </c>
      <c r="Y472" s="40" t="s">
        <v>0</v>
      </c>
      <c r="Z472" s="11">
        <f t="shared" si="83"/>
        <v>0</v>
      </c>
      <c r="AA472" s="421"/>
    </row>
    <row r="473" spans="1:27" x14ac:dyDescent="0.25">
      <c r="A473" s="58"/>
      <c r="B473" s="364"/>
      <c r="C473" s="364"/>
      <c r="D473" s="364"/>
      <c r="E473" s="364"/>
      <c r="F473" s="364"/>
      <c r="G473" s="365"/>
      <c r="H473" s="386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367">
        <f t="shared" si="84"/>
        <v>0</v>
      </c>
      <c r="W473" s="320">
        <f t="shared" si="82"/>
        <v>0</v>
      </c>
      <c r="X473" s="418">
        <f>E462</f>
        <v>568</v>
      </c>
      <c r="Y473" s="40" t="s">
        <v>20</v>
      </c>
      <c r="Z473" s="11">
        <f t="shared" si="83"/>
        <v>0</v>
      </c>
      <c r="AA473" s="421"/>
    </row>
    <row r="474" spans="1:27" x14ac:dyDescent="0.25">
      <c r="A474" s="58"/>
      <c r="B474" s="364"/>
      <c r="C474" s="364"/>
      <c r="D474" s="364"/>
      <c r="E474" s="364"/>
      <c r="F474" s="364" t="s">
        <v>110</v>
      </c>
      <c r="G474" s="365"/>
      <c r="H474" s="386"/>
      <c r="I474" s="67"/>
      <c r="J474" s="67">
        <v>1</v>
      </c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367">
        <f t="shared" si="84"/>
        <v>1</v>
      </c>
      <c r="W474" s="320">
        <f t="shared" si="82"/>
        <v>1.6103059581320451E-3</v>
      </c>
      <c r="X474" s="418">
        <f>E462</f>
        <v>568</v>
      </c>
      <c r="Y474" s="40" t="s">
        <v>3</v>
      </c>
      <c r="Z474" s="11">
        <f t="shared" si="83"/>
        <v>1</v>
      </c>
      <c r="AA474" s="421"/>
    </row>
    <row r="475" spans="1:27" x14ac:dyDescent="0.25">
      <c r="A475" s="443"/>
      <c r="B475" s="445"/>
      <c r="C475" s="445"/>
      <c r="D475" s="445"/>
      <c r="E475" s="445"/>
      <c r="F475" s="445"/>
      <c r="G475" s="444"/>
      <c r="H475" s="422"/>
      <c r="I475" s="67"/>
      <c r="J475" s="72"/>
      <c r="K475" s="72"/>
      <c r="L475" s="72"/>
      <c r="M475" s="67"/>
      <c r="N475" s="72"/>
      <c r="O475" s="72"/>
      <c r="P475" s="72"/>
      <c r="Q475" s="72"/>
      <c r="R475" s="72"/>
      <c r="S475" s="72"/>
      <c r="T475" s="72"/>
      <c r="U475" s="72">
        <v>1</v>
      </c>
      <c r="V475" s="367">
        <f t="shared" si="84"/>
        <v>1</v>
      </c>
      <c r="W475" s="320">
        <f t="shared" si="82"/>
        <v>1.6103059581320451E-3</v>
      </c>
      <c r="X475" s="418">
        <f>E462</f>
        <v>568</v>
      </c>
      <c r="Y475" s="40" t="s">
        <v>85</v>
      </c>
      <c r="Z475" s="11">
        <f t="shared" si="83"/>
        <v>1</v>
      </c>
      <c r="AA475" s="421"/>
    </row>
    <row r="476" spans="1:27" x14ac:dyDescent="0.25">
      <c r="A476" s="443"/>
      <c r="B476" s="445"/>
      <c r="C476" s="445"/>
      <c r="D476" s="445"/>
      <c r="E476" s="445"/>
      <c r="F476" s="445"/>
      <c r="G476" s="444"/>
      <c r="H476" s="414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367">
        <f t="shared" si="84"/>
        <v>0</v>
      </c>
      <c r="W476" s="320">
        <f t="shared" si="82"/>
        <v>0</v>
      </c>
      <c r="X476" s="418">
        <f>E462</f>
        <v>568</v>
      </c>
      <c r="Y476" s="267" t="s">
        <v>89</v>
      </c>
      <c r="Z476" s="11">
        <f t="shared" si="83"/>
        <v>0</v>
      </c>
      <c r="AA476" s="421"/>
    </row>
    <row r="477" spans="1:27" x14ac:dyDescent="0.25">
      <c r="A477" s="58"/>
      <c r="B477" s="364"/>
      <c r="C477" s="364"/>
      <c r="D477" s="364"/>
      <c r="E477" s="364"/>
      <c r="F477" s="364"/>
      <c r="G477" s="62"/>
      <c r="H477" s="375"/>
      <c r="I477" s="375">
        <v>11</v>
      </c>
      <c r="J477" s="67"/>
      <c r="K477" s="67"/>
      <c r="L477" s="67"/>
      <c r="M477" s="375"/>
      <c r="N477" s="67"/>
      <c r="O477" s="67"/>
      <c r="P477" s="67"/>
      <c r="Q477" s="67"/>
      <c r="R477" s="67"/>
      <c r="S477" s="67"/>
      <c r="T477" s="67"/>
      <c r="U477" s="67"/>
      <c r="V477" s="367">
        <f t="shared" si="84"/>
        <v>0</v>
      </c>
      <c r="W477" s="320">
        <f t="shared" si="82"/>
        <v>0</v>
      </c>
      <c r="X477" s="418">
        <f>E462</f>
        <v>568</v>
      </c>
      <c r="Y477" s="267" t="s">
        <v>13</v>
      </c>
      <c r="Z477" s="11">
        <f t="shared" si="83"/>
        <v>0</v>
      </c>
      <c r="AA477" s="423"/>
    </row>
    <row r="478" spans="1:27" x14ac:dyDescent="0.25">
      <c r="A478" s="58"/>
      <c r="B478" s="364"/>
      <c r="C478" s="364"/>
      <c r="D478" s="364"/>
      <c r="E478" s="364"/>
      <c r="F478" s="364"/>
      <c r="G478" s="62"/>
      <c r="H478" s="375"/>
      <c r="I478" s="67">
        <v>9</v>
      </c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367">
        <f t="shared" si="84"/>
        <v>0</v>
      </c>
      <c r="W478" s="320">
        <f t="shared" si="82"/>
        <v>0</v>
      </c>
      <c r="X478" s="418">
        <f>E462</f>
        <v>568</v>
      </c>
      <c r="Y478" s="40" t="s">
        <v>101</v>
      </c>
      <c r="Z478" s="11">
        <f t="shared" si="83"/>
        <v>0</v>
      </c>
      <c r="AA478" s="177" t="s">
        <v>550</v>
      </c>
    </row>
    <row r="479" spans="1:27" x14ac:dyDescent="0.25">
      <c r="A479" s="58"/>
      <c r="B479" s="364"/>
      <c r="C479" s="364"/>
      <c r="D479" s="364"/>
      <c r="E479" s="364"/>
      <c r="F479" s="364"/>
      <c r="G479" s="365"/>
      <c r="H479" s="366"/>
      <c r="I479" s="67">
        <v>7</v>
      </c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367">
        <f t="shared" si="84"/>
        <v>0</v>
      </c>
      <c r="W479" s="320">
        <f t="shared" si="82"/>
        <v>0</v>
      </c>
      <c r="X479" s="418">
        <f>E462</f>
        <v>568</v>
      </c>
      <c r="Y479" s="268" t="s">
        <v>220</v>
      </c>
      <c r="Z479" s="11">
        <f t="shared" si="83"/>
        <v>0</v>
      </c>
      <c r="AA479" s="421"/>
    </row>
    <row r="480" spans="1:27" x14ac:dyDescent="0.25">
      <c r="A480" s="58"/>
      <c r="B480" s="364"/>
      <c r="C480" s="364"/>
      <c r="D480" s="364"/>
      <c r="E480" s="364"/>
      <c r="F480" s="364"/>
      <c r="G480" s="365"/>
      <c r="H480" s="366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367">
        <f t="shared" si="84"/>
        <v>0</v>
      </c>
      <c r="W480" s="320">
        <f t="shared" si="82"/>
        <v>0</v>
      </c>
      <c r="X480" s="418">
        <f>E462</f>
        <v>568</v>
      </c>
      <c r="Y480" s="40" t="s">
        <v>29</v>
      </c>
      <c r="Z480" s="11">
        <f t="shared" si="83"/>
        <v>0</v>
      </c>
      <c r="AA480" s="423"/>
    </row>
    <row r="481" spans="1:27" x14ac:dyDescent="0.25">
      <c r="A481" s="58"/>
      <c r="B481" s="364"/>
      <c r="C481" s="364"/>
      <c r="D481" s="364"/>
      <c r="E481" s="364"/>
      <c r="F481" s="364"/>
      <c r="G481" s="365"/>
      <c r="H481" s="372"/>
      <c r="I481" s="72">
        <v>3</v>
      </c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367">
        <f t="shared" si="84"/>
        <v>0</v>
      </c>
      <c r="W481" s="320">
        <f t="shared" si="82"/>
        <v>0</v>
      </c>
      <c r="X481" s="418">
        <f>E462</f>
        <v>568</v>
      </c>
      <c r="Y481" s="268" t="s">
        <v>10</v>
      </c>
      <c r="Z481" s="11">
        <f t="shared" si="83"/>
        <v>0</v>
      </c>
      <c r="AA481" s="420"/>
    </row>
    <row r="482" spans="1:27" ht="15.75" thickBot="1" x14ac:dyDescent="0.3">
      <c r="A482" s="58"/>
      <c r="B482" s="364"/>
      <c r="C482" s="364"/>
      <c r="D482" s="364"/>
      <c r="E482" s="364"/>
      <c r="F482" s="364"/>
      <c r="G482" s="365"/>
      <c r="H482" s="372"/>
      <c r="I482" s="72">
        <v>1</v>
      </c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367">
        <f>SUM(H482,J482,L482,N482,P482,R482,U482,T482)</f>
        <v>0</v>
      </c>
      <c r="W482" s="345">
        <f t="shared" si="82"/>
        <v>0</v>
      </c>
      <c r="X482" s="418">
        <f>E462</f>
        <v>568</v>
      </c>
      <c r="Y482" s="268" t="s">
        <v>103</v>
      </c>
      <c r="Z482" s="11">
        <f t="shared" si="83"/>
        <v>0</v>
      </c>
      <c r="AA482" s="421"/>
    </row>
    <row r="483" spans="1:27" ht="15.75" thickBot="1" x14ac:dyDescent="0.3">
      <c r="A483" s="58"/>
      <c r="B483" s="364"/>
      <c r="C483" s="364"/>
      <c r="D483" s="364"/>
      <c r="E483" s="364"/>
      <c r="F483" s="364"/>
      <c r="G483" s="365"/>
      <c r="H483" s="424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425"/>
      <c r="W483" s="202"/>
      <c r="X483" s="425"/>
      <c r="Y483" s="83" t="s">
        <v>22</v>
      </c>
      <c r="Z483" s="11">
        <f t="shared" si="83"/>
        <v>0</v>
      </c>
      <c r="AA483" s="421"/>
    </row>
    <row r="484" spans="1:27" x14ac:dyDescent="0.25">
      <c r="A484" s="58"/>
      <c r="B484" s="364"/>
      <c r="C484" s="364"/>
      <c r="D484" s="364"/>
      <c r="E484" s="364"/>
      <c r="F484" s="364"/>
      <c r="G484" s="365"/>
      <c r="H484" s="426">
        <v>1</v>
      </c>
      <c r="I484" s="68"/>
      <c r="J484" s="68"/>
      <c r="K484" s="68"/>
      <c r="L484" s="68"/>
      <c r="M484" s="68"/>
      <c r="N484" s="68"/>
      <c r="O484" s="68"/>
      <c r="P484" s="68"/>
      <c r="Q484" s="67"/>
      <c r="R484" s="68"/>
      <c r="S484" s="68"/>
      <c r="T484" s="68"/>
      <c r="U484" s="68"/>
      <c r="V484" s="367">
        <f t="shared" ref="V484:V497" si="85">SUM(H484,J484,L484,N484,P484,R484,U484)</f>
        <v>1</v>
      </c>
      <c r="W484" s="318">
        <f>$V484/$D$462</f>
        <v>1.6103059581320451E-3</v>
      </c>
      <c r="X484" s="418">
        <f>E462</f>
        <v>568</v>
      </c>
      <c r="Y484" s="267" t="s">
        <v>436</v>
      </c>
      <c r="Z484" s="11">
        <f t="shared" si="83"/>
        <v>1</v>
      </c>
      <c r="AA484" s="421"/>
    </row>
    <row r="485" spans="1:27" x14ac:dyDescent="0.25">
      <c r="A485" s="58"/>
      <c r="B485" s="364"/>
      <c r="C485" s="364"/>
      <c r="D485" s="364"/>
      <c r="E485" s="364"/>
      <c r="F485" s="364"/>
      <c r="G485" s="365"/>
      <c r="H485" s="366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367">
        <f t="shared" si="85"/>
        <v>0</v>
      </c>
      <c r="W485" s="320">
        <f t="shared" ref="W485:W497" si="86">$V485/$D$462</f>
        <v>0</v>
      </c>
      <c r="X485" s="418">
        <f>E462</f>
        <v>568</v>
      </c>
      <c r="Y485" s="41" t="s">
        <v>190</v>
      </c>
      <c r="Z485" s="11">
        <f t="shared" si="83"/>
        <v>0</v>
      </c>
      <c r="AA485" s="176"/>
    </row>
    <row r="486" spans="1:27" x14ac:dyDescent="0.25">
      <c r="A486" s="58"/>
      <c r="B486" s="364"/>
      <c r="C486" s="364"/>
      <c r="D486" s="364"/>
      <c r="E486" s="364"/>
      <c r="F486" s="364"/>
      <c r="G486" s="365"/>
      <c r="H486" s="366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367">
        <f t="shared" si="85"/>
        <v>0</v>
      </c>
      <c r="W486" s="320">
        <f t="shared" si="86"/>
        <v>0</v>
      </c>
      <c r="X486" s="418">
        <f>E462</f>
        <v>568</v>
      </c>
      <c r="Y486" s="42" t="s">
        <v>26</v>
      </c>
      <c r="Z486" s="11">
        <f t="shared" si="83"/>
        <v>0</v>
      </c>
      <c r="AA486" s="421"/>
    </row>
    <row r="487" spans="1:27" x14ac:dyDescent="0.25">
      <c r="A487" s="58"/>
      <c r="B487" s="364"/>
      <c r="C487" s="364"/>
      <c r="D487" s="364"/>
      <c r="E487" s="364"/>
      <c r="F487" s="364"/>
      <c r="G487" s="365"/>
      <c r="H487" s="366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367">
        <f t="shared" si="85"/>
        <v>0</v>
      </c>
      <c r="W487" s="320">
        <f t="shared" si="86"/>
        <v>0</v>
      </c>
      <c r="X487" s="418">
        <f>E462</f>
        <v>568</v>
      </c>
      <c r="Y487" s="43" t="s">
        <v>27</v>
      </c>
      <c r="Z487" s="11">
        <f t="shared" si="83"/>
        <v>0</v>
      </c>
      <c r="AA487" s="176"/>
    </row>
    <row r="488" spans="1:27" x14ac:dyDescent="0.25">
      <c r="A488" s="58"/>
      <c r="B488" s="364"/>
      <c r="C488" s="364"/>
      <c r="D488" s="364"/>
      <c r="E488" s="364"/>
      <c r="F488" s="364" t="s">
        <v>110</v>
      </c>
      <c r="G488" s="365"/>
      <c r="H488" s="366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367">
        <f t="shared" si="85"/>
        <v>0</v>
      </c>
      <c r="W488" s="320">
        <f t="shared" si="86"/>
        <v>0</v>
      </c>
      <c r="X488" s="418">
        <f>E462</f>
        <v>568</v>
      </c>
      <c r="Y488" s="43" t="s">
        <v>39</v>
      </c>
      <c r="Z488" s="11">
        <f t="shared" si="83"/>
        <v>0</v>
      </c>
      <c r="AA488" s="176"/>
    </row>
    <row r="489" spans="1:27" x14ac:dyDescent="0.25">
      <c r="A489" s="58"/>
      <c r="B489" s="364"/>
      <c r="C489" s="364"/>
      <c r="D489" s="364"/>
      <c r="E489" s="364"/>
      <c r="F489" s="364"/>
      <c r="G489" s="365"/>
      <c r="H489" s="366">
        <v>2</v>
      </c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367">
        <f t="shared" si="85"/>
        <v>2</v>
      </c>
      <c r="W489" s="320">
        <f t="shared" si="86"/>
        <v>3.2206119162640902E-3</v>
      </c>
      <c r="X489" s="418">
        <f>E462</f>
        <v>568</v>
      </c>
      <c r="Y489" s="43" t="s">
        <v>76</v>
      </c>
      <c r="Z489" s="11">
        <f t="shared" si="83"/>
        <v>2</v>
      </c>
      <c r="AA489" s="438"/>
    </row>
    <row r="490" spans="1:27" x14ac:dyDescent="0.25">
      <c r="A490" s="58"/>
      <c r="B490" s="364"/>
      <c r="C490" s="364"/>
      <c r="D490" s="364"/>
      <c r="E490" s="364"/>
      <c r="F490" s="364"/>
      <c r="G490" s="365"/>
      <c r="H490" s="366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367">
        <f t="shared" si="85"/>
        <v>0</v>
      </c>
      <c r="W490" s="320">
        <f t="shared" si="86"/>
        <v>0</v>
      </c>
      <c r="X490" s="418">
        <f>E462</f>
        <v>568</v>
      </c>
      <c r="Y490" s="267" t="s">
        <v>223</v>
      </c>
      <c r="Z490" s="11">
        <f t="shared" si="83"/>
        <v>0</v>
      </c>
      <c r="AA490" s="176"/>
    </row>
    <row r="491" spans="1:27" x14ac:dyDescent="0.25">
      <c r="A491" s="58"/>
      <c r="B491" s="364"/>
      <c r="C491" s="364"/>
      <c r="D491" s="364"/>
      <c r="E491" s="364"/>
      <c r="F491" s="364"/>
      <c r="G491" s="365"/>
      <c r="H491" s="366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367">
        <f t="shared" si="85"/>
        <v>0</v>
      </c>
      <c r="W491" s="320">
        <f t="shared" si="86"/>
        <v>0</v>
      </c>
      <c r="X491" s="418">
        <f>E462</f>
        <v>568</v>
      </c>
      <c r="Y491" s="43" t="s">
        <v>111</v>
      </c>
      <c r="Z491" s="11">
        <f t="shared" si="83"/>
        <v>0</v>
      </c>
      <c r="AA491" s="176" t="s">
        <v>551</v>
      </c>
    </row>
    <row r="492" spans="1:27" x14ac:dyDescent="0.25">
      <c r="A492" s="58"/>
      <c r="B492" s="364"/>
      <c r="C492" s="364"/>
      <c r="D492" s="364"/>
      <c r="E492" s="364"/>
      <c r="F492" s="364"/>
      <c r="G492" s="365"/>
      <c r="H492" s="366">
        <v>5</v>
      </c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367">
        <f t="shared" si="85"/>
        <v>5</v>
      </c>
      <c r="W492" s="320">
        <f t="shared" si="86"/>
        <v>8.0515297906602248E-3</v>
      </c>
      <c r="X492" s="418">
        <f>E462</f>
        <v>568</v>
      </c>
      <c r="Y492" s="43" t="s">
        <v>55</v>
      </c>
      <c r="Z492" s="11">
        <f t="shared" si="83"/>
        <v>5</v>
      </c>
      <c r="AA492" s="176" t="s">
        <v>552</v>
      </c>
    </row>
    <row r="493" spans="1:27" x14ac:dyDescent="0.25">
      <c r="A493" s="58"/>
      <c r="B493" s="364"/>
      <c r="C493" s="364"/>
      <c r="D493" s="364"/>
      <c r="E493" s="364"/>
      <c r="F493" s="364"/>
      <c r="G493" s="365"/>
      <c r="H493" s="366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367">
        <f t="shared" si="85"/>
        <v>0</v>
      </c>
      <c r="W493" s="320">
        <f t="shared" si="86"/>
        <v>0</v>
      </c>
      <c r="X493" s="418">
        <f>E462</f>
        <v>568</v>
      </c>
      <c r="Y493" s="43" t="s">
        <v>466</v>
      </c>
      <c r="Z493" s="11">
        <f t="shared" si="83"/>
        <v>0</v>
      </c>
      <c r="AA493" s="420"/>
    </row>
    <row r="494" spans="1:27" x14ac:dyDescent="0.25">
      <c r="A494" s="58"/>
      <c r="B494" s="364"/>
      <c r="C494" s="364"/>
      <c r="D494" s="364"/>
      <c r="E494" s="364"/>
      <c r="F494" s="364"/>
      <c r="G494" s="365"/>
      <c r="H494" s="366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367">
        <f t="shared" si="85"/>
        <v>0</v>
      </c>
      <c r="W494" s="320">
        <f t="shared" si="86"/>
        <v>0</v>
      </c>
      <c r="X494" s="418">
        <f>E462</f>
        <v>568</v>
      </c>
      <c r="Y494" s="43" t="s">
        <v>73</v>
      </c>
      <c r="Z494" s="11">
        <f t="shared" si="83"/>
        <v>0</v>
      </c>
      <c r="AA494" s="420"/>
    </row>
    <row r="495" spans="1:27" x14ac:dyDescent="0.25">
      <c r="A495" s="58"/>
      <c r="B495" s="364"/>
      <c r="C495" s="364"/>
      <c r="D495" s="364"/>
      <c r="E495" s="364"/>
      <c r="F495" s="364"/>
      <c r="G495" s="365"/>
      <c r="H495" s="366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367">
        <f t="shared" si="85"/>
        <v>0</v>
      </c>
      <c r="W495" s="320">
        <f t="shared" si="86"/>
        <v>0</v>
      </c>
      <c r="X495" s="418">
        <f>E462</f>
        <v>568</v>
      </c>
      <c r="Y495" s="43" t="s">
        <v>13</v>
      </c>
      <c r="Z495" s="11">
        <f t="shared" si="83"/>
        <v>0</v>
      </c>
      <c r="AA495" s="420"/>
    </row>
    <row r="496" spans="1:27" ht="15.75" thickBot="1" x14ac:dyDescent="0.3">
      <c r="A496" s="191"/>
      <c r="B496" s="192"/>
      <c r="C496" s="192"/>
      <c r="D496" s="192"/>
      <c r="E496" s="192"/>
      <c r="F496" s="192"/>
      <c r="G496" s="365"/>
      <c r="H496" s="366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367">
        <f t="shared" si="85"/>
        <v>0</v>
      </c>
      <c r="W496" s="317">
        <f t="shared" si="86"/>
        <v>0</v>
      </c>
      <c r="X496" s="418">
        <f>E462</f>
        <v>568</v>
      </c>
      <c r="Y496" s="44" t="s">
        <v>90</v>
      </c>
      <c r="Z496" s="11">
        <f t="shared" si="83"/>
        <v>0</v>
      </c>
      <c r="AA496" s="427"/>
    </row>
    <row r="497" spans="1:27" ht="15.75" thickBot="1" x14ac:dyDescent="0.3">
      <c r="A497" s="47"/>
      <c r="B497" s="47"/>
      <c r="C497" s="47"/>
      <c r="D497" s="47"/>
      <c r="E497" s="47"/>
      <c r="F497" s="47"/>
      <c r="G497" s="53" t="s">
        <v>5</v>
      </c>
      <c r="H497" s="63">
        <f t="shared" ref="H497:U497" si="87">SUM(H463:H496)</f>
        <v>45</v>
      </c>
      <c r="I497" s="63">
        <f t="shared" si="87"/>
        <v>61</v>
      </c>
      <c r="J497" s="63">
        <f t="shared" si="87"/>
        <v>6</v>
      </c>
      <c r="K497" s="63">
        <f t="shared" si="87"/>
        <v>0</v>
      </c>
      <c r="L497" s="63">
        <f t="shared" si="87"/>
        <v>0</v>
      </c>
      <c r="M497" s="63">
        <f t="shared" si="87"/>
        <v>0</v>
      </c>
      <c r="N497" s="63">
        <f t="shared" si="87"/>
        <v>0</v>
      </c>
      <c r="O497" s="63">
        <f t="shared" si="87"/>
        <v>0</v>
      </c>
      <c r="P497" s="63">
        <f t="shared" si="87"/>
        <v>0</v>
      </c>
      <c r="Q497" s="63">
        <f t="shared" si="87"/>
        <v>0</v>
      </c>
      <c r="R497" s="63">
        <f t="shared" si="87"/>
        <v>0</v>
      </c>
      <c r="S497" s="63">
        <f t="shared" si="87"/>
        <v>0</v>
      </c>
      <c r="T497" s="63">
        <f t="shared" si="87"/>
        <v>0</v>
      </c>
      <c r="U497" s="63">
        <f t="shared" si="87"/>
        <v>2</v>
      </c>
      <c r="V497" s="394">
        <f t="shared" si="85"/>
        <v>53</v>
      </c>
      <c r="W497" s="345">
        <f t="shared" si="86"/>
        <v>8.5346215780998394E-2</v>
      </c>
      <c r="X497" s="418">
        <f>E462</f>
        <v>568</v>
      </c>
    </row>
    <row r="499" spans="1:27" ht="15.75" thickBot="1" x14ac:dyDescent="0.3"/>
    <row r="500" spans="1:27" ht="60.75" thickBot="1" x14ac:dyDescent="0.3">
      <c r="A500" s="49" t="s">
        <v>23</v>
      </c>
      <c r="B500" s="49" t="s">
        <v>51</v>
      </c>
      <c r="C500" s="49" t="s">
        <v>56</v>
      </c>
      <c r="D500" s="49" t="s">
        <v>18</v>
      </c>
      <c r="E500" s="48" t="s">
        <v>17</v>
      </c>
      <c r="F500" s="50" t="s">
        <v>1</v>
      </c>
      <c r="G500" s="51" t="s">
        <v>24</v>
      </c>
      <c r="H500" s="85" t="s">
        <v>71</v>
      </c>
      <c r="I500" s="52" t="s">
        <v>72</v>
      </c>
      <c r="J500" s="52" t="s">
        <v>57</v>
      </c>
      <c r="K500" s="52" t="s">
        <v>62</v>
      </c>
      <c r="L500" s="52" t="s">
        <v>58</v>
      </c>
      <c r="M500" s="52" t="s">
        <v>63</v>
      </c>
      <c r="N500" s="52" t="s">
        <v>59</v>
      </c>
      <c r="O500" s="52" t="s">
        <v>64</v>
      </c>
      <c r="P500" s="52" t="s">
        <v>60</v>
      </c>
      <c r="Q500" s="52" t="s">
        <v>68</v>
      </c>
      <c r="R500" s="52" t="s">
        <v>61</v>
      </c>
      <c r="S500" s="52" t="s">
        <v>69</v>
      </c>
      <c r="T500" s="52" t="s">
        <v>131</v>
      </c>
      <c r="U500" s="52" t="s">
        <v>44</v>
      </c>
      <c r="V500" s="52" t="s">
        <v>5</v>
      </c>
      <c r="W500" s="48" t="s">
        <v>2</v>
      </c>
      <c r="X500" s="49" t="s">
        <v>120</v>
      </c>
      <c r="Y500" s="37" t="s">
        <v>21</v>
      </c>
      <c r="Z500" s="11" t="s">
        <v>5</v>
      </c>
      <c r="AA500" s="36" t="s">
        <v>7</v>
      </c>
    </row>
    <row r="501" spans="1:27" ht="15.75" thickBot="1" x14ac:dyDescent="0.3">
      <c r="A501" s="80">
        <v>1484069</v>
      </c>
      <c r="B501" s="80" t="s">
        <v>124</v>
      </c>
      <c r="C501" s="81">
        <v>576</v>
      </c>
      <c r="D501" s="81">
        <v>608</v>
      </c>
      <c r="E501" s="81">
        <v>560</v>
      </c>
      <c r="F501" s="82">
        <f>E501/D501</f>
        <v>0.92105263157894735</v>
      </c>
      <c r="G501" s="54">
        <v>45000</v>
      </c>
      <c r="H501" s="91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3"/>
      <c r="T501" s="425"/>
      <c r="U501" s="125"/>
      <c r="V501" s="125"/>
      <c r="W501" s="93"/>
      <c r="Y501" s="95" t="s">
        <v>80</v>
      </c>
      <c r="AA501" s="45" t="s">
        <v>75</v>
      </c>
    </row>
    <row r="502" spans="1:27" x14ac:dyDescent="0.25">
      <c r="A502" s="58"/>
      <c r="B502" s="364"/>
      <c r="C502" s="364"/>
      <c r="D502" s="364"/>
      <c r="E502" s="364"/>
      <c r="F502" s="364"/>
      <c r="G502" s="365"/>
      <c r="H502" s="359"/>
      <c r="I502" s="65">
        <v>6</v>
      </c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389">
        <f>SUM(H502,J502,L502,N502,P502,R502,U502,T502)</f>
        <v>0</v>
      </c>
      <c r="W502" s="318">
        <f>$V502/$D$501</f>
        <v>0</v>
      </c>
      <c r="X502" s="418">
        <f>E501</f>
        <v>560</v>
      </c>
      <c r="Y502" s="39" t="s">
        <v>19</v>
      </c>
      <c r="Z502" s="11">
        <f>V502</f>
        <v>0</v>
      </c>
      <c r="AA502" s="356"/>
    </row>
    <row r="503" spans="1:27" x14ac:dyDescent="0.25">
      <c r="A503" s="58"/>
      <c r="B503" s="364"/>
      <c r="C503" s="364"/>
      <c r="D503" s="364"/>
      <c r="E503" s="364"/>
      <c r="F503" s="364"/>
      <c r="G503" s="365"/>
      <c r="H503" s="366">
        <v>7</v>
      </c>
      <c r="I503" s="67"/>
      <c r="J503" s="67"/>
      <c r="K503" s="67"/>
      <c r="L503" s="67"/>
      <c r="M503" s="67"/>
      <c r="N503" s="72"/>
      <c r="O503" s="67"/>
      <c r="P503" s="67"/>
      <c r="Q503" s="67"/>
      <c r="R503" s="67"/>
      <c r="S503" s="67"/>
      <c r="T503" s="67"/>
      <c r="U503" s="67"/>
      <c r="V503" s="367">
        <f>SUM(H503,J503,L503,N503,P503,R503,U503,T503)</f>
        <v>7</v>
      </c>
      <c r="W503" s="320">
        <f t="shared" ref="W503:W521" si="88">$V503/$D$501</f>
        <v>1.1513157894736841E-2</v>
      </c>
      <c r="X503" s="418">
        <f>E501</f>
        <v>560</v>
      </c>
      <c r="Y503" s="267" t="s">
        <v>52</v>
      </c>
      <c r="Z503" s="11">
        <f t="shared" ref="Z503:Z535" si="89">V503</f>
        <v>7</v>
      </c>
      <c r="AA503" s="356"/>
    </row>
    <row r="504" spans="1:27" x14ac:dyDescent="0.25">
      <c r="A504" s="58"/>
      <c r="B504" s="364"/>
      <c r="C504" s="364"/>
      <c r="D504" s="364"/>
      <c r="E504" s="364"/>
      <c r="F504" s="364"/>
      <c r="G504" s="365"/>
      <c r="H504" s="366">
        <v>19</v>
      </c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367">
        <f t="shared" ref="V504:V520" si="90">SUM(H504,J504,L504,N504,P504,R504,U504,T504)</f>
        <v>19</v>
      </c>
      <c r="W504" s="320">
        <f t="shared" si="88"/>
        <v>3.125E-2</v>
      </c>
      <c r="X504" s="418">
        <f>E501</f>
        <v>560</v>
      </c>
      <c r="Y504" s="40" t="s">
        <v>16</v>
      </c>
      <c r="Z504" s="11">
        <f t="shared" si="89"/>
        <v>19</v>
      </c>
      <c r="AA504" s="383"/>
    </row>
    <row r="505" spans="1:27" x14ac:dyDescent="0.25">
      <c r="A505" s="58"/>
      <c r="B505" s="364"/>
      <c r="C505" s="364"/>
      <c r="D505" s="364"/>
      <c r="E505" s="364"/>
      <c r="F505" s="364"/>
      <c r="G505" s="365"/>
      <c r="H505" s="366"/>
      <c r="I505" s="67"/>
      <c r="J505" s="419"/>
      <c r="K505" s="419"/>
      <c r="L505" s="419"/>
      <c r="M505" s="67"/>
      <c r="N505" s="67"/>
      <c r="O505" s="67"/>
      <c r="P505" s="67"/>
      <c r="Q505" s="67"/>
      <c r="R505" s="67"/>
      <c r="S505" s="67"/>
      <c r="T505" s="67"/>
      <c r="U505" s="67"/>
      <c r="V505" s="367">
        <f t="shared" si="90"/>
        <v>0</v>
      </c>
      <c r="W505" s="320">
        <f t="shared" si="88"/>
        <v>0</v>
      </c>
      <c r="X505" s="418">
        <f>E501</f>
        <v>560</v>
      </c>
      <c r="Y505" s="40" t="s">
        <v>4</v>
      </c>
      <c r="Z505" s="11">
        <f t="shared" si="89"/>
        <v>0</v>
      </c>
      <c r="AA505" s="383"/>
    </row>
    <row r="506" spans="1:27" x14ac:dyDescent="0.25">
      <c r="A506" s="58"/>
      <c r="B506" s="364"/>
      <c r="C506" s="364"/>
      <c r="D506" s="364"/>
      <c r="E506" s="364"/>
      <c r="F506" s="364"/>
      <c r="G506" s="365"/>
      <c r="H506" s="366"/>
      <c r="I506" s="67">
        <v>1</v>
      </c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>
        <v>1</v>
      </c>
      <c r="V506" s="367">
        <f t="shared" si="90"/>
        <v>1</v>
      </c>
      <c r="W506" s="320">
        <f t="shared" si="88"/>
        <v>1.6447368421052631E-3</v>
      </c>
      <c r="X506" s="418">
        <f>E501</f>
        <v>560</v>
      </c>
      <c r="Y506" s="40" t="s">
        <v>14</v>
      </c>
      <c r="Z506" s="11">
        <f t="shared" si="89"/>
        <v>1</v>
      </c>
      <c r="AA506" s="176"/>
    </row>
    <row r="507" spans="1:27" x14ac:dyDescent="0.25">
      <c r="A507" s="58"/>
      <c r="B507" s="364"/>
      <c r="C507" s="364"/>
      <c r="D507" s="364"/>
      <c r="E507" s="364"/>
      <c r="F507" s="364"/>
      <c r="G507" s="365"/>
      <c r="H507" s="366"/>
      <c r="I507" s="67">
        <v>3</v>
      </c>
      <c r="J507" s="67">
        <v>4</v>
      </c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>
        <v>1</v>
      </c>
      <c r="V507" s="367">
        <f t="shared" si="90"/>
        <v>5</v>
      </c>
      <c r="W507" s="320">
        <f t="shared" si="88"/>
        <v>8.2236842105263153E-3</v>
      </c>
      <c r="X507" s="418">
        <f>E501</f>
        <v>560</v>
      </c>
      <c r="Y507" s="40" t="s">
        <v>15</v>
      </c>
      <c r="Z507" s="11">
        <f t="shared" si="89"/>
        <v>5</v>
      </c>
      <c r="AA507" s="363"/>
    </row>
    <row r="508" spans="1:27" x14ac:dyDescent="0.25">
      <c r="A508" s="58" t="s">
        <v>194</v>
      </c>
      <c r="B508" s="364"/>
      <c r="C508" s="364"/>
      <c r="D508" s="364"/>
      <c r="E508" s="364"/>
      <c r="F508" s="364"/>
      <c r="G508" s="365"/>
      <c r="H508" s="366"/>
      <c r="I508" s="67">
        <v>9</v>
      </c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367">
        <f t="shared" si="90"/>
        <v>0</v>
      </c>
      <c r="W508" s="320">
        <f t="shared" si="88"/>
        <v>0</v>
      </c>
      <c r="X508" s="418">
        <f>E501</f>
        <v>560</v>
      </c>
      <c r="Y508" s="40" t="s">
        <v>8</v>
      </c>
      <c r="Z508" s="11">
        <f t="shared" si="89"/>
        <v>0</v>
      </c>
      <c r="AA508" s="363"/>
    </row>
    <row r="509" spans="1:27" x14ac:dyDescent="0.25">
      <c r="A509" s="58"/>
      <c r="B509" s="364"/>
      <c r="C509" s="364"/>
      <c r="D509" s="364"/>
      <c r="E509" s="364"/>
      <c r="F509" s="364"/>
      <c r="G509" s="365"/>
      <c r="H509" s="366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367">
        <f t="shared" si="90"/>
        <v>0</v>
      </c>
      <c r="W509" s="320">
        <f t="shared" si="88"/>
        <v>0</v>
      </c>
      <c r="X509" s="418">
        <f>E501</f>
        <v>560</v>
      </c>
      <c r="Y509" s="40" t="s">
        <v>9</v>
      </c>
      <c r="Z509" s="11">
        <f t="shared" si="89"/>
        <v>0</v>
      </c>
      <c r="AA509" s="420"/>
    </row>
    <row r="510" spans="1:27" x14ac:dyDescent="0.25">
      <c r="A510" s="58"/>
      <c r="B510" s="364"/>
      <c r="C510" s="364"/>
      <c r="D510" s="364"/>
      <c r="E510" s="364"/>
      <c r="F510" s="364"/>
      <c r="G510" s="365"/>
      <c r="H510" s="386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367">
        <f t="shared" si="90"/>
        <v>0</v>
      </c>
      <c r="W510" s="320">
        <f t="shared" si="88"/>
        <v>0</v>
      </c>
      <c r="X510" s="418">
        <f>E501</f>
        <v>560</v>
      </c>
      <c r="Y510" s="40" t="s">
        <v>73</v>
      </c>
      <c r="Z510" s="11">
        <f t="shared" si="89"/>
        <v>0</v>
      </c>
      <c r="AA510" s="420"/>
    </row>
    <row r="511" spans="1:27" x14ac:dyDescent="0.25">
      <c r="A511" s="58"/>
      <c r="B511" s="364"/>
      <c r="C511" s="364"/>
      <c r="D511" s="364"/>
      <c r="E511" s="364"/>
      <c r="F511" s="364"/>
      <c r="G511" s="365"/>
      <c r="H511" s="386"/>
      <c r="I511" s="67"/>
      <c r="J511" s="67">
        <v>1</v>
      </c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367">
        <f t="shared" si="90"/>
        <v>1</v>
      </c>
      <c r="W511" s="320">
        <f t="shared" si="88"/>
        <v>1.6447368421052631E-3</v>
      </c>
      <c r="X511" s="418">
        <f>E501</f>
        <v>560</v>
      </c>
      <c r="Y511" s="40" t="s">
        <v>0</v>
      </c>
      <c r="Z511" s="11">
        <f t="shared" si="89"/>
        <v>1</v>
      </c>
      <c r="AA511" s="421"/>
    </row>
    <row r="512" spans="1:27" x14ac:dyDescent="0.25">
      <c r="A512" s="58"/>
      <c r="B512" s="364"/>
      <c r="C512" s="364"/>
      <c r="D512" s="364"/>
      <c r="E512" s="364"/>
      <c r="F512" s="364"/>
      <c r="G512" s="365"/>
      <c r="H512" s="386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367">
        <f t="shared" si="90"/>
        <v>0</v>
      </c>
      <c r="W512" s="320">
        <f t="shared" si="88"/>
        <v>0</v>
      </c>
      <c r="X512" s="418">
        <f>E501</f>
        <v>560</v>
      </c>
      <c r="Y512" s="40" t="s">
        <v>20</v>
      </c>
      <c r="Z512" s="11">
        <f t="shared" si="89"/>
        <v>0</v>
      </c>
      <c r="AA512" s="421"/>
    </row>
    <row r="513" spans="1:27" x14ac:dyDescent="0.25">
      <c r="A513" s="58"/>
      <c r="B513" s="364"/>
      <c r="C513" s="364"/>
      <c r="D513" s="364"/>
      <c r="E513" s="364"/>
      <c r="F513" s="364" t="s">
        <v>110</v>
      </c>
      <c r="G513" s="365"/>
      <c r="H513" s="386"/>
      <c r="I513" s="67">
        <v>3</v>
      </c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367">
        <f t="shared" si="90"/>
        <v>0</v>
      </c>
      <c r="W513" s="320">
        <f t="shared" si="88"/>
        <v>0</v>
      </c>
      <c r="X513" s="418">
        <f>E501</f>
        <v>560</v>
      </c>
      <c r="Y513" s="40" t="s">
        <v>3</v>
      </c>
      <c r="Z513" s="11">
        <f t="shared" si="89"/>
        <v>0</v>
      </c>
      <c r="AA513" s="421"/>
    </row>
    <row r="514" spans="1:27" x14ac:dyDescent="0.25">
      <c r="A514" s="443"/>
      <c r="B514" s="445"/>
      <c r="C514" s="445"/>
      <c r="D514" s="445"/>
      <c r="E514" s="445"/>
      <c r="F514" s="445"/>
      <c r="G514" s="444"/>
      <c r="H514" s="422"/>
      <c r="I514" s="67"/>
      <c r="J514" s="72"/>
      <c r="K514" s="72"/>
      <c r="L514" s="72"/>
      <c r="M514" s="67"/>
      <c r="N514" s="72"/>
      <c r="O514" s="72"/>
      <c r="P514" s="72"/>
      <c r="Q514" s="72"/>
      <c r="R514" s="72"/>
      <c r="S514" s="72"/>
      <c r="T514" s="72"/>
      <c r="U514" s="72"/>
      <c r="V514" s="367">
        <f t="shared" si="90"/>
        <v>0</v>
      </c>
      <c r="W514" s="320">
        <f t="shared" si="88"/>
        <v>0</v>
      </c>
      <c r="X514" s="418">
        <f>E501</f>
        <v>560</v>
      </c>
      <c r="Y514" s="40" t="s">
        <v>85</v>
      </c>
      <c r="Z514" s="11">
        <f t="shared" si="89"/>
        <v>0</v>
      </c>
      <c r="AA514" s="421"/>
    </row>
    <row r="515" spans="1:27" x14ac:dyDescent="0.25">
      <c r="A515" s="443"/>
      <c r="B515" s="445"/>
      <c r="C515" s="445"/>
      <c r="D515" s="445"/>
      <c r="E515" s="445"/>
      <c r="F515" s="445"/>
      <c r="G515" s="444"/>
      <c r="H515" s="414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367">
        <f t="shared" si="90"/>
        <v>0</v>
      </c>
      <c r="W515" s="320">
        <f t="shared" si="88"/>
        <v>0</v>
      </c>
      <c r="X515" s="418">
        <f>E501</f>
        <v>560</v>
      </c>
      <c r="Y515" s="267" t="s">
        <v>89</v>
      </c>
      <c r="Z515" s="11">
        <f t="shared" si="89"/>
        <v>0</v>
      </c>
      <c r="AA515" s="421"/>
    </row>
    <row r="516" spans="1:27" x14ac:dyDescent="0.25">
      <c r="A516" s="58"/>
      <c r="B516" s="364"/>
      <c r="C516" s="364"/>
      <c r="D516" s="364"/>
      <c r="E516" s="364"/>
      <c r="F516" s="364"/>
      <c r="G516" s="62"/>
      <c r="H516" s="375"/>
      <c r="I516" s="375">
        <v>5</v>
      </c>
      <c r="J516" s="67"/>
      <c r="K516" s="67"/>
      <c r="L516" s="67"/>
      <c r="M516" s="375"/>
      <c r="N516" s="67"/>
      <c r="O516" s="67"/>
      <c r="P516" s="67"/>
      <c r="Q516" s="67"/>
      <c r="R516" s="67"/>
      <c r="S516" s="67"/>
      <c r="T516" s="67"/>
      <c r="U516" s="67"/>
      <c r="V516" s="367">
        <f t="shared" si="90"/>
        <v>0</v>
      </c>
      <c r="W516" s="320">
        <f t="shared" si="88"/>
        <v>0</v>
      </c>
      <c r="X516" s="418">
        <f>E501</f>
        <v>560</v>
      </c>
      <c r="Y516" s="267" t="s">
        <v>13</v>
      </c>
      <c r="Z516" s="11">
        <f t="shared" si="89"/>
        <v>0</v>
      </c>
      <c r="AA516" s="423"/>
    </row>
    <row r="517" spans="1:27" x14ac:dyDescent="0.25">
      <c r="A517" s="58"/>
      <c r="B517" s="364"/>
      <c r="C517" s="364"/>
      <c r="D517" s="364"/>
      <c r="E517" s="364"/>
      <c r="F517" s="364"/>
      <c r="G517" s="62"/>
      <c r="H517" s="375"/>
      <c r="I517" s="67">
        <v>3</v>
      </c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367">
        <f t="shared" si="90"/>
        <v>0</v>
      </c>
      <c r="W517" s="320">
        <f t="shared" si="88"/>
        <v>0</v>
      </c>
      <c r="X517" s="418">
        <f>E501</f>
        <v>560</v>
      </c>
      <c r="Y517" s="40" t="s">
        <v>101</v>
      </c>
      <c r="Z517" s="11">
        <f t="shared" si="89"/>
        <v>0</v>
      </c>
      <c r="AA517" s="177" t="s">
        <v>581</v>
      </c>
    </row>
    <row r="518" spans="1:27" x14ac:dyDescent="0.25">
      <c r="A518" s="58"/>
      <c r="B518" s="364"/>
      <c r="C518" s="364"/>
      <c r="D518" s="364"/>
      <c r="E518" s="364"/>
      <c r="F518" s="364"/>
      <c r="G518" s="365"/>
      <c r="H518" s="366"/>
      <c r="I518" s="67">
        <v>4</v>
      </c>
      <c r="J518" s="67">
        <v>1</v>
      </c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367">
        <f t="shared" si="90"/>
        <v>1</v>
      </c>
      <c r="W518" s="320">
        <f t="shared" si="88"/>
        <v>1.6447368421052631E-3</v>
      </c>
      <c r="X518" s="418">
        <f>E501</f>
        <v>560</v>
      </c>
      <c r="Y518" s="268" t="s">
        <v>220</v>
      </c>
      <c r="Z518" s="11">
        <f t="shared" si="89"/>
        <v>1</v>
      </c>
      <c r="AA518" s="421"/>
    </row>
    <row r="519" spans="1:27" x14ac:dyDescent="0.25">
      <c r="A519" s="58"/>
      <c r="B519" s="364"/>
      <c r="C519" s="364"/>
      <c r="D519" s="364"/>
      <c r="E519" s="364"/>
      <c r="F519" s="364"/>
      <c r="G519" s="365"/>
      <c r="H519" s="366"/>
      <c r="I519" s="67">
        <v>1</v>
      </c>
      <c r="J519" s="67">
        <v>6</v>
      </c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367">
        <f t="shared" si="90"/>
        <v>6</v>
      </c>
      <c r="W519" s="320">
        <f t="shared" si="88"/>
        <v>9.8684210526315784E-3</v>
      </c>
      <c r="X519" s="418">
        <f>E501</f>
        <v>560</v>
      </c>
      <c r="Y519" s="40" t="s">
        <v>29</v>
      </c>
      <c r="Z519" s="11">
        <f t="shared" si="89"/>
        <v>6</v>
      </c>
      <c r="AA519" s="423" t="s">
        <v>590</v>
      </c>
    </row>
    <row r="520" spans="1:27" x14ac:dyDescent="0.25">
      <c r="A520" s="58"/>
      <c r="B520" s="364"/>
      <c r="C520" s="364"/>
      <c r="D520" s="364"/>
      <c r="E520" s="364"/>
      <c r="F520" s="364"/>
      <c r="G520" s="365"/>
      <c r="H520" s="372"/>
      <c r="I520" s="72">
        <v>2</v>
      </c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>
        <v>2</v>
      </c>
      <c r="V520" s="367">
        <f t="shared" si="90"/>
        <v>2</v>
      </c>
      <c r="W520" s="320">
        <f t="shared" si="88"/>
        <v>3.2894736842105261E-3</v>
      </c>
      <c r="X520" s="418">
        <f>E501</f>
        <v>560</v>
      </c>
      <c r="Y520" s="268" t="s">
        <v>10</v>
      </c>
      <c r="Z520" s="11">
        <f t="shared" si="89"/>
        <v>2</v>
      </c>
      <c r="AA520" s="420"/>
    </row>
    <row r="521" spans="1:27" ht="15.75" thickBot="1" x14ac:dyDescent="0.3">
      <c r="A521" s="58"/>
      <c r="B521" s="364"/>
      <c r="C521" s="364"/>
      <c r="D521" s="364"/>
      <c r="E521" s="364"/>
      <c r="F521" s="364"/>
      <c r="G521" s="365"/>
      <c r="H521" s="3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367">
        <f>SUM(H521,J521,L521,N521,P521,R521,U521,T521)</f>
        <v>0</v>
      </c>
      <c r="W521" s="345">
        <f t="shared" si="88"/>
        <v>0</v>
      </c>
      <c r="X521" s="418">
        <f>E501</f>
        <v>560</v>
      </c>
      <c r="Y521" s="268" t="s">
        <v>103</v>
      </c>
      <c r="Z521" s="11">
        <f t="shared" si="89"/>
        <v>0</v>
      </c>
      <c r="AA521" s="421"/>
    </row>
    <row r="522" spans="1:27" ht="15.75" thickBot="1" x14ac:dyDescent="0.3">
      <c r="A522" s="58"/>
      <c r="B522" s="364"/>
      <c r="C522" s="364"/>
      <c r="D522" s="364"/>
      <c r="E522" s="364"/>
      <c r="F522" s="364"/>
      <c r="G522" s="365"/>
      <c r="H522" s="424"/>
      <c r="I522" s="202"/>
      <c r="J522" s="202"/>
      <c r="K522" s="202"/>
      <c r="L522" s="202"/>
      <c r="M522" s="202"/>
      <c r="N522" s="202"/>
      <c r="O522" s="202"/>
      <c r="P522" s="202"/>
      <c r="Q522" s="202"/>
      <c r="R522" s="202"/>
      <c r="S522" s="202"/>
      <c r="T522" s="202"/>
      <c r="U522" s="202"/>
      <c r="V522" s="425"/>
      <c r="W522" s="202"/>
      <c r="X522" s="425"/>
      <c r="Y522" s="83" t="s">
        <v>22</v>
      </c>
      <c r="Z522" s="11">
        <f t="shared" si="89"/>
        <v>0</v>
      </c>
      <c r="AA522" s="421"/>
    </row>
    <row r="523" spans="1:27" x14ac:dyDescent="0.25">
      <c r="A523" s="58"/>
      <c r="B523" s="364"/>
      <c r="C523" s="364"/>
      <c r="D523" s="364"/>
      <c r="E523" s="364"/>
      <c r="F523" s="364"/>
      <c r="G523" s="365"/>
      <c r="H523" s="426"/>
      <c r="I523" s="68"/>
      <c r="J523" s="68"/>
      <c r="K523" s="68"/>
      <c r="L523" s="68"/>
      <c r="M523" s="68"/>
      <c r="N523" s="68"/>
      <c r="O523" s="68"/>
      <c r="P523" s="68"/>
      <c r="Q523" s="67"/>
      <c r="R523" s="68"/>
      <c r="S523" s="68"/>
      <c r="T523" s="68"/>
      <c r="U523" s="68"/>
      <c r="V523" s="367">
        <f t="shared" ref="V523:V536" si="91">SUM(H523,J523,L523,N523,P523,R523,U523)</f>
        <v>0</v>
      </c>
      <c r="W523" s="318">
        <f>$V523/$D$501</f>
        <v>0</v>
      </c>
      <c r="X523" s="418">
        <f>E501</f>
        <v>560</v>
      </c>
      <c r="Y523" s="267" t="s">
        <v>436</v>
      </c>
      <c r="Z523" s="11">
        <f t="shared" si="89"/>
        <v>0</v>
      </c>
      <c r="AA523" s="421"/>
    </row>
    <row r="524" spans="1:27" x14ac:dyDescent="0.25">
      <c r="A524" s="58"/>
      <c r="B524" s="364"/>
      <c r="C524" s="364"/>
      <c r="D524" s="364"/>
      <c r="E524" s="364"/>
      <c r="F524" s="364"/>
      <c r="G524" s="365"/>
      <c r="H524" s="366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367">
        <f t="shared" si="91"/>
        <v>0</v>
      </c>
      <c r="W524" s="320">
        <f t="shared" ref="W524:W536" si="92">$V524/$D$501</f>
        <v>0</v>
      </c>
      <c r="X524" s="418">
        <f>E501</f>
        <v>560</v>
      </c>
      <c r="Y524" s="41" t="s">
        <v>190</v>
      </c>
      <c r="Z524" s="11">
        <f t="shared" si="89"/>
        <v>0</v>
      </c>
      <c r="AA524" s="176"/>
    </row>
    <row r="525" spans="1:27" x14ac:dyDescent="0.25">
      <c r="A525" s="58"/>
      <c r="B525" s="364"/>
      <c r="C525" s="364"/>
      <c r="D525" s="364"/>
      <c r="E525" s="364"/>
      <c r="F525" s="364"/>
      <c r="G525" s="365"/>
      <c r="H525" s="366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367">
        <f t="shared" si="91"/>
        <v>0</v>
      </c>
      <c r="W525" s="320">
        <f t="shared" si="92"/>
        <v>0</v>
      </c>
      <c r="X525" s="418">
        <f>E501</f>
        <v>560</v>
      </c>
      <c r="Y525" s="42" t="s">
        <v>26</v>
      </c>
      <c r="Z525" s="11">
        <f t="shared" si="89"/>
        <v>0</v>
      </c>
      <c r="AA525" s="421"/>
    </row>
    <row r="526" spans="1:27" x14ac:dyDescent="0.25">
      <c r="A526" s="58"/>
      <c r="B526" s="364"/>
      <c r="C526" s="364"/>
      <c r="D526" s="364"/>
      <c r="E526" s="364"/>
      <c r="F526" s="364"/>
      <c r="G526" s="365"/>
      <c r="H526" s="366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367">
        <f t="shared" si="91"/>
        <v>0</v>
      </c>
      <c r="W526" s="320">
        <f t="shared" si="92"/>
        <v>0</v>
      </c>
      <c r="X526" s="418">
        <f>E501</f>
        <v>560</v>
      </c>
      <c r="Y526" s="43" t="s">
        <v>27</v>
      </c>
      <c r="Z526" s="11">
        <f t="shared" si="89"/>
        <v>0</v>
      </c>
      <c r="AA526" s="176"/>
    </row>
    <row r="527" spans="1:27" x14ac:dyDescent="0.25">
      <c r="A527" s="58"/>
      <c r="B527" s="364"/>
      <c r="C527" s="364"/>
      <c r="D527" s="364"/>
      <c r="E527" s="364"/>
      <c r="F527" s="364" t="s">
        <v>110</v>
      </c>
      <c r="G527" s="365"/>
      <c r="H527" s="366">
        <v>3</v>
      </c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367">
        <f t="shared" si="91"/>
        <v>3</v>
      </c>
      <c r="W527" s="320">
        <f t="shared" si="92"/>
        <v>4.9342105263157892E-3</v>
      </c>
      <c r="X527" s="418">
        <f>E501</f>
        <v>560</v>
      </c>
      <c r="Y527" s="43" t="s">
        <v>39</v>
      </c>
      <c r="Z527" s="11">
        <f t="shared" si="89"/>
        <v>3</v>
      </c>
      <c r="AA527" s="176"/>
    </row>
    <row r="528" spans="1:27" x14ac:dyDescent="0.25">
      <c r="A528" s="58"/>
      <c r="B528" s="364"/>
      <c r="C528" s="364"/>
      <c r="D528" s="364"/>
      <c r="E528" s="364"/>
      <c r="F528" s="364"/>
      <c r="G528" s="365"/>
      <c r="H528" s="366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367">
        <f t="shared" si="91"/>
        <v>0</v>
      </c>
      <c r="W528" s="320">
        <f t="shared" si="92"/>
        <v>0</v>
      </c>
      <c r="X528" s="418">
        <f>E501</f>
        <v>560</v>
      </c>
      <c r="Y528" s="43" t="s">
        <v>76</v>
      </c>
      <c r="Z528" s="11">
        <f t="shared" si="89"/>
        <v>0</v>
      </c>
      <c r="AA528" s="438"/>
    </row>
    <row r="529" spans="1:27" x14ac:dyDescent="0.25">
      <c r="A529" s="58"/>
      <c r="B529" s="364"/>
      <c r="C529" s="364"/>
      <c r="D529" s="364"/>
      <c r="E529" s="364"/>
      <c r="F529" s="364"/>
      <c r="G529" s="365"/>
      <c r="H529" s="366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367">
        <f t="shared" si="91"/>
        <v>0</v>
      </c>
      <c r="W529" s="320">
        <f t="shared" si="92"/>
        <v>0</v>
      </c>
      <c r="X529" s="418">
        <f>E501</f>
        <v>560</v>
      </c>
      <c r="Y529" s="267" t="s">
        <v>223</v>
      </c>
      <c r="Z529" s="11">
        <f t="shared" si="89"/>
        <v>0</v>
      </c>
      <c r="AA529" s="176"/>
    </row>
    <row r="530" spans="1:27" x14ac:dyDescent="0.25">
      <c r="A530" s="58"/>
      <c r="B530" s="364"/>
      <c r="C530" s="364"/>
      <c r="D530" s="364"/>
      <c r="E530" s="364"/>
      <c r="F530" s="364"/>
      <c r="G530" s="365"/>
      <c r="H530" s="366">
        <v>1</v>
      </c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367">
        <f t="shared" si="91"/>
        <v>1</v>
      </c>
      <c r="W530" s="320">
        <f t="shared" si="92"/>
        <v>1.6447368421052631E-3</v>
      </c>
      <c r="X530" s="418">
        <f>E501</f>
        <v>560</v>
      </c>
      <c r="Y530" s="43" t="s">
        <v>111</v>
      </c>
      <c r="Z530" s="11">
        <f t="shared" si="89"/>
        <v>1</v>
      </c>
      <c r="AA530" s="420" t="s">
        <v>582</v>
      </c>
    </row>
    <row r="531" spans="1:27" x14ac:dyDescent="0.25">
      <c r="A531" s="58"/>
      <c r="B531" s="364"/>
      <c r="C531" s="364"/>
      <c r="D531" s="364"/>
      <c r="E531" s="364"/>
      <c r="F531" s="364"/>
      <c r="G531" s="365"/>
      <c r="H531" s="366">
        <v>2</v>
      </c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367">
        <f t="shared" si="91"/>
        <v>2</v>
      </c>
      <c r="W531" s="320">
        <f t="shared" si="92"/>
        <v>3.2894736842105261E-3</v>
      </c>
      <c r="X531" s="418">
        <f>E501</f>
        <v>560</v>
      </c>
      <c r="Y531" s="43" t="s">
        <v>55</v>
      </c>
      <c r="Z531" s="11">
        <f t="shared" si="89"/>
        <v>2</v>
      </c>
      <c r="AA531" s="176"/>
    </row>
    <row r="532" spans="1:27" x14ac:dyDescent="0.25">
      <c r="A532" s="58"/>
      <c r="B532" s="364"/>
      <c r="C532" s="364"/>
      <c r="D532" s="364"/>
      <c r="E532" s="364"/>
      <c r="F532" s="364"/>
      <c r="G532" s="365"/>
      <c r="H532" s="366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367">
        <f t="shared" si="91"/>
        <v>0</v>
      </c>
      <c r="W532" s="320">
        <f t="shared" si="92"/>
        <v>0</v>
      </c>
      <c r="X532" s="418">
        <f>E501</f>
        <v>560</v>
      </c>
      <c r="Y532" s="43" t="s">
        <v>466</v>
      </c>
      <c r="Z532" s="11">
        <f t="shared" si="89"/>
        <v>0</v>
      </c>
      <c r="AA532" s="420"/>
    </row>
    <row r="533" spans="1:27" x14ac:dyDescent="0.25">
      <c r="A533" s="58"/>
      <c r="B533" s="364"/>
      <c r="C533" s="364"/>
      <c r="D533" s="364"/>
      <c r="E533" s="364"/>
      <c r="F533" s="364"/>
      <c r="G533" s="365"/>
      <c r="H533" s="366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367">
        <f t="shared" si="91"/>
        <v>0</v>
      </c>
      <c r="W533" s="320">
        <f t="shared" si="92"/>
        <v>0</v>
      </c>
      <c r="X533" s="418">
        <f>E501</f>
        <v>560</v>
      </c>
      <c r="Y533" s="43" t="s">
        <v>73</v>
      </c>
      <c r="Z533" s="11">
        <f t="shared" si="89"/>
        <v>0</v>
      </c>
      <c r="AA533" s="420"/>
    </row>
    <row r="534" spans="1:27" x14ac:dyDescent="0.25">
      <c r="A534" s="58"/>
      <c r="B534" s="364"/>
      <c r="C534" s="364"/>
      <c r="D534" s="364"/>
      <c r="E534" s="364"/>
      <c r="F534" s="364"/>
      <c r="G534" s="365"/>
      <c r="H534" s="366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367">
        <f t="shared" si="91"/>
        <v>0</v>
      </c>
      <c r="W534" s="320">
        <f t="shared" si="92"/>
        <v>0</v>
      </c>
      <c r="X534" s="418">
        <f>E501</f>
        <v>560</v>
      </c>
      <c r="Y534" s="43" t="s">
        <v>13</v>
      </c>
      <c r="Z534" s="11">
        <f t="shared" si="89"/>
        <v>0</v>
      </c>
      <c r="AA534" s="420"/>
    </row>
    <row r="535" spans="1:27" ht="15.75" thickBot="1" x14ac:dyDescent="0.3">
      <c r="A535" s="191"/>
      <c r="B535" s="192"/>
      <c r="C535" s="192"/>
      <c r="D535" s="192"/>
      <c r="E535" s="192"/>
      <c r="F535" s="192"/>
      <c r="G535" s="365"/>
      <c r="H535" s="366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367">
        <f t="shared" si="91"/>
        <v>0</v>
      </c>
      <c r="W535" s="317">
        <f t="shared" si="92"/>
        <v>0</v>
      </c>
      <c r="X535" s="418">
        <f>E501</f>
        <v>560</v>
      </c>
      <c r="Y535" s="44" t="s">
        <v>90</v>
      </c>
      <c r="Z535" s="11">
        <f t="shared" si="89"/>
        <v>0</v>
      </c>
      <c r="AA535" s="427"/>
    </row>
    <row r="536" spans="1:27" ht="15.75" thickBot="1" x14ac:dyDescent="0.3">
      <c r="A536" s="47"/>
      <c r="B536" s="47"/>
      <c r="C536" s="47"/>
      <c r="D536" s="47"/>
      <c r="E536" s="47"/>
      <c r="F536" s="47"/>
      <c r="G536" s="53" t="s">
        <v>5</v>
      </c>
      <c r="H536" s="63">
        <f t="shared" ref="H536:U536" si="93">SUM(H502:H535)</f>
        <v>32</v>
      </c>
      <c r="I536" s="63">
        <f t="shared" si="93"/>
        <v>37</v>
      </c>
      <c r="J536" s="63">
        <f t="shared" si="93"/>
        <v>12</v>
      </c>
      <c r="K536" s="63">
        <f t="shared" si="93"/>
        <v>0</v>
      </c>
      <c r="L536" s="63">
        <f t="shared" si="93"/>
        <v>0</v>
      </c>
      <c r="M536" s="63">
        <f t="shared" si="93"/>
        <v>0</v>
      </c>
      <c r="N536" s="63">
        <f t="shared" si="93"/>
        <v>0</v>
      </c>
      <c r="O536" s="63">
        <f t="shared" si="93"/>
        <v>0</v>
      </c>
      <c r="P536" s="63">
        <f t="shared" si="93"/>
        <v>0</v>
      </c>
      <c r="Q536" s="63">
        <f t="shared" si="93"/>
        <v>0</v>
      </c>
      <c r="R536" s="63">
        <f t="shared" si="93"/>
        <v>0</v>
      </c>
      <c r="S536" s="63">
        <f t="shared" si="93"/>
        <v>0</v>
      </c>
      <c r="T536" s="63">
        <f t="shared" si="93"/>
        <v>0</v>
      </c>
      <c r="U536" s="63">
        <f t="shared" si="93"/>
        <v>4</v>
      </c>
      <c r="V536" s="394">
        <f t="shared" si="91"/>
        <v>48</v>
      </c>
      <c r="W536" s="345">
        <f t="shared" si="92"/>
        <v>7.8947368421052627E-2</v>
      </c>
      <c r="X536" s="418">
        <f>E501</f>
        <v>560</v>
      </c>
    </row>
    <row r="538" spans="1:27" ht="15.75" thickBot="1" x14ac:dyDescent="0.3"/>
    <row r="539" spans="1:27" ht="60.75" thickBot="1" x14ac:dyDescent="0.3">
      <c r="A539" s="49" t="s">
        <v>23</v>
      </c>
      <c r="B539" s="49" t="s">
        <v>51</v>
      </c>
      <c r="C539" s="49" t="s">
        <v>56</v>
      </c>
      <c r="D539" s="49" t="s">
        <v>18</v>
      </c>
      <c r="E539" s="48" t="s">
        <v>17</v>
      </c>
      <c r="F539" s="50" t="s">
        <v>1</v>
      </c>
      <c r="G539" s="51" t="s">
        <v>24</v>
      </c>
      <c r="H539" s="85" t="s">
        <v>71</v>
      </c>
      <c r="I539" s="52" t="s">
        <v>72</v>
      </c>
      <c r="J539" s="52" t="s">
        <v>57</v>
      </c>
      <c r="K539" s="52" t="s">
        <v>62</v>
      </c>
      <c r="L539" s="52" t="s">
        <v>58</v>
      </c>
      <c r="M539" s="52" t="s">
        <v>63</v>
      </c>
      <c r="N539" s="52" t="s">
        <v>59</v>
      </c>
      <c r="O539" s="52" t="s">
        <v>64</v>
      </c>
      <c r="P539" s="52" t="s">
        <v>60</v>
      </c>
      <c r="Q539" s="52" t="s">
        <v>68</v>
      </c>
      <c r="R539" s="52" t="s">
        <v>61</v>
      </c>
      <c r="S539" s="52" t="s">
        <v>69</v>
      </c>
      <c r="T539" s="52" t="s">
        <v>131</v>
      </c>
      <c r="U539" s="52" t="s">
        <v>44</v>
      </c>
      <c r="V539" s="52" t="s">
        <v>5</v>
      </c>
      <c r="W539" s="48" t="s">
        <v>2</v>
      </c>
      <c r="X539" s="49" t="s">
        <v>120</v>
      </c>
      <c r="Y539" s="37" t="s">
        <v>21</v>
      </c>
      <c r="Z539" s="11" t="s">
        <v>5</v>
      </c>
      <c r="AA539" s="36" t="s">
        <v>7</v>
      </c>
    </row>
    <row r="540" spans="1:27" ht="15.75" thickBot="1" x14ac:dyDescent="0.3">
      <c r="A540" s="80">
        <v>1484075</v>
      </c>
      <c r="B540" s="80" t="s">
        <v>124</v>
      </c>
      <c r="C540" s="81">
        <v>576</v>
      </c>
      <c r="D540" s="81">
        <v>632</v>
      </c>
      <c r="E540" s="81">
        <v>558</v>
      </c>
      <c r="F540" s="82">
        <f>E540/D540</f>
        <v>0.88291139240506333</v>
      </c>
      <c r="G540" s="54">
        <v>45007</v>
      </c>
      <c r="H540" s="91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3"/>
      <c r="T540" s="425"/>
      <c r="U540" s="125"/>
      <c r="V540" s="125"/>
      <c r="W540" s="93"/>
      <c r="Y540" s="95" t="s">
        <v>80</v>
      </c>
      <c r="AA540" s="45" t="s">
        <v>75</v>
      </c>
    </row>
    <row r="541" spans="1:27" x14ac:dyDescent="0.25">
      <c r="A541" s="58"/>
      <c r="B541" s="364"/>
      <c r="C541" s="364"/>
      <c r="D541" s="364"/>
      <c r="E541" s="364"/>
      <c r="F541" s="364"/>
      <c r="G541" s="365"/>
      <c r="H541" s="359"/>
      <c r="I541" s="65">
        <v>8</v>
      </c>
      <c r="J541" s="65"/>
      <c r="K541" s="65"/>
      <c r="L541" s="65">
        <v>1</v>
      </c>
      <c r="M541" s="65"/>
      <c r="N541" s="65"/>
      <c r="O541" s="65"/>
      <c r="P541" s="65"/>
      <c r="Q541" s="65"/>
      <c r="R541" s="65"/>
      <c r="S541" s="65"/>
      <c r="T541" s="65"/>
      <c r="U541" s="65"/>
      <c r="V541" s="389">
        <f>SUM(H541,J541,L541,N541,P541,R541,U541,T541)</f>
        <v>1</v>
      </c>
      <c r="W541" s="318">
        <f>$V541/$D$540</f>
        <v>1.5822784810126582E-3</v>
      </c>
      <c r="X541" s="418">
        <f>E540</f>
        <v>558</v>
      </c>
      <c r="Y541" s="39" t="s">
        <v>19</v>
      </c>
      <c r="Z541" s="11">
        <f>V541</f>
        <v>1</v>
      </c>
      <c r="AA541" s="356"/>
    </row>
    <row r="542" spans="1:27" x14ac:dyDescent="0.25">
      <c r="A542" s="58"/>
      <c r="B542" s="364"/>
      <c r="C542" s="364"/>
      <c r="D542" s="364"/>
      <c r="E542" s="364"/>
      <c r="F542" s="364"/>
      <c r="G542" s="365"/>
      <c r="H542" s="366">
        <v>7</v>
      </c>
      <c r="I542" s="67"/>
      <c r="J542" s="67"/>
      <c r="K542" s="67"/>
      <c r="L542" s="67"/>
      <c r="M542" s="67"/>
      <c r="N542" s="72"/>
      <c r="O542" s="67"/>
      <c r="P542" s="67"/>
      <c r="Q542" s="67"/>
      <c r="R542" s="67"/>
      <c r="S542" s="67"/>
      <c r="T542" s="67"/>
      <c r="U542" s="67"/>
      <c r="V542" s="367">
        <f>SUM(H542,J542,L542,N542,P542,R542,U542,T542)</f>
        <v>7</v>
      </c>
      <c r="W542" s="320">
        <f t="shared" ref="W542:W560" si="94">$V542/$D$540</f>
        <v>1.1075949367088608E-2</v>
      </c>
      <c r="X542" s="418">
        <f>E540</f>
        <v>558</v>
      </c>
      <c r="Y542" s="267" t="s">
        <v>52</v>
      </c>
      <c r="Z542" s="11">
        <f t="shared" ref="Z542:Z574" si="95">V542</f>
        <v>7</v>
      </c>
      <c r="AA542" s="356"/>
    </row>
    <row r="543" spans="1:27" x14ac:dyDescent="0.25">
      <c r="A543" s="58"/>
      <c r="B543" s="364"/>
      <c r="C543" s="364"/>
      <c r="D543" s="364"/>
      <c r="E543" s="364"/>
      <c r="F543" s="364"/>
      <c r="G543" s="365"/>
      <c r="H543" s="366">
        <v>34</v>
      </c>
      <c r="I543" s="67"/>
      <c r="J543" s="67">
        <v>2</v>
      </c>
      <c r="K543" s="67"/>
      <c r="L543" s="67">
        <v>2</v>
      </c>
      <c r="M543" s="67"/>
      <c r="N543" s="67"/>
      <c r="O543" s="67"/>
      <c r="P543" s="67"/>
      <c r="Q543" s="67"/>
      <c r="R543" s="67"/>
      <c r="S543" s="67"/>
      <c r="T543" s="67"/>
      <c r="U543" s="67"/>
      <c r="V543" s="367">
        <f t="shared" ref="V543:V559" si="96">SUM(H543,J543,L543,N543,P543,R543,U543,T543)</f>
        <v>38</v>
      </c>
      <c r="W543" s="320">
        <f t="shared" si="94"/>
        <v>6.0126582278481014E-2</v>
      </c>
      <c r="X543" s="418">
        <f>E540</f>
        <v>558</v>
      </c>
      <c r="Y543" s="40" t="s">
        <v>16</v>
      </c>
      <c r="Z543" s="11">
        <f t="shared" si="95"/>
        <v>38</v>
      </c>
      <c r="AA543" s="383"/>
    </row>
    <row r="544" spans="1:27" x14ac:dyDescent="0.25">
      <c r="A544" s="58"/>
      <c r="B544" s="364"/>
      <c r="C544" s="364"/>
      <c r="D544" s="364"/>
      <c r="E544" s="364"/>
      <c r="F544" s="364"/>
      <c r="G544" s="365"/>
      <c r="H544" s="366"/>
      <c r="I544" s="67"/>
      <c r="J544" s="419"/>
      <c r="K544" s="419"/>
      <c r="L544" s="419"/>
      <c r="M544" s="67"/>
      <c r="N544" s="67"/>
      <c r="O544" s="67"/>
      <c r="P544" s="67"/>
      <c r="Q544" s="67"/>
      <c r="R544" s="67"/>
      <c r="S544" s="67"/>
      <c r="T544" s="67"/>
      <c r="U544" s="67"/>
      <c r="V544" s="367">
        <f t="shared" si="96"/>
        <v>0</v>
      </c>
      <c r="W544" s="320">
        <f t="shared" si="94"/>
        <v>0</v>
      </c>
      <c r="X544" s="418">
        <f>E540</f>
        <v>558</v>
      </c>
      <c r="Y544" s="40" t="s">
        <v>4</v>
      </c>
      <c r="Z544" s="11">
        <f t="shared" si="95"/>
        <v>0</v>
      </c>
      <c r="AA544" s="383"/>
    </row>
    <row r="545" spans="1:27" x14ac:dyDescent="0.25">
      <c r="A545" s="58"/>
      <c r="B545" s="364"/>
      <c r="C545" s="364"/>
      <c r="D545" s="364"/>
      <c r="E545" s="364"/>
      <c r="F545" s="364"/>
      <c r="G545" s="365"/>
      <c r="H545" s="366"/>
      <c r="I545" s="67">
        <v>2</v>
      </c>
      <c r="J545" s="67"/>
      <c r="K545" s="67"/>
      <c r="L545" s="67">
        <v>1</v>
      </c>
      <c r="M545" s="67"/>
      <c r="N545" s="67"/>
      <c r="O545" s="67"/>
      <c r="P545" s="67"/>
      <c r="Q545" s="67"/>
      <c r="R545" s="67"/>
      <c r="S545" s="67"/>
      <c r="T545" s="67"/>
      <c r="U545" s="67">
        <v>1</v>
      </c>
      <c r="V545" s="367">
        <f t="shared" si="96"/>
        <v>2</v>
      </c>
      <c r="W545" s="320">
        <f t="shared" si="94"/>
        <v>3.1645569620253164E-3</v>
      </c>
      <c r="X545" s="418">
        <f>E540</f>
        <v>558</v>
      </c>
      <c r="Y545" s="40" t="s">
        <v>14</v>
      </c>
      <c r="Z545" s="11">
        <f t="shared" si="95"/>
        <v>2</v>
      </c>
      <c r="AA545" s="176"/>
    </row>
    <row r="546" spans="1:27" x14ac:dyDescent="0.25">
      <c r="A546" s="58"/>
      <c r="B546" s="364"/>
      <c r="C546" s="364"/>
      <c r="D546" s="364"/>
      <c r="E546" s="364"/>
      <c r="F546" s="364"/>
      <c r="G546" s="365"/>
      <c r="H546" s="366"/>
      <c r="I546" s="67">
        <v>2</v>
      </c>
      <c r="J546" s="67">
        <v>2</v>
      </c>
      <c r="K546" s="67"/>
      <c r="L546" s="67">
        <v>2</v>
      </c>
      <c r="M546" s="67"/>
      <c r="N546" s="67"/>
      <c r="O546" s="67"/>
      <c r="P546" s="67"/>
      <c r="Q546" s="67"/>
      <c r="R546" s="67"/>
      <c r="S546" s="67"/>
      <c r="T546" s="67"/>
      <c r="U546" s="67">
        <v>2</v>
      </c>
      <c r="V546" s="367">
        <f t="shared" si="96"/>
        <v>6</v>
      </c>
      <c r="W546" s="320">
        <f t="shared" si="94"/>
        <v>9.4936708860759497E-3</v>
      </c>
      <c r="X546" s="418">
        <f>E540</f>
        <v>558</v>
      </c>
      <c r="Y546" s="40" t="s">
        <v>15</v>
      </c>
      <c r="Z546" s="11">
        <f t="shared" si="95"/>
        <v>6</v>
      </c>
      <c r="AA546" s="363"/>
    </row>
    <row r="547" spans="1:27" x14ac:dyDescent="0.25">
      <c r="A547" s="58" t="s">
        <v>194</v>
      </c>
      <c r="B547" s="364"/>
      <c r="C547" s="364"/>
      <c r="D547" s="364"/>
      <c r="E547" s="364"/>
      <c r="F547" s="364"/>
      <c r="G547" s="365"/>
      <c r="H547" s="366"/>
      <c r="I547" s="67">
        <v>40</v>
      </c>
      <c r="J547" s="67"/>
      <c r="K547" s="67"/>
      <c r="L547" s="67">
        <v>2</v>
      </c>
      <c r="M547" s="67"/>
      <c r="N547" s="67"/>
      <c r="O547" s="67"/>
      <c r="P547" s="67"/>
      <c r="Q547" s="67"/>
      <c r="R547" s="67"/>
      <c r="S547" s="67"/>
      <c r="T547" s="67"/>
      <c r="U547" s="67"/>
      <c r="V547" s="367">
        <f t="shared" si="96"/>
        <v>2</v>
      </c>
      <c r="W547" s="320">
        <f t="shared" si="94"/>
        <v>3.1645569620253164E-3</v>
      </c>
      <c r="X547" s="418">
        <f>E540</f>
        <v>558</v>
      </c>
      <c r="Y547" s="40" t="s">
        <v>8</v>
      </c>
      <c r="Z547" s="11">
        <f t="shared" si="95"/>
        <v>2</v>
      </c>
      <c r="AA547" s="363"/>
    </row>
    <row r="548" spans="1:27" x14ac:dyDescent="0.25">
      <c r="A548" s="58"/>
      <c r="B548" s="364"/>
      <c r="C548" s="364"/>
      <c r="D548" s="364"/>
      <c r="E548" s="364"/>
      <c r="F548" s="364"/>
      <c r="G548" s="365"/>
      <c r="H548" s="366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367">
        <f t="shared" si="96"/>
        <v>0</v>
      </c>
      <c r="W548" s="320">
        <f t="shared" si="94"/>
        <v>0</v>
      </c>
      <c r="X548" s="418">
        <f>E540</f>
        <v>558</v>
      </c>
      <c r="Y548" s="40" t="s">
        <v>9</v>
      </c>
      <c r="Z548" s="11">
        <f t="shared" si="95"/>
        <v>0</v>
      </c>
      <c r="AA548" s="420"/>
    </row>
    <row r="549" spans="1:27" x14ac:dyDescent="0.25">
      <c r="A549" s="58"/>
      <c r="B549" s="364"/>
      <c r="C549" s="364"/>
      <c r="D549" s="364"/>
      <c r="E549" s="364"/>
      <c r="F549" s="364"/>
      <c r="G549" s="365"/>
      <c r="H549" s="386"/>
      <c r="I549" s="67">
        <v>1</v>
      </c>
      <c r="J549" s="67"/>
      <c r="K549" s="67"/>
      <c r="L549" s="67">
        <v>2</v>
      </c>
      <c r="M549" s="67"/>
      <c r="N549" s="67"/>
      <c r="O549" s="67"/>
      <c r="P549" s="67"/>
      <c r="Q549" s="67"/>
      <c r="R549" s="67"/>
      <c r="S549" s="67"/>
      <c r="T549" s="67"/>
      <c r="U549" s="67"/>
      <c r="V549" s="367">
        <f t="shared" si="96"/>
        <v>2</v>
      </c>
      <c r="W549" s="320">
        <f t="shared" si="94"/>
        <v>3.1645569620253164E-3</v>
      </c>
      <c r="X549" s="418">
        <f>E540</f>
        <v>558</v>
      </c>
      <c r="Y549" s="40" t="s">
        <v>73</v>
      </c>
      <c r="Z549" s="11">
        <f t="shared" si="95"/>
        <v>2</v>
      </c>
      <c r="AA549" s="420"/>
    </row>
    <row r="550" spans="1:27" x14ac:dyDescent="0.25">
      <c r="A550" s="58"/>
      <c r="B550" s="364"/>
      <c r="C550" s="364"/>
      <c r="D550" s="364"/>
      <c r="E550" s="364"/>
      <c r="F550" s="364"/>
      <c r="G550" s="365"/>
      <c r="H550" s="386"/>
      <c r="I550" s="67">
        <v>1</v>
      </c>
      <c r="J550" s="67">
        <v>1</v>
      </c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>
        <v>1</v>
      </c>
      <c r="V550" s="367">
        <f t="shared" si="96"/>
        <v>2</v>
      </c>
      <c r="W550" s="320">
        <f t="shared" si="94"/>
        <v>3.1645569620253164E-3</v>
      </c>
      <c r="X550" s="418">
        <f>E540</f>
        <v>558</v>
      </c>
      <c r="Y550" s="40" t="s">
        <v>0</v>
      </c>
      <c r="Z550" s="11">
        <f t="shared" si="95"/>
        <v>2</v>
      </c>
      <c r="AA550" s="421"/>
    </row>
    <row r="551" spans="1:27" x14ac:dyDescent="0.25">
      <c r="A551" s="58"/>
      <c r="B551" s="364"/>
      <c r="C551" s="364"/>
      <c r="D551" s="364"/>
      <c r="E551" s="364"/>
      <c r="F551" s="364"/>
      <c r="G551" s="365"/>
      <c r="H551" s="386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367">
        <f t="shared" si="96"/>
        <v>0</v>
      </c>
      <c r="W551" s="320">
        <f t="shared" si="94"/>
        <v>0</v>
      </c>
      <c r="X551" s="418">
        <f>E540</f>
        <v>558</v>
      </c>
      <c r="Y551" s="40" t="s">
        <v>20</v>
      </c>
      <c r="Z551" s="11">
        <f t="shared" si="95"/>
        <v>0</v>
      </c>
      <c r="AA551" s="421"/>
    </row>
    <row r="552" spans="1:27" x14ac:dyDescent="0.25">
      <c r="A552" s="58"/>
      <c r="B552" s="364"/>
      <c r="C552" s="364"/>
      <c r="D552" s="364"/>
      <c r="E552" s="364"/>
      <c r="F552" s="364" t="s">
        <v>110</v>
      </c>
      <c r="G552" s="365"/>
      <c r="H552" s="386"/>
      <c r="I552" s="67">
        <v>3</v>
      </c>
      <c r="J552" s="67">
        <v>1</v>
      </c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>
        <v>1</v>
      </c>
      <c r="V552" s="367">
        <f t="shared" si="96"/>
        <v>2</v>
      </c>
      <c r="W552" s="320">
        <f t="shared" si="94"/>
        <v>3.1645569620253164E-3</v>
      </c>
      <c r="X552" s="418">
        <f>E540</f>
        <v>558</v>
      </c>
      <c r="Y552" s="40" t="s">
        <v>3</v>
      </c>
      <c r="Z552" s="11">
        <f t="shared" si="95"/>
        <v>2</v>
      </c>
      <c r="AA552" s="421"/>
    </row>
    <row r="553" spans="1:27" x14ac:dyDescent="0.25">
      <c r="A553" s="443"/>
      <c r="B553" s="445"/>
      <c r="C553" s="445"/>
      <c r="D553" s="445"/>
      <c r="E553" s="445"/>
      <c r="F553" s="445"/>
      <c r="G553" s="444"/>
      <c r="H553" s="422">
        <v>1</v>
      </c>
      <c r="I553" s="67"/>
      <c r="J553" s="72"/>
      <c r="K553" s="72"/>
      <c r="L553" s="72"/>
      <c r="M553" s="67"/>
      <c r="N553" s="72"/>
      <c r="O553" s="72"/>
      <c r="P553" s="72"/>
      <c r="Q553" s="72"/>
      <c r="R553" s="72"/>
      <c r="S553" s="72"/>
      <c r="T553" s="72"/>
      <c r="U553" s="72"/>
      <c r="V553" s="367">
        <f t="shared" si="96"/>
        <v>1</v>
      </c>
      <c r="W553" s="320">
        <f t="shared" si="94"/>
        <v>1.5822784810126582E-3</v>
      </c>
      <c r="X553" s="418">
        <f>E540</f>
        <v>558</v>
      </c>
      <c r="Y553" s="40" t="s">
        <v>85</v>
      </c>
      <c r="Z553" s="11">
        <f t="shared" si="95"/>
        <v>1</v>
      </c>
      <c r="AA553" s="421"/>
    </row>
    <row r="554" spans="1:27" x14ac:dyDescent="0.25">
      <c r="A554" s="443"/>
      <c r="B554" s="445"/>
      <c r="C554" s="445"/>
      <c r="D554" s="445"/>
      <c r="E554" s="445"/>
      <c r="F554" s="445"/>
      <c r="G554" s="444"/>
      <c r="H554" s="414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367">
        <f t="shared" si="96"/>
        <v>0</v>
      </c>
      <c r="W554" s="320">
        <f t="shared" si="94"/>
        <v>0</v>
      </c>
      <c r="X554" s="418">
        <f>E540</f>
        <v>558</v>
      </c>
      <c r="Y554" s="267" t="s">
        <v>89</v>
      </c>
      <c r="Z554" s="11">
        <f t="shared" si="95"/>
        <v>0</v>
      </c>
      <c r="AA554" s="421"/>
    </row>
    <row r="555" spans="1:27" x14ac:dyDescent="0.25">
      <c r="A555" s="58"/>
      <c r="B555" s="364"/>
      <c r="C555" s="364"/>
      <c r="D555" s="364"/>
      <c r="E555" s="364"/>
      <c r="F555" s="364"/>
      <c r="G555" s="62"/>
      <c r="H555" s="375"/>
      <c r="I555" s="375">
        <v>4</v>
      </c>
      <c r="J555" s="67"/>
      <c r="K555" s="67"/>
      <c r="L555" s="67"/>
      <c r="M555" s="375"/>
      <c r="N555" s="67"/>
      <c r="O555" s="67"/>
      <c r="P555" s="67"/>
      <c r="Q555" s="67"/>
      <c r="R555" s="67"/>
      <c r="S555" s="67"/>
      <c r="T555" s="67"/>
      <c r="U555" s="67"/>
      <c r="V555" s="367">
        <f t="shared" si="96"/>
        <v>0</v>
      </c>
      <c r="W555" s="320">
        <f t="shared" si="94"/>
        <v>0</v>
      </c>
      <c r="X555" s="418">
        <f>E540</f>
        <v>558</v>
      </c>
      <c r="Y555" s="267" t="s">
        <v>13</v>
      </c>
      <c r="Z555" s="11">
        <f t="shared" si="95"/>
        <v>0</v>
      </c>
      <c r="AA555" s="423"/>
    </row>
    <row r="556" spans="1:27" x14ac:dyDescent="0.25">
      <c r="A556" s="58"/>
      <c r="B556" s="364"/>
      <c r="C556" s="364"/>
      <c r="D556" s="364"/>
      <c r="E556" s="364"/>
      <c r="F556" s="364"/>
      <c r="G556" s="62"/>
      <c r="H556" s="375"/>
      <c r="I556" s="67">
        <v>8</v>
      </c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367">
        <f t="shared" si="96"/>
        <v>0</v>
      </c>
      <c r="W556" s="320">
        <f t="shared" si="94"/>
        <v>0</v>
      </c>
      <c r="X556" s="418">
        <f>E540</f>
        <v>558</v>
      </c>
      <c r="Y556" s="40" t="s">
        <v>101</v>
      </c>
      <c r="Z556" s="11">
        <f t="shared" si="95"/>
        <v>0</v>
      </c>
      <c r="AA556" s="177" t="s">
        <v>621</v>
      </c>
    </row>
    <row r="557" spans="1:27" x14ac:dyDescent="0.25">
      <c r="A557" s="58"/>
      <c r="B557" s="364"/>
      <c r="C557" s="364"/>
      <c r="D557" s="364"/>
      <c r="E557" s="364"/>
      <c r="F557" s="364"/>
      <c r="G557" s="365"/>
      <c r="H557" s="366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367">
        <f t="shared" si="96"/>
        <v>0</v>
      </c>
      <c r="W557" s="320">
        <f t="shared" si="94"/>
        <v>0</v>
      </c>
      <c r="X557" s="418">
        <f>E540</f>
        <v>558</v>
      </c>
      <c r="Y557" s="268" t="s">
        <v>220</v>
      </c>
      <c r="Z557" s="11">
        <f t="shared" si="95"/>
        <v>0</v>
      </c>
      <c r="AA557" s="421"/>
    </row>
    <row r="558" spans="1:27" x14ac:dyDescent="0.25">
      <c r="A558" s="58"/>
      <c r="B558" s="364"/>
      <c r="C558" s="364"/>
      <c r="D558" s="364"/>
      <c r="E558" s="364"/>
      <c r="F558" s="364"/>
      <c r="G558" s="365"/>
      <c r="H558" s="366"/>
      <c r="I558" s="67"/>
      <c r="J558" s="67"/>
      <c r="K558" s="67"/>
      <c r="L558" s="67">
        <v>3</v>
      </c>
      <c r="M558" s="67"/>
      <c r="N558" s="67"/>
      <c r="O558" s="67"/>
      <c r="P558" s="67"/>
      <c r="Q558" s="67"/>
      <c r="R558" s="67"/>
      <c r="S558" s="67"/>
      <c r="T558" s="67"/>
      <c r="U558" s="67"/>
      <c r="V558" s="367">
        <f t="shared" si="96"/>
        <v>3</v>
      </c>
      <c r="W558" s="320">
        <f t="shared" si="94"/>
        <v>4.7468354430379748E-3</v>
      </c>
      <c r="X558" s="418">
        <f>E540</f>
        <v>558</v>
      </c>
      <c r="Y558" s="40" t="s">
        <v>29</v>
      </c>
      <c r="Z558" s="11">
        <f t="shared" si="95"/>
        <v>3</v>
      </c>
      <c r="AA558" s="423"/>
    </row>
    <row r="559" spans="1:27" x14ac:dyDescent="0.25">
      <c r="A559" s="58"/>
      <c r="B559" s="364"/>
      <c r="C559" s="364"/>
      <c r="D559" s="364"/>
      <c r="E559" s="364"/>
      <c r="F559" s="364"/>
      <c r="G559" s="365"/>
      <c r="H559" s="372"/>
      <c r="I559" s="72">
        <v>1</v>
      </c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367">
        <f t="shared" si="96"/>
        <v>0</v>
      </c>
      <c r="W559" s="320">
        <f t="shared" si="94"/>
        <v>0</v>
      </c>
      <c r="X559" s="418">
        <f>E540</f>
        <v>558</v>
      </c>
      <c r="Y559" s="268" t="s">
        <v>10</v>
      </c>
      <c r="Z559" s="11">
        <f t="shared" si="95"/>
        <v>0</v>
      </c>
      <c r="AA559" s="420"/>
    </row>
    <row r="560" spans="1:27" ht="15.75" thickBot="1" x14ac:dyDescent="0.3">
      <c r="A560" s="58"/>
      <c r="B560" s="364"/>
      <c r="C560" s="364"/>
      <c r="D560" s="364"/>
      <c r="E560" s="364"/>
      <c r="F560" s="364"/>
      <c r="G560" s="365"/>
      <c r="H560" s="3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367">
        <f>SUM(H560,J560,L560,N560,P560,R560,U560,T560)</f>
        <v>0</v>
      </c>
      <c r="W560" s="345">
        <f t="shared" si="94"/>
        <v>0</v>
      </c>
      <c r="X560" s="418">
        <f>E540</f>
        <v>558</v>
      </c>
      <c r="Y560" s="268" t="s">
        <v>103</v>
      </c>
      <c r="Z560" s="11">
        <f t="shared" si="95"/>
        <v>0</v>
      </c>
      <c r="AA560" s="421"/>
    </row>
    <row r="561" spans="1:27" ht="15.75" thickBot="1" x14ac:dyDescent="0.3">
      <c r="A561" s="58"/>
      <c r="B561" s="364"/>
      <c r="C561" s="364"/>
      <c r="D561" s="364"/>
      <c r="E561" s="364"/>
      <c r="F561" s="364"/>
      <c r="G561" s="365"/>
      <c r="H561" s="424"/>
      <c r="I561" s="202"/>
      <c r="J561" s="202"/>
      <c r="K561" s="202"/>
      <c r="L561" s="202"/>
      <c r="M561" s="202"/>
      <c r="N561" s="202"/>
      <c r="O561" s="202"/>
      <c r="P561" s="202"/>
      <c r="Q561" s="202"/>
      <c r="R561" s="202"/>
      <c r="S561" s="202"/>
      <c r="T561" s="202"/>
      <c r="U561" s="202"/>
      <c r="V561" s="425"/>
      <c r="W561" s="202"/>
      <c r="X561" s="425"/>
      <c r="Y561" s="83" t="s">
        <v>22</v>
      </c>
      <c r="Z561" s="11">
        <f t="shared" si="95"/>
        <v>0</v>
      </c>
      <c r="AA561" s="421"/>
    </row>
    <row r="562" spans="1:27" x14ac:dyDescent="0.25">
      <c r="A562" s="58"/>
      <c r="B562" s="364"/>
      <c r="C562" s="364"/>
      <c r="D562" s="364"/>
      <c r="E562" s="364"/>
      <c r="F562" s="364"/>
      <c r="G562" s="365"/>
      <c r="H562" s="426"/>
      <c r="I562" s="68"/>
      <c r="J562" s="68"/>
      <c r="K562" s="68"/>
      <c r="L562" s="68"/>
      <c r="M562" s="68"/>
      <c r="N562" s="68"/>
      <c r="O562" s="68"/>
      <c r="P562" s="68"/>
      <c r="Q562" s="67"/>
      <c r="R562" s="68"/>
      <c r="S562" s="68"/>
      <c r="T562" s="68"/>
      <c r="U562" s="68"/>
      <c r="V562" s="367">
        <f t="shared" ref="V562:V575" si="97">SUM(H562,J562,L562,N562,P562,R562,U562)</f>
        <v>0</v>
      </c>
      <c r="W562" s="318">
        <f>$V562/$D$540</f>
        <v>0</v>
      </c>
      <c r="X562" s="418">
        <f>E540</f>
        <v>558</v>
      </c>
      <c r="Y562" s="267" t="s">
        <v>436</v>
      </c>
      <c r="Z562" s="11">
        <f t="shared" si="95"/>
        <v>0</v>
      </c>
      <c r="AA562" s="421"/>
    </row>
    <row r="563" spans="1:27" x14ac:dyDescent="0.25">
      <c r="A563" s="58"/>
      <c r="B563" s="364"/>
      <c r="C563" s="364"/>
      <c r="D563" s="364"/>
      <c r="E563" s="364"/>
      <c r="F563" s="364"/>
      <c r="G563" s="365"/>
      <c r="H563" s="366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367">
        <f t="shared" si="97"/>
        <v>0</v>
      </c>
      <c r="W563" s="320">
        <f t="shared" ref="W563:W574" si="98">$V563/$D$540</f>
        <v>0</v>
      </c>
      <c r="X563" s="418">
        <f>E540</f>
        <v>558</v>
      </c>
      <c r="Y563" s="41" t="s">
        <v>190</v>
      </c>
      <c r="Z563" s="11">
        <f t="shared" si="95"/>
        <v>0</v>
      </c>
      <c r="AA563" s="176"/>
    </row>
    <row r="564" spans="1:27" x14ac:dyDescent="0.25">
      <c r="A564" s="58"/>
      <c r="B564" s="364"/>
      <c r="C564" s="364"/>
      <c r="D564" s="364"/>
      <c r="E564" s="364"/>
      <c r="F564" s="364"/>
      <c r="G564" s="365"/>
      <c r="H564" s="366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367">
        <f t="shared" si="97"/>
        <v>0</v>
      </c>
      <c r="W564" s="320">
        <f t="shared" si="98"/>
        <v>0</v>
      </c>
      <c r="X564" s="418">
        <f>E540</f>
        <v>558</v>
      </c>
      <c r="Y564" s="42" t="s">
        <v>26</v>
      </c>
      <c r="Z564" s="11">
        <f t="shared" si="95"/>
        <v>0</v>
      </c>
      <c r="AA564" s="421"/>
    </row>
    <row r="565" spans="1:27" x14ac:dyDescent="0.25">
      <c r="A565" s="58"/>
      <c r="B565" s="364"/>
      <c r="C565" s="364"/>
      <c r="D565" s="364"/>
      <c r="E565" s="364"/>
      <c r="F565" s="364"/>
      <c r="G565" s="365"/>
      <c r="H565" s="366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367">
        <f t="shared" si="97"/>
        <v>0</v>
      </c>
      <c r="W565" s="320">
        <f t="shared" si="98"/>
        <v>0</v>
      </c>
      <c r="X565" s="418">
        <f>E540</f>
        <v>558</v>
      </c>
      <c r="Y565" s="43" t="s">
        <v>27</v>
      </c>
      <c r="Z565" s="11">
        <f t="shared" si="95"/>
        <v>0</v>
      </c>
      <c r="AA565" s="176"/>
    </row>
    <row r="566" spans="1:27" x14ac:dyDescent="0.25">
      <c r="A566" s="58"/>
      <c r="B566" s="364"/>
      <c r="C566" s="364"/>
      <c r="D566" s="364"/>
      <c r="E566" s="364"/>
      <c r="F566" s="364" t="s">
        <v>110</v>
      </c>
      <c r="G566" s="365"/>
      <c r="H566" s="366">
        <v>3</v>
      </c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367">
        <f t="shared" si="97"/>
        <v>3</v>
      </c>
      <c r="W566" s="320">
        <f t="shared" si="98"/>
        <v>4.7468354430379748E-3</v>
      </c>
      <c r="X566" s="418">
        <f>E540</f>
        <v>558</v>
      </c>
      <c r="Y566" s="43" t="s">
        <v>39</v>
      </c>
      <c r="Z566" s="11">
        <f t="shared" si="95"/>
        <v>3</v>
      </c>
      <c r="AA566" s="176"/>
    </row>
    <row r="567" spans="1:27" x14ac:dyDescent="0.25">
      <c r="A567" s="58"/>
      <c r="B567" s="364"/>
      <c r="C567" s="364"/>
      <c r="D567" s="364"/>
      <c r="E567" s="364"/>
      <c r="F567" s="364"/>
      <c r="G567" s="365"/>
      <c r="H567" s="366">
        <v>1</v>
      </c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367">
        <f t="shared" si="97"/>
        <v>1</v>
      </c>
      <c r="W567" s="320">
        <f t="shared" si="98"/>
        <v>1.5822784810126582E-3</v>
      </c>
      <c r="X567" s="418">
        <f>E540</f>
        <v>558</v>
      </c>
      <c r="Y567" s="43" t="s">
        <v>76</v>
      </c>
      <c r="Z567" s="11">
        <f t="shared" si="95"/>
        <v>1</v>
      </c>
      <c r="AA567" s="438"/>
    </row>
    <row r="568" spans="1:27" x14ac:dyDescent="0.25">
      <c r="A568" s="58"/>
      <c r="B568" s="364"/>
      <c r="C568" s="364"/>
      <c r="D568" s="364"/>
      <c r="E568" s="364"/>
      <c r="F568" s="364"/>
      <c r="G568" s="365"/>
      <c r="H568" s="366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367">
        <f t="shared" si="97"/>
        <v>0</v>
      </c>
      <c r="W568" s="320">
        <f t="shared" si="98"/>
        <v>0</v>
      </c>
      <c r="X568" s="418">
        <f>E540</f>
        <v>558</v>
      </c>
      <c r="Y568" s="267" t="s">
        <v>223</v>
      </c>
      <c r="Z568" s="11">
        <f t="shared" si="95"/>
        <v>0</v>
      </c>
      <c r="AA568" s="176"/>
    </row>
    <row r="569" spans="1:27" x14ac:dyDescent="0.25">
      <c r="A569" s="58"/>
      <c r="B569" s="364"/>
      <c r="C569" s="364"/>
      <c r="D569" s="364"/>
      <c r="E569" s="364"/>
      <c r="F569" s="364"/>
      <c r="G569" s="365"/>
      <c r="H569" s="366">
        <v>1</v>
      </c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367">
        <f t="shared" si="97"/>
        <v>1</v>
      </c>
      <c r="W569" s="320">
        <f t="shared" si="98"/>
        <v>1.5822784810126582E-3</v>
      </c>
      <c r="X569" s="418">
        <f>E540</f>
        <v>558</v>
      </c>
      <c r="Y569" s="43" t="s">
        <v>111</v>
      </c>
      <c r="Z569" s="11">
        <f t="shared" si="95"/>
        <v>1</v>
      </c>
      <c r="AA569" s="420" t="s">
        <v>622</v>
      </c>
    </row>
    <row r="570" spans="1:27" x14ac:dyDescent="0.25">
      <c r="A570" s="58"/>
      <c r="B570" s="364"/>
      <c r="C570" s="364"/>
      <c r="D570" s="364"/>
      <c r="E570" s="364"/>
      <c r="F570" s="364"/>
      <c r="G570" s="365"/>
      <c r="H570" s="366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367">
        <f t="shared" si="97"/>
        <v>0</v>
      </c>
      <c r="W570" s="320">
        <f t="shared" si="98"/>
        <v>0</v>
      </c>
      <c r="X570" s="418">
        <f>E540</f>
        <v>558</v>
      </c>
      <c r="Y570" s="43" t="s">
        <v>55</v>
      </c>
      <c r="Z570" s="11">
        <f t="shared" si="95"/>
        <v>0</v>
      </c>
      <c r="AA570" s="176"/>
    </row>
    <row r="571" spans="1:27" x14ac:dyDescent="0.25">
      <c r="A571" s="58"/>
      <c r="B571" s="364"/>
      <c r="C571" s="364"/>
      <c r="D571" s="364"/>
      <c r="E571" s="364"/>
      <c r="F571" s="364"/>
      <c r="G571" s="365"/>
      <c r="H571" s="366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367">
        <f t="shared" si="97"/>
        <v>0</v>
      </c>
      <c r="W571" s="320">
        <f t="shared" si="98"/>
        <v>0</v>
      </c>
      <c r="X571" s="418">
        <f>E540</f>
        <v>558</v>
      </c>
      <c r="Y571" s="43" t="s">
        <v>466</v>
      </c>
      <c r="Z571" s="11">
        <f t="shared" si="95"/>
        <v>0</v>
      </c>
      <c r="AA571" s="420"/>
    </row>
    <row r="572" spans="1:27" x14ac:dyDescent="0.25">
      <c r="A572" s="58"/>
      <c r="B572" s="364"/>
      <c r="C572" s="364"/>
      <c r="D572" s="364"/>
      <c r="E572" s="364"/>
      <c r="F572" s="364"/>
      <c r="G572" s="365"/>
      <c r="H572" s="366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367">
        <f t="shared" si="97"/>
        <v>0</v>
      </c>
      <c r="W572" s="320">
        <f t="shared" si="98"/>
        <v>0</v>
      </c>
      <c r="X572" s="418">
        <f>E540</f>
        <v>558</v>
      </c>
      <c r="Y572" s="43" t="s">
        <v>73</v>
      </c>
      <c r="Z572" s="11">
        <f t="shared" si="95"/>
        <v>0</v>
      </c>
      <c r="AA572" s="420"/>
    </row>
    <row r="573" spans="1:27" x14ac:dyDescent="0.25">
      <c r="A573" s="58"/>
      <c r="B573" s="364"/>
      <c r="C573" s="364"/>
      <c r="D573" s="364"/>
      <c r="E573" s="364"/>
      <c r="F573" s="364"/>
      <c r="G573" s="365"/>
      <c r="H573" s="366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367">
        <f t="shared" si="97"/>
        <v>0</v>
      </c>
      <c r="W573" s="320">
        <f t="shared" si="98"/>
        <v>0</v>
      </c>
      <c r="X573" s="418">
        <f>E540</f>
        <v>558</v>
      </c>
      <c r="Y573" s="43" t="s">
        <v>13</v>
      </c>
      <c r="Z573" s="11">
        <f t="shared" si="95"/>
        <v>0</v>
      </c>
      <c r="AA573" s="420"/>
    </row>
    <row r="574" spans="1:27" ht="15.75" thickBot="1" x14ac:dyDescent="0.3">
      <c r="A574" s="191"/>
      <c r="B574" s="192"/>
      <c r="C574" s="192"/>
      <c r="D574" s="192"/>
      <c r="E574" s="192"/>
      <c r="F574" s="192"/>
      <c r="G574" s="365"/>
      <c r="H574" s="366">
        <v>3</v>
      </c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367">
        <f t="shared" si="97"/>
        <v>3</v>
      </c>
      <c r="W574" s="317">
        <f t="shared" si="98"/>
        <v>4.7468354430379748E-3</v>
      </c>
      <c r="X574" s="418">
        <f>E540</f>
        <v>558</v>
      </c>
      <c r="Y574" s="44" t="s">
        <v>37</v>
      </c>
      <c r="Z574" s="11">
        <f t="shared" si="95"/>
        <v>3</v>
      </c>
      <c r="AA574" s="427"/>
    </row>
    <row r="575" spans="1:27" ht="15.75" thickBot="1" x14ac:dyDescent="0.3">
      <c r="A575" s="47"/>
      <c r="B575" s="47"/>
      <c r="C575" s="47"/>
      <c r="D575" s="47"/>
      <c r="E575" s="47"/>
      <c r="F575" s="47"/>
      <c r="G575" s="53" t="s">
        <v>5</v>
      </c>
      <c r="H575" s="63">
        <f t="shared" ref="H575:U575" si="99">SUM(H541:H574)</f>
        <v>50</v>
      </c>
      <c r="I575" s="63">
        <f t="shared" si="99"/>
        <v>70</v>
      </c>
      <c r="J575" s="63">
        <f t="shared" si="99"/>
        <v>6</v>
      </c>
      <c r="K575" s="63">
        <f t="shared" si="99"/>
        <v>0</v>
      </c>
      <c r="L575" s="63">
        <f t="shared" si="99"/>
        <v>13</v>
      </c>
      <c r="M575" s="63">
        <f t="shared" si="99"/>
        <v>0</v>
      </c>
      <c r="N575" s="63">
        <f t="shared" si="99"/>
        <v>0</v>
      </c>
      <c r="O575" s="63">
        <f t="shared" si="99"/>
        <v>0</v>
      </c>
      <c r="P575" s="63">
        <f t="shared" si="99"/>
        <v>0</v>
      </c>
      <c r="Q575" s="63">
        <f t="shared" si="99"/>
        <v>0</v>
      </c>
      <c r="R575" s="63">
        <f t="shared" si="99"/>
        <v>0</v>
      </c>
      <c r="S575" s="63">
        <f t="shared" si="99"/>
        <v>0</v>
      </c>
      <c r="T575" s="63">
        <f t="shared" si="99"/>
        <v>0</v>
      </c>
      <c r="U575" s="63">
        <f t="shared" si="99"/>
        <v>5</v>
      </c>
      <c r="V575" s="394">
        <f t="shared" si="97"/>
        <v>74</v>
      </c>
      <c r="W575" s="345">
        <f>$V575/$D$540</f>
        <v>0.11708860759493671</v>
      </c>
      <c r="X575" s="418">
        <f>E540</f>
        <v>558</v>
      </c>
    </row>
    <row r="577" spans="1:27" ht="15.75" thickBot="1" x14ac:dyDescent="0.3"/>
    <row r="578" spans="1:27" ht="60.75" thickBot="1" x14ac:dyDescent="0.3">
      <c r="A578" s="49" t="s">
        <v>23</v>
      </c>
      <c r="B578" s="49" t="s">
        <v>51</v>
      </c>
      <c r="C578" s="49" t="s">
        <v>56</v>
      </c>
      <c r="D578" s="49" t="s">
        <v>18</v>
      </c>
      <c r="E578" s="48" t="s">
        <v>17</v>
      </c>
      <c r="F578" s="50" t="s">
        <v>1</v>
      </c>
      <c r="G578" s="51" t="s">
        <v>24</v>
      </c>
      <c r="H578" s="85" t="s">
        <v>71</v>
      </c>
      <c r="I578" s="52" t="s">
        <v>72</v>
      </c>
      <c r="J578" s="52" t="s">
        <v>57</v>
      </c>
      <c r="K578" s="52" t="s">
        <v>62</v>
      </c>
      <c r="L578" s="52" t="s">
        <v>58</v>
      </c>
      <c r="M578" s="52" t="s">
        <v>63</v>
      </c>
      <c r="N578" s="52" t="s">
        <v>59</v>
      </c>
      <c r="O578" s="52" t="s">
        <v>64</v>
      </c>
      <c r="P578" s="52" t="s">
        <v>60</v>
      </c>
      <c r="Q578" s="52" t="s">
        <v>68</v>
      </c>
      <c r="R578" s="52" t="s">
        <v>61</v>
      </c>
      <c r="S578" s="52" t="s">
        <v>69</v>
      </c>
      <c r="T578" s="52" t="s">
        <v>131</v>
      </c>
      <c r="U578" s="52" t="s">
        <v>44</v>
      </c>
      <c r="V578" s="52" t="s">
        <v>5</v>
      </c>
      <c r="W578" s="48" t="s">
        <v>2</v>
      </c>
      <c r="X578" s="49" t="s">
        <v>120</v>
      </c>
      <c r="Y578" s="37" t="s">
        <v>21</v>
      </c>
      <c r="Z578" s="11" t="s">
        <v>5</v>
      </c>
      <c r="AA578" s="36" t="s">
        <v>7</v>
      </c>
    </row>
    <row r="579" spans="1:27" ht="15.75" thickBot="1" x14ac:dyDescent="0.3">
      <c r="A579" s="80">
        <v>1484681</v>
      </c>
      <c r="B579" s="80" t="s">
        <v>124</v>
      </c>
      <c r="C579" s="472">
        <v>576</v>
      </c>
      <c r="D579" s="472">
        <v>639</v>
      </c>
      <c r="E579" s="472">
        <v>560</v>
      </c>
      <c r="F579" s="473">
        <f>E579/D579</f>
        <v>0.87636932707355242</v>
      </c>
      <c r="G579" s="54">
        <v>45013</v>
      </c>
      <c r="H579" s="91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3"/>
      <c r="T579" s="425"/>
      <c r="U579" s="125"/>
      <c r="V579" s="125"/>
      <c r="W579" s="93"/>
      <c r="Y579" s="95" t="s">
        <v>80</v>
      </c>
      <c r="AA579" s="45" t="s">
        <v>75</v>
      </c>
    </row>
    <row r="580" spans="1:27" x14ac:dyDescent="0.25">
      <c r="A580" s="58"/>
      <c r="B580" s="364"/>
      <c r="C580" s="364"/>
      <c r="D580" s="364"/>
      <c r="E580" s="364"/>
      <c r="F580" s="364"/>
      <c r="G580" s="365"/>
      <c r="H580" s="359"/>
      <c r="I580" s="65">
        <v>14</v>
      </c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389">
        <f>SUM(H580,J580,L580,N580,P580,R580,U580,T580)</f>
        <v>0</v>
      </c>
      <c r="W580" s="318">
        <f>$V580/$D$579</f>
        <v>0</v>
      </c>
      <c r="X580" s="418">
        <f>E579</f>
        <v>560</v>
      </c>
      <c r="Y580" s="39" t="s">
        <v>19</v>
      </c>
      <c r="Z580" s="11">
        <f>V580</f>
        <v>0</v>
      </c>
      <c r="AA580" s="356"/>
    </row>
    <row r="581" spans="1:27" x14ac:dyDescent="0.25">
      <c r="A581" s="58"/>
      <c r="B581" s="364"/>
      <c r="C581" s="364"/>
      <c r="D581" s="364"/>
      <c r="E581" s="364"/>
      <c r="F581" s="364"/>
      <c r="G581" s="365"/>
      <c r="H581" s="366">
        <v>3</v>
      </c>
      <c r="I581" s="67"/>
      <c r="J581" s="67"/>
      <c r="K581" s="67"/>
      <c r="L581" s="67"/>
      <c r="M581" s="67"/>
      <c r="N581" s="72"/>
      <c r="O581" s="67"/>
      <c r="P581" s="67"/>
      <c r="Q581" s="67"/>
      <c r="R581" s="67"/>
      <c r="S581" s="67"/>
      <c r="T581" s="67"/>
      <c r="U581" s="67"/>
      <c r="V581" s="367">
        <f>SUM(H581,J581,L581,N581,P581,R581,U581,T581)</f>
        <v>3</v>
      </c>
      <c r="W581" s="320">
        <f t="shared" ref="W581:W599" si="100">$V581/$D$579</f>
        <v>4.6948356807511738E-3</v>
      </c>
      <c r="X581" s="418">
        <f>E579</f>
        <v>560</v>
      </c>
      <c r="Y581" s="267" t="s">
        <v>52</v>
      </c>
      <c r="Z581" s="11">
        <f t="shared" ref="Z581:Z613" si="101">V581</f>
        <v>3</v>
      </c>
      <c r="AA581" s="356"/>
    </row>
    <row r="582" spans="1:27" x14ac:dyDescent="0.25">
      <c r="A582" s="58"/>
      <c r="B582" s="364"/>
      <c r="C582" s="364"/>
      <c r="D582" s="364"/>
      <c r="E582" s="364"/>
      <c r="F582" s="364"/>
      <c r="G582" s="365"/>
      <c r="H582" s="366">
        <v>38</v>
      </c>
      <c r="I582" s="67"/>
      <c r="J582" s="67">
        <v>1</v>
      </c>
      <c r="K582" s="67"/>
      <c r="L582" s="67">
        <v>2</v>
      </c>
      <c r="M582" s="67"/>
      <c r="N582" s="67"/>
      <c r="O582" s="67"/>
      <c r="P582" s="67"/>
      <c r="Q582" s="67"/>
      <c r="R582" s="67"/>
      <c r="S582" s="67"/>
      <c r="T582" s="67"/>
      <c r="U582" s="67"/>
      <c r="V582" s="367">
        <f t="shared" ref="V582:V598" si="102">SUM(H582,J582,L582,N582,P582,R582,U582,T582)</f>
        <v>41</v>
      </c>
      <c r="W582" s="320">
        <f t="shared" si="100"/>
        <v>6.416275430359937E-2</v>
      </c>
      <c r="X582" s="418">
        <f>E579</f>
        <v>560</v>
      </c>
      <c r="Y582" s="40" t="s">
        <v>16</v>
      </c>
      <c r="Z582" s="11">
        <f t="shared" si="101"/>
        <v>41</v>
      </c>
      <c r="AA582" s="383"/>
    </row>
    <row r="583" spans="1:27" x14ac:dyDescent="0.25">
      <c r="A583" s="58"/>
      <c r="B583" s="364"/>
      <c r="C583" s="364"/>
      <c r="D583" s="364"/>
      <c r="E583" s="364"/>
      <c r="F583" s="364"/>
      <c r="G583" s="365"/>
      <c r="H583" s="366"/>
      <c r="I583" s="67"/>
      <c r="J583" s="419"/>
      <c r="K583" s="419"/>
      <c r="L583" s="419"/>
      <c r="M583" s="67"/>
      <c r="N583" s="67"/>
      <c r="O583" s="67"/>
      <c r="P583" s="67"/>
      <c r="Q583" s="67"/>
      <c r="R583" s="67"/>
      <c r="S583" s="67"/>
      <c r="T583" s="67"/>
      <c r="U583" s="67"/>
      <c r="V583" s="367">
        <f t="shared" si="102"/>
        <v>0</v>
      </c>
      <c r="W583" s="320">
        <f t="shared" si="100"/>
        <v>0</v>
      </c>
      <c r="X583" s="418">
        <f>E579</f>
        <v>560</v>
      </c>
      <c r="Y583" s="40" t="s">
        <v>4</v>
      </c>
      <c r="Z583" s="11">
        <f t="shared" si="101"/>
        <v>0</v>
      </c>
      <c r="AA583" s="383"/>
    </row>
    <row r="584" spans="1:27" x14ac:dyDescent="0.25">
      <c r="A584" s="58"/>
      <c r="B584" s="364"/>
      <c r="C584" s="364"/>
      <c r="D584" s="364"/>
      <c r="E584" s="364"/>
      <c r="F584" s="364"/>
      <c r="G584" s="365"/>
      <c r="H584" s="366"/>
      <c r="I584" s="67">
        <v>7</v>
      </c>
      <c r="J584" s="67">
        <v>6</v>
      </c>
      <c r="K584" s="67"/>
      <c r="L584" s="67">
        <v>1</v>
      </c>
      <c r="M584" s="67"/>
      <c r="N584" s="67"/>
      <c r="O584" s="67"/>
      <c r="P584" s="67"/>
      <c r="Q584" s="67"/>
      <c r="R584" s="67"/>
      <c r="S584" s="67"/>
      <c r="T584" s="67"/>
      <c r="U584" s="67">
        <v>1</v>
      </c>
      <c r="V584" s="367">
        <f t="shared" si="102"/>
        <v>8</v>
      </c>
      <c r="W584" s="320">
        <f t="shared" si="100"/>
        <v>1.2519561815336464E-2</v>
      </c>
      <c r="X584" s="418">
        <f>E579</f>
        <v>560</v>
      </c>
      <c r="Y584" s="40" t="s">
        <v>14</v>
      </c>
      <c r="Z584" s="11">
        <f t="shared" si="101"/>
        <v>8</v>
      </c>
      <c r="AA584" s="176"/>
    </row>
    <row r="585" spans="1:27" x14ac:dyDescent="0.25">
      <c r="A585" s="58"/>
      <c r="B585" s="364"/>
      <c r="C585" s="364"/>
      <c r="D585" s="364"/>
      <c r="E585" s="364"/>
      <c r="F585" s="364"/>
      <c r="G585" s="365"/>
      <c r="H585" s="366"/>
      <c r="I585" s="67">
        <v>2</v>
      </c>
      <c r="J585" s="67">
        <v>1</v>
      </c>
      <c r="K585" s="67"/>
      <c r="L585" s="67">
        <v>1</v>
      </c>
      <c r="M585" s="67"/>
      <c r="N585" s="67"/>
      <c r="O585" s="67"/>
      <c r="P585" s="67"/>
      <c r="Q585" s="67"/>
      <c r="R585" s="67"/>
      <c r="S585" s="67"/>
      <c r="T585" s="67"/>
      <c r="U585" s="67">
        <v>1</v>
      </c>
      <c r="V585" s="367">
        <f t="shared" si="102"/>
        <v>3</v>
      </c>
      <c r="W585" s="320">
        <f t="shared" si="100"/>
        <v>4.6948356807511738E-3</v>
      </c>
      <c r="X585" s="418">
        <f>E579</f>
        <v>560</v>
      </c>
      <c r="Y585" s="40" t="s">
        <v>15</v>
      </c>
      <c r="Z585" s="11">
        <f t="shared" si="101"/>
        <v>3</v>
      </c>
      <c r="AA585" s="363"/>
    </row>
    <row r="586" spans="1:27" x14ac:dyDescent="0.25">
      <c r="A586" s="58" t="s">
        <v>194</v>
      </c>
      <c r="B586" s="364"/>
      <c r="C586" s="364"/>
      <c r="D586" s="364"/>
      <c r="E586" s="364"/>
      <c r="F586" s="364"/>
      <c r="G586" s="365"/>
      <c r="H586" s="366"/>
      <c r="I586" s="67"/>
      <c r="J586" s="67"/>
      <c r="K586" s="67"/>
      <c r="L586" s="67">
        <v>2</v>
      </c>
      <c r="M586" s="67"/>
      <c r="N586" s="67"/>
      <c r="O586" s="67"/>
      <c r="P586" s="67"/>
      <c r="Q586" s="67"/>
      <c r="R586" s="67"/>
      <c r="S586" s="67"/>
      <c r="T586" s="67"/>
      <c r="U586" s="67"/>
      <c r="V586" s="367">
        <f t="shared" si="102"/>
        <v>2</v>
      </c>
      <c r="W586" s="320">
        <f t="shared" si="100"/>
        <v>3.1298904538341159E-3</v>
      </c>
      <c r="X586" s="418">
        <f>E579</f>
        <v>560</v>
      </c>
      <c r="Y586" s="40" t="s">
        <v>8</v>
      </c>
      <c r="Z586" s="11">
        <f t="shared" si="101"/>
        <v>2</v>
      </c>
      <c r="AA586" s="363"/>
    </row>
    <row r="587" spans="1:27" x14ac:dyDescent="0.25">
      <c r="A587" s="58"/>
      <c r="B587" s="364"/>
      <c r="C587" s="364"/>
      <c r="D587" s="364"/>
      <c r="E587" s="364"/>
      <c r="F587" s="364"/>
      <c r="G587" s="365"/>
      <c r="H587" s="366"/>
      <c r="I587" s="67">
        <v>1</v>
      </c>
      <c r="J587" s="67">
        <v>1</v>
      </c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367">
        <f t="shared" si="102"/>
        <v>1</v>
      </c>
      <c r="W587" s="320">
        <f t="shared" si="100"/>
        <v>1.5649452269170579E-3</v>
      </c>
      <c r="X587" s="418">
        <f>E579</f>
        <v>560</v>
      </c>
      <c r="Y587" s="40" t="s">
        <v>9</v>
      </c>
      <c r="Z587" s="11">
        <f t="shared" si="101"/>
        <v>1</v>
      </c>
      <c r="AA587" s="420"/>
    </row>
    <row r="588" spans="1:27" x14ac:dyDescent="0.25">
      <c r="A588" s="58"/>
      <c r="B588" s="364"/>
      <c r="C588" s="364"/>
      <c r="D588" s="364"/>
      <c r="E588" s="364"/>
      <c r="F588" s="364"/>
      <c r="G588" s="365"/>
      <c r="H588" s="386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367">
        <f t="shared" si="102"/>
        <v>0</v>
      </c>
      <c r="W588" s="320">
        <f t="shared" si="100"/>
        <v>0</v>
      </c>
      <c r="X588" s="418">
        <f>E579</f>
        <v>560</v>
      </c>
      <c r="Y588" s="40" t="s">
        <v>73</v>
      </c>
      <c r="Z588" s="11">
        <f t="shared" si="101"/>
        <v>0</v>
      </c>
      <c r="AA588" s="420"/>
    </row>
    <row r="589" spans="1:27" x14ac:dyDescent="0.25">
      <c r="A589" s="58"/>
      <c r="B589" s="364"/>
      <c r="C589" s="364"/>
      <c r="D589" s="364"/>
      <c r="E589" s="364"/>
      <c r="F589" s="364"/>
      <c r="G589" s="365"/>
      <c r="H589" s="386"/>
      <c r="I589" s="67">
        <v>2</v>
      </c>
      <c r="J589" s="67">
        <v>2</v>
      </c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367">
        <f t="shared" si="102"/>
        <v>2</v>
      </c>
      <c r="W589" s="320">
        <f t="shared" si="100"/>
        <v>3.1298904538341159E-3</v>
      </c>
      <c r="X589" s="418">
        <f>E579</f>
        <v>560</v>
      </c>
      <c r="Y589" s="40" t="s">
        <v>0</v>
      </c>
      <c r="Z589" s="11">
        <f t="shared" si="101"/>
        <v>2</v>
      </c>
      <c r="AA589" s="421"/>
    </row>
    <row r="590" spans="1:27" x14ac:dyDescent="0.25">
      <c r="A590" s="58"/>
      <c r="B590" s="364"/>
      <c r="C590" s="364"/>
      <c r="D590" s="364"/>
      <c r="E590" s="364"/>
      <c r="F590" s="364"/>
      <c r="G590" s="365"/>
      <c r="H590" s="386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367">
        <f t="shared" si="102"/>
        <v>0</v>
      </c>
      <c r="W590" s="320">
        <f t="shared" si="100"/>
        <v>0</v>
      </c>
      <c r="X590" s="418">
        <f>E579</f>
        <v>560</v>
      </c>
      <c r="Y590" s="40" t="s">
        <v>20</v>
      </c>
      <c r="Z590" s="11">
        <f t="shared" si="101"/>
        <v>0</v>
      </c>
      <c r="AA590" s="421"/>
    </row>
    <row r="591" spans="1:27" x14ac:dyDescent="0.25">
      <c r="A591" s="58"/>
      <c r="B591" s="364"/>
      <c r="C591" s="364"/>
      <c r="D591" s="364"/>
      <c r="E591" s="364"/>
      <c r="F591" s="364" t="s">
        <v>110</v>
      </c>
      <c r="G591" s="365"/>
      <c r="H591" s="386"/>
      <c r="I591" s="67">
        <v>4</v>
      </c>
      <c r="J591" s="67">
        <v>2</v>
      </c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>
        <v>2</v>
      </c>
      <c r="V591" s="367">
        <f t="shared" si="102"/>
        <v>4</v>
      </c>
      <c r="W591" s="320">
        <f t="shared" si="100"/>
        <v>6.2597809076682318E-3</v>
      </c>
      <c r="X591" s="418">
        <f>E579</f>
        <v>560</v>
      </c>
      <c r="Y591" s="40" t="s">
        <v>3</v>
      </c>
      <c r="Z591" s="11">
        <f t="shared" si="101"/>
        <v>4</v>
      </c>
      <c r="AA591" s="421"/>
    </row>
    <row r="592" spans="1:27" x14ac:dyDescent="0.25">
      <c r="A592" s="443"/>
      <c r="B592" s="445"/>
      <c r="C592" s="445"/>
      <c r="D592" s="445"/>
      <c r="E592" s="445"/>
      <c r="F592" s="445"/>
      <c r="G592" s="444"/>
      <c r="H592" s="422"/>
      <c r="I592" s="67"/>
      <c r="J592" s="72"/>
      <c r="K592" s="72"/>
      <c r="L592" s="72"/>
      <c r="M592" s="67"/>
      <c r="N592" s="72"/>
      <c r="O592" s="72"/>
      <c r="P592" s="72"/>
      <c r="Q592" s="72"/>
      <c r="R592" s="72"/>
      <c r="S592" s="72"/>
      <c r="T592" s="72"/>
      <c r="U592" s="72"/>
      <c r="V592" s="367">
        <f t="shared" si="102"/>
        <v>0</v>
      </c>
      <c r="W592" s="320">
        <f t="shared" si="100"/>
        <v>0</v>
      </c>
      <c r="X592" s="418">
        <f>E579</f>
        <v>560</v>
      </c>
      <c r="Y592" s="40" t="s">
        <v>85</v>
      </c>
      <c r="Z592" s="11">
        <f t="shared" si="101"/>
        <v>0</v>
      </c>
      <c r="AA592" s="421"/>
    </row>
    <row r="593" spans="1:27" x14ac:dyDescent="0.25">
      <c r="A593" s="443"/>
      <c r="B593" s="445"/>
      <c r="C593" s="445"/>
      <c r="D593" s="445"/>
      <c r="E593" s="445"/>
      <c r="F593" s="445"/>
      <c r="G593" s="444"/>
      <c r="H593" s="414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367">
        <f t="shared" si="102"/>
        <v>0</v>
      </c>
      <c r="W593" s="320">
        <f t="shared" si="100"/>
        <v>0</v>
      </c>
      <c r="X593" s="418">
        <f>E579</f>
        <v>560</v>
      </c>
      <c r="Y593" s="267" t="s">
        <v>89</v>
      </c>
      <c r="Z593" s="11">
        <f t="shared" si="101"/>
        <v>0</v>
      </c>
      <c r="AA593" s="421"/>
    </row>
    <row r="594" spans="1:27" x14ac:dyDescent="0.25">
      <c r="A594" s="58"/>
      <c r="B594" s="364"/>
      <c r="C594" s="364"/>
      <c r="D594" s="364"/>
      <c r="E594" s="364"/>
      <c r="F594" s="364"/>
      <c r="G594" s="62"/>
      <c r="H594" s="375"/>
      <c r="I594" s="375">
        <v>8</v>
      </c>
      <c r="J594" s="67"/>
      <c r="K594" s="67"/>
      <c r="L594" s="67"/>
      <c r="M594" s="375"/>
      <c r="N594" s="67"/>
      <c r="O594" s="67"/>
      <c r="P594" s="67"/>
      <c r="Q594" s="67"/>
      <c r="R594" s="67"/>
      <c r="S594" s="67"/>
      <c r="T594" s="67"/>
      <c r="U594" s="67"/>
      <c r="V594" s="367">
        <f t="shared" si="102"/>
        <v>0</v>
      </c>
      <c r="W594" s="320">
        <f t="shared" si="100"/>
        <v>0</v>
      </c>
      <c r="X594" s="418">
        <f>E579</f>
        <v>560</v>
      </c>
      <c r="Y594" s="267" t="s">
        <v>13</v>
      </c>
      <c r="Z594" s="11">
        <f t="shared" si="101"/>
        <v>0</v>
      </c>
      <c r="AA594" s="423"/>
    </row>
    <row r="595" spans="1:27" x14ac:dyDescent="0.25">
      <c r="A595" s="58"/>
      <c r="B595" s="364"/>
      <c r="C595" s="364"/>
      <c r="D595" s="364"/>
      <c r="E595" s="364"/>
      <c r="F595" s="364"/>
      <c r="G595" s="62"/>
      <c r="H595" s="375"/>
      <c r="I595" s="67">
        <v>8</v>
      </c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367">
        <f t="shared" si="102"/>
        <v>0</v>
      </c>
      <c r="W595" s="320">
        <f t="shared" si="100"/>
        <v>0</v>
      </c>
      <c r="X595" s="418">
        <f>E579</f>
        <v>560</v>
      </c>
      <c r="Y595" s="40" t="s">
        <v>101</v>
      </c>
      <c r="Z595" s="11">
        <f t="shared" si="101"/>
        <v>0</v>
      </c>
      <c r="AA595" s="177" t="s">
        <v>649</v>
      </c>
    </row>
    <row r="596" spans="1:27" x14ac:dyDescent="0.25">
      <c r="A596" s="58"/>
      <c r="B596" s="364"/>
      <c r="C596" s="364"/>
      <c r="D596" s="364"/>
      <c r="E596" s="364"/>
      <c r="F596" s="364"/>
      <c r="G596" s="365"/>
      <c r="H596" s="366"/>
      <c r="I596" s="67">
        <v>9</v>
      </c>
      <c r="J596" s="67">
        <v>1</v>
      </c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367">
        <f t="shared" si="102"/>
        <v>1</v>
      </c>
      <c r="W596" s="320">
        <f t="shared" si="100"/>
        <v>1.5649452269170579E-3</v>
      </c>
      <c r="X596" s="418">
        <f>E579</f>
        <v>560</v>
      </c>
      <c r="Y596" s="268" t="s">
        <v>220</v>
      </c>
      <c r="Z596" s="11">
        <f t="shared" si="101"/>
        <v>1</v>
      </c>
      <c r="AA596" s="421"/>
    </row>
    <row r="597" spans="1:27" x14ac:dyDescent="0.25">
      <c r="A597" s="58"/>
      <c r="B597" s="364"/>
      <c r="C597" s="364"/>
      <c r="D597" s="364"/>
      <c r="E597" s="364"/>
      <c r="F597" s="364"/>
      <c r="G597" s="365"/>
      <c r="H597" s="366"/>
      <c r="I597" s="67"/>
      <c r="J597" s="67"/>
      <c r="K597" s="67"/>
      <c r="L597" s="67">
        <v>4</v>
      </c>
      <c r="M597" s="67"/>
      <c r="N597" s="67"/>
      <c r="O597" s="67"/>
      <c r="P597" s="67"/>
      <c r="Q597" s="67"/>
      <c r="R597" s="67"/>
      <c r="S597" s="67"/>
      <c r="T597" s="67"/>
      <c r="U597" s="67"/>
      <c r="V597" s="367">
        <f t="shared" si="102"/>
        <v>4</v>
      </c>
      <c r="W597" s="320">
        <f t="shared" si="100"/>
        <v>6.2597809076682318E-3</v>
      </c>
      <c r="X597" s="418">
        <f>E579</f>
        <v>560</v>
      </c>
      <c r="Y597" s="40" t="s">
        <v>29</v>
      </c>
      <c r="Z597" s="11">
        <f t="shared" si="101"/>
        <v>4</v>
      </c>
      <c r="AA597" s="423"/>
    </row>
    <row r="598" spans="1:27" x14ac:dyDescent="0.25">
      <c r="A598" s="58"/>
      <c r="B598" s="364"/>
      <c r="C598" s="364"/>
      <c r="D598" s="364"/>
      <c r="E598" s="364"/>
      <c r="F598" s="364"/>
      <c r="G598" s="365"/>
      <c r="H598" s="3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>
        <v>2</v>
      </c>
      <c r="V598" s="367">
        <f t="shared" si="102"/>
        <v>2</v>
      </c>
      <c r="W598" s="320">
        <f t="shared" si="100"/>
        <v>3.1298904538341159E-3</v>
      </c>
      <c r="X598" s="418">
        <f>E579</f>
        <v>560</v>
      </c>
      <c r="Y598" s="268" t="s">
        <v>10</v>
      </c>
      <c r="Z598" s="11">
        <f t="shared" si="101"/>
        <v>2</v>
      </c>
      <c r="AA598" s="420"/>
    </row>
    <row r="599" spans="1:27" ht="15.75" thickBot="1" x14ac:dyDescent="0.3">
      <c r="A599" s="58"/>
      <c r="B599" s="364"/>
      <c r="C599" s="364"/>
      <c r="D599" s="364"/>
      <c r="E599" s="364"/>
      <c r="F599" s="364"/>
      <c r="G599" s="365"/>
      <c r="H599" s="372"/>
      <c r="I599" s="72">
        <v>1</v>
      </c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367">
        <f>SUM(H599,J599,L599,N599,P599,R599,U599,T599)</f>
        <v>0</v>
      </c>
      <c r="W599" s="345">
        <f t="shared" si="100"/>
        <v>0</v>
      </c>
      <c r="X599" s="418">
        <f>E579</f>
        <v>560</v>
      </c>
      <c r="Y599" s="268" t="s">
        <v>103</v>
      </c>
      <c r="Z599" s="11">
        <f t="shared" si="101"/>
        <v>0</v>
      </c>
      <c r="AA599" s="421"/>
    </row>
    <row r="600" spans="1:27" ht="15.75" thickBot="1" x14ac:dyDescent="0.3">
      <c r="A600" s="58"/>
      <c r="B600" s="364"/>
      <c r="C600" s="364"/>
      <c r="D600" s="364"/>
      <c r="E600" s="364"/>
      <c r="F600" s="364"/>
      <c r="G600" s="365"/>
      <c r="H600" s="424"/>
      <c r="I600" s="202"/>
      <c r="J600" s="202"/>
      <c r="K600" s="202"/>
      <c r="L600" s="202"/>
      <c r="M600" s="202"/>
      <c r="N600" s="202"/>
      <c r="O600" s="202"/>
      <c r="P600" s="202"/>
      <c r="Q600" s="202"/>
      <c r="R600" s="202"/>
      <c r="S600" s="202"/>
      <c r="T600" s="202"/>
      <c r="U600" s="202"/>
      <c r="V600" s="425"/>
      <c r="W600" s="202"/>
      <c r="X600" s="425"/>
      <c r="Y600" s="83" t="s">
        <v>22</v>
      </c>
      <c r="Z600" s="11">
        <f t="shared" si="101"/>
        <v>0</v>
      </c>
      <c r="AA600" s="421"/>
    </row>
    <row r="601" spans="1:27" x14ac:dyDescent="0.25">
      <c r="A601" s="58"/>
      <c r="B601" s="364"/>
      <c r="C601" s="364"/>
      <c r="D601" s="364"/>
      <c r="E601" s="364"/>
      <c r="F601" s="364"/>
      <c r="G601" s="365"/>
      <c r="H601" s="426"/>
      <c r="I601" s="68"/>
      <c r="J601" s="68"/>
      <c r="K601" s="68"/>
      <c r="L601" s="68"/>
      <c r="M601" s="68"/>
      <c r="N601" s="68"/>
      <c r="O601" s="68"/>
      <c r="P601" s="68"/>
      <c r="Q601" s="67"/>
      <c r="R601" s="68"/>
      <c r="S601" s="68"/>
      <c r="T601" s="68"/>
      <c r="U601" s="68"/>
      <c r="V601" s="367">
        <f t="shared" ref="V601:V614" si="103">SUM(H601,J601,L601,N601,P601,R601,U601)</f>
        <v>0</v>
      </c>
      <c r="W601" s="318">
        <f>$V601/$D$579</f>
        <v>0</v>
      </c>
      <c r="X601" s="418">
        <f>E579</f>
        <v>560</v>
      </c>
      <c r="Y601" s="267" t="s">
        <v>436</v>
      </c>
      <c r="Z601" s="11">
        <f t="shared" si="101"/>
        <v>0</v>
      </c>
      <c r="AA601" s="421"/>
    </row>
    <row r="602" spans="1:27" x14ac:dyDescent="0.25">
      <c r="A602" s="58"/>
      <c r="B602" s="364"/>
      <c r="C602" s="364"/>
      <c r="D602" s="364"/>
      <c r="E602" s="364"/>
      <c r="F602" s="364"/>
      <c r="G602" s="365"/>
      <c r="H602" s="366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367">
        <f t="shared" si="103"/>
        <v>0</v>
      </c>
      <c r="W602" s="320">
        <f t="shared" ref="W602:W613" si="104">$V602/$D$579</f>
        <v>0</v>
      </c>
      <c r="X602" s="418">
        <f>E579</f>
        <v>560</v>
      </c>
      <c r="Y602" s="41" t="s">
        <v>190</v>
      </c>
      <c r="Z602" s="11">
        <f t="shared" si="101"/>
        <v>0</v>
      </c>
      <c r="AA602" s="176"/>
    </row>
    <row r="603" spans="1:27" x14ac:dyDescent="0.25">
      <c r="A603" s="58"/>
      <c r="B603" s="364"/>
      <c r="C603" s="364"/>
      <c r="D603" s="364"/>
      <c r="E603" s="364"/>
      <c r="F603" s="364"/>
      <c r="G603" s="365"/>
      <c r="H603" s="366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367">
        <f t="shared" si="103"/>
        <v>0</v>
      </c>
      <c r="W603" s="320">
        <f t="shared" si="104"/>
        <v>0</v>
      </c>
      <c r="X603" s="418">
        <f>E579</f>
        <v>560</v>
      </c>
      <c r="Y603" s="42" t="s">
        <v>26</v>
      </c>
      <c r="Z603" s="11">
        <f t="shared" si="101"/>
        <v>0</v>
      </c>
      <c r="AA603" s="421"/>
    </row>
    <row r="604" spans="1:27" x14ac:dyDescent="0.25">
      <c r="A604" s="58"/>
      <c r="B604" s="364"/>
      <c r="C604" s="364"/>
      <c r="D604" s="364"/>
      <c r="E604" s="364"/>
      <c r="F604" s="364"/>
      <c r="G604" s="365"/>
      <c r="H604" s="366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367">
        <f t="shared" si="103"/>
        <v>0</v>
      </c>
      <c r="W604" s="320">
        <f t="shared" si="104"/>
        <v>0</v>
      </c>
      <c r="X604" s="418">
        <f>E579</f>
        <v>560</v>
      </c>
      <c r="Y604" s="43" t="s">
        <v>27</v>
      </c>
      <c r="Z604" s="11">
        <f t="shared" si="101"/>
        <v>0</v>
      </c>
      <c r="AA604" s="176"/>
    </row>
    <row r="605" spans="1:27" x14ac:dyDescent="0.25">
      <c r="A605" s="58"/>
      <c r="B605" s="364"/>
      <c r="C605" s="364"/>
      <c r="D605" s="364"/>
      <c r="E605" s="364"/>
      <c r="F605" s="364" t="s">
        <v>110</v>
      </c>
      <c r="G605" s="365"/>
      <c r="H605" s="366">
        <v>2</v>
      </c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367">
        <f t="shared" si="103"/>
        <v>2</v>
      </c>
      <c r="W605" s="320">
        <f t="shared" si="104"/>
        <v>3.1298904538341159E-3</v>
      </c>
      <c r="X605" s="418">
        <f>E579</f>
        <v>560</v>
      </c>
      <c r="Y605" s="43" t="s">
        <v>39</v>
      </c>
      <c r="Z605" s="11">
        <f t="shared" si="101"/>
        <v>2</v>
      </c>
      <c r="AA605" s="176"/>
    </row>
    <row r="606" spans="1:27" x14ac:dyDescent="0.25">
      <c r="A606" s="58"/>
      <c r="B606" s="364"/>
      <c r="C606" s="364"/>
      <c r="D606" s="364"/>
      <c r="E606" s="364"/>
      <c r="F606" s="364"/>
      <c r="G606" s="365"/>
      <c r="H606" s="366">
        <v>1</v>
      </c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367">
        <f t="shared" si="103"/>
        <v>1</v>
      </c>
      <c r="W606" s="320">
        <f t="shared" si="104"/>
        <v>1.5649452269170579E-3</v>
      </c>
      <c r="X606" s="418">
        <f>E579</f>
        <v>560</v>
      </c>
      <c r="Y606" s="43" t="s">
        <v>76</v>
      </c>
      <c r="Z606" s="11">
        <f t="shared" si="101"/>
        <v>1</v>
      </c>
      <c r="AA606" s="438"/>
    </row>
    <row r="607" spans="1:27" x14ac:dyDescent="0.25">
      <c r="A607" s="58"/>
      <c r="B607" s="364"/>
      <c r="C607" s="364"/>
      <c r="D607" s="364"/>
      <c r="E607" s="364"/>
      <c r="F607" s="364"/>
      <c r="G607" s="365"/>
      <c r="H607" s="366">
        <v>1</v>
      </c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367">
        <f t="shared" si="103"/>
        <v>1</v>
      </c>
      <c r="W607" s="320">
        <f t="shared" si="104"/>
        <v>1.5649452269170579E-3</v>
      </c>
      <c r="X607" s="418">
        <f>E579</f>
        <v>560</v>
      </c>
      <c r="Y607" s="267" t="s">
        <v>223</v>
      </c>
      <c r="Z607" s="11">
        <f t="shared" si="101"/>
        <v>1</v>
      </c>
      <c r="AA607" s="176"/>
    </row>
    <row r="608" spans="1:27" x14ac:dyDescent="0.25">
      <c r="A608" s="58"/>
      <c r="B608" s="364"/>
      <c r="C608" s="364"/>
      <c r="D608" s="364"/>
      <c r="E608" s="364"/>
      <c r="F608" s="364"/>
      <c r="G608" s="365"/>
      <c r="H608" s="366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367">
        <f t="shared" si="103"/>
        <v>0</v>
      </c>
      <c r="W608" s="320">
        <f t="shared" si="104"/>
        <v>0</v>
      </c>
      <c r="X608" s="418">
        <f>E579</f>
        <v>560</v>
      </c>
      <c r="Y608" s="43" t="s">
        <v>111</v>
      </c>
      <c r="Z608" s="11">
        <f t="shared" si="101"/>
        <v>0</v>
      </c>
      <c r="AA608" s="420" t="s">
        <v>650</v>
      </c>
    </row>
    <row r="609" spans="1:27" x14ac:dyDescent="0.25">
      <c r="A609" s="58"/>
      <c r="B609" s="364"/>
      <c r="C609" s="364"/>
      <c r="D609" s="364"/>
      <c r="E609" s="364"/>
      <c r="F609" s="364"/>
      <c r="G609" s="365"/>
      <c r="H609" s="366">
        <v>1</v>
      </c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367">
        <f t="shared" si="103"/>
        <v>1</v>
      </c>
      <c r="W609" s="320">
        <f t="shared" si="104"/>
        <v>1.5649452269170579E-3</v>
      </c>
      <c r="X609" s="418">
        <f>E579</f>
        <v>560</v>
      </c>
      <c r="Y609" s="43" t="s">
        <v>55</v>
      </c>
      <c r="Z609" s="11">
        <f t="shared" si="101"/>
        <v>1</v>
      </c>
      <c r="AA609" s="176" t="s">
        <v>651</v>
      </c>
    </row>
    <row r="610" spans="1:27" x14ac:dyDescent="0.25">
      <c r="A610" s="58"/>
      <c r="B610" s="364"/>
      <c r="C610" s="364"/>
      <c r="D610" s="364"/>
      <c r="E610" s="364"/>
      <c r="F610" s="364"/>
      <c r="G610" s="365"/>
      <c r="H610" s="366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367">
        <f t="shared" si="103"/>
        <v>0</v>
      </c>
      <c r="W610" s="320">
        <f t="shared" si="104"/>
        <v>0</v>
      </c>
      <c r="X610" s="418">
        <f>E579</f>
        <v>560</v>
      </c>
      <c r="Y610" s="43" t="s">
        <v>466</v>
      </c>
      <c r="Z610" s="11">
        <f t="shared" si="101"/>
        <v>0</v>
      </c>
      <c r="AA610" s="420" t="s">
        <v>652</v>
      </c>
    </row>
    <row r="611" spans="1:27" x14ac:dyDescent="0.25">
      <c r="A611" s="58"/>
      <c r="B611" s="364"/>
      <c r="C611" s="364"/>
      <c r="D611" s="364"/>
      <c r="E611" s="364"/>
      <c r="F611" s="364"/>
      <c r="G611" s="365"/>
      <c r="H611" s="366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367">
        <f t="shared" si="103"/>
        <v>0</v>
      </c>
      <c r="W611" s="320">
        <f t="shared" si="104"/>
        <v>0</v>
      </c>
      <c r="X611" s="418">
        <f>E579</f>
        <v>560</v>
      </c>
      <c r="Y611" s="43" t="s">
        <v>73</v>
      </c>
      <c r="Z611" s="11">
        <f t="shared" si="101"/>
        <v>0</v>
      </c>
      <c r="AA611" s="420" t="s">
        <v>653</v>
      </c>
    </row>
    <row r="612" spans="1:27" x14ac:dyDescent="0.25">
      <c r="A612" s="58"/>
      <c r="B612" s="364"/>
      <c r="C612" s="364"/>
      <c r="D612" s="364"/>
      <c r="E612" s="364"/>
      <c r="F612" s="364"/>
      <c r="G612" s="365"/>
      <c r="H612" s="366">
        <v>2</v>
      </c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367">
        <f t="shared" si="103"/>
        <v>2</v>
      </c>
      <c r="W612" s="320">
        <f t="shared" si="104"/>
        <v>3.1298904538341159E-3</v>
      </c>
      <c r="X612" s="418">
        <f>E579</f>
        <v>560</v>
      </c>
      <c r="Y612" s="43" t="s">
        <v>13</v>
      </c>
      <c r="Z612" s="11">
        <f t="shared" si="101"/>
        <v>2</v>
      </c>
      <c r="AA612" s="420"/>
    </row>
    <row r="613" spans="1:27" ht="15.75" thickBot="1" x14ac:dyDescent="0.3">
      <c r="A613" s="191"/>
      <c r="B613" s="192"/>
      <c r="C613" s="192"/>
      <c r="D613" s="192"/>
      <c r="E613" s="192"/>
      <c r="F613" s="192"/>
      <c r="G613" s="365"/>
      <c r="H613" s="366">
        <v>1</v>
      </c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367">
        <f t="shared" si="103"/>
        <v>1</v>
      </c>
      <c r="W613" s="317">
        <f t="shared" si="104"/>
        <v>1.5649452269170579E-3</v>
      </c>
      <c r="X613" s="418">
        <f>E579</f>
        <v>560</v>
      </c>
      <c r="Y613" s="44" t="s">
        <v>37</v>
      </c>
      <c r="Z613" s="11">
        <f t="shared" si="101"/>
        <v>1</v>
      </c>
      <c r="AA613" s="427"/>
    </row>
    <row r="614" spans="1:27" ht="15.75" thickBot="1" x14ac:dyDescent="0.3">
      <c r="A614" s="47"/>
      <c r="B614" s="47"/>
      <c r="C614" s="47"/>
      <c r="D614" s="47"/>
      <c r="E614" s="47"/>
      <c r="F614" s="47"/>
      <c r="G614" s="53" t="s">
        <v>5</v>
      </c>
      <c r="H614" s="63">
        <f t="shared" ref="H614:U614" si="105">SUM(H580:H613)</f>
        <v>49</v>
      </c>
      <c r="I614" s="63">
        <f t="shared" si="105"/>
        <v>56</v>
      </c>
      <c r="J614" s="63">
        <f t="shared" si="105"/>
        <v>14</v>
      </c>
      <c r="K614" s="63">
        <f t="shared" si="105"/>
        <v>0</v>
      </c>
      <c r="L614" s="63">
        <f t="shared" si="105"/>
        <v>10</v>
      </c>
      <c r="M614" s="63">
        <f t="shared" si="105"/>
        <v>0</v>
      </c>
      <c r="N614" s="63">
        <f t="shared" si="105"/>
        <v>0</v>
      </c>
      <c r="O614" s="63">
        <f t="shared" si="105"/>
        <v>0</v>
      </c>
      <c r="P614" s="63">
        <f t="shared" si="105"/>
        <v>0</v>
      </c>
      <c r="Q614" s="63">
        <f t="shared" si="105"/>
        <v>0</v>
      </c>
      <c r="R614" s="63">
        <f t="shared" si="105"/>
        <v>0</v>
      </c>
      <c r="S614" s="63">
        <f t="shared" si="105"/>
        <v>0</v>
      </c>
      <c r="T614" s="63">
        <f t="shared" si="105"/>
        <v>0</v>
      </c>
      <c r="U614" s="63">
        <f t="shared" si="105"/>
        <v>6</v>
      </c>
      <c r="V614" s="394">
        <f t="shared" si="103"/>
        <v>79</v>
      </c>
      <c r="W614" s="345">
        <f>$V614/$D$579</f>
        <v>0.12363067292644757</v>
      </c>
      <c r="X614" s="418">
        <f>E579</f>
        <v>560</v>
      </c>
    </row>
  </sheetData>
  <conditionalFormatting sqref="W62:W75">
    <cfRule type="colorScale" priority="154">
      <colorScale>
        <cfvo type="min"/>
        <cfvo type="max"/>
        <color rgb="FFFCFCFF"/>
        <color rgb="FFF8696B"/>
      </colorScale>
    </cfRule>
  </conditionalFormatting>
  <conditionalFormatting sqref="W2">
    <cfRule type="cellIs" dxfId="229" priority="75" operator="greaterThan">
      <formula>0.2</formula>
    </cfRule>
  </conditionalFormatting>
  <conditionalFormatting sqref="X2">
    <cfRule type="cellIs" dxfId="228" priority="74" operator="greaterThan">
      <formula>0.2</formula>
    </cfRule>
  </conditionalFormatting>
  <conditionalFormatting sqref="W3:W22 W24:W37">
    <cfRule type="colorScale" priority="73">
      <colorScale>
        <cfvo type="min"/>
        <cfvo type="max"/>
        <color rgb="FFFCFCFF"/>
        <color rgb="FFF8696B"/>
      </colorScale>
    </cfRule>
  </conditionalFormatting>
  <conditionalFormatting sqref="W40">
    <cfRule type="cellIs" dxfId="227" priority="72" operator="greaterThan">
      <formula>0.2</formula>
    </cfRule>
  </conditionalFormatting>
  <conditionalFormatting sqref="X40">
    <cfRule type="cellIs" dxfId="226" priority="71" operator="greaterThan">
      <formula>0.2</formula>
    </cfRule>
  </conditionalFormatting>
  <conditionalFormatting sqref="W41:W60">
    <cfRule type="colorScale" priority="70">
      <colorScale>
        <cfvo type="min"/>
        <cfvo type="max"/>
        <color rgb="FFFCFCFF"/>
        <color rgb="FFF8696B"/>
      </colorScale>
    </cfRule>
  </conditionalFormatting>
  <conditionalFormatting sqref="W101:W114">
    <cfRule type="colorScale" priority="69">
      <colorScale>
        <cfvo type="min"/>
        <cfvo type="max"/>
        <color rgb="FFFCFCFF"/>
        <color rgb="FFF8696B"/>
      </colorScale>
    </cfRule>
  </conditionalFormatting>
  <conditionalFormatting sqref="W78">
    <cfRule type="cellIs" dxfId="225" priority="68" operator="greaterThan">
      <formula>0.2</formula>
    </cfRule>
  </conditionalFormatting>
  <conditionalFormatting sqref="X78">
    <cfRule type="cellIs" dxfId="224" priority="67" operator="greaterThan">
      <formula>0.2</formula>
    </cfRule>
  </conditionalFormatting>
  <conditionalFormatting sqref="W80:W99">
    <cfRule type="colorScale" priority="66">
      <colorScale>
        <cfvo type="min"/>
        <cfvo type="max"/>
        <color rgb="FFFCFCFF"/>
        <color rgb="FFF8696B"/>
      </colorScale>
    </cfRule>
  </conditionalFormatting>
  <conditionalFormatting sqref="U79:V79">
    <cfRule type="cellIs" dxfId="223" priority="65" operator="greaterThan">
      <formula>0.2</formula>
    </cfRule>
  </conditionalFormatting>
  <conditionalFormatting sqref="W79">
    <cfRule type="cellIs" dxfId="222" priority="63" operator="greaterThan">
      <formula>0.2</formula>
    </cfRule>
  </conditionalFormatting>
  <conditionalFormatting sqref="W139:W152">
    <cfRule type="colorScale" priority="62">
      <colorScale>
        <cfvo type="min"/>
        <cfvo type="max"/>
        <color rgb="FFFCFCFF"/>
        <color rgb="FFF8696B"/>
      </colorScale>
    </cfRule>
  </conditionalFormatting>
  <conditionalFormatting sqref="W117">
    <cfRule type="cellIs" dxfId="221" priority="61" operator="greaterThan">
      <formula>0.2</formula>
    </cfRule>
  </conditionalFormatting>
  <conditionalFormatting sqref="X117">
    <cfRule type="cellIs" dxfId="220" priority="60" operator="greaterThan">
      <formula>0.2</formula>
    </cfRule>
  </conditionalFormatting>
  <conditionalFormatting sqref="W118:W137">
    <cfRule type="colorScale" priority="59">
      <colorScale>
        <cfvo type="min"/>
        <cfvo type="max"/>
        <color rgb="FFFCFCFF"/>
        <color rgb="FFF8696B"/>
      </colorScale>
    </cfRule>
  </conditionalFormatting>
  <conditionalFormatting sqref="W177:W190">
    <cfRule type="colorScale" priority="58">
      <colorScale>
        <cfvo type="min"/>
        <cfvo type="max"/>
        <color rgb="FFFCFCFF"/>
        <color rgb="FFF8696B"/>
      </colorScale>
    </cfRule>
  </conditionalFormatting>
  <conditionalFormatting sqref="W155">
    <cfRule type="cellIs" dxfId="219" priority="57" operator="greaterThan">
      <formula>0.2</formula>
    </cfRule>
  </conditionalFormatting>
  <conditionalFormatting sqref="X155">
    <cfRule type="cellIs" dxfId="218" priority="56" operator="greaterThan">
      <formula>0.2</formula>
    </cfRule>
  </conditionalFormatting>
  <conditionalFormatting sqref="W156:W175">
    <cfRule type="colorScale" priority="55">
      <colorScale>
        <cfvo type="min"/>
        <cfvo type="max"/>
        <color rgb="FFFCFCFF"/>
        <color rgb="FFF8696B"/>
      </colorScale>
    </cfRule>
  </conditionalFormatting>
  <conditionalFormatting sqref="W216:W229">
    <cfRule type="colorScale" priority="54">
      <colorScale>
        <cfvo type="min"/>
        <cfvo type="max"/>
        <color rgb="FFFCFCFF"/>
        <color rgb="FFF8696B"/>
      </colorScale>
    </cfRule>
  </conditionalFormatting>
  <conditionalFormatting sqref="W194">
    <cfRule type="cellIs" dxfId="217" priority="53" operator="greaterThan">
      <formula>0.2</formula>
    </cfRule>
  </conditionalFormatting>
  <conditionalFormatting sqref="X194">
    <cfRule type="cellIs" dxfId="216" priority="52" operator="greaterThan">
      <formula>0.2</formula>
    </cfRule>
  </conditionalFormatting>
  <conditionalFormatting sqref="W195:W214">
    <cfRule type="colorScale" priority="51">
      <colorScale>
        <cfvo type="min"/>
        <cfvo type="max"/>
        <color rgb="FFFCFCFF"/>
        <color rgb="FFF8696B"/>
      </colorScale>
    </cfRule>
  </conditionalFormatting>
  <conditionalFormatting sqref="W254:W267">
    <cfRule type="colorScale" priority="50">
      <colorScale>
        <cfvo type="min"/>
        <cfvo type="max"/>
        <color rgb="FFFCFCFF"/>
        <color rgb="FFF8696B"/>
      </colorScale>
    </cfRule>
  </conditionalFormatting>
  <conditionalFormatting sqref="W232">
    <cfRule type="cellIs" dxfId="215" priority="49" operator="greaterThan">
      <formula>0.2</formula>
    </cfRule>
  </conditionalFormatting>
  <conditionalFormatting sqref="X232">
    <cfRule type="cellIs" dxfId="214" priority="48" operator="greaterThan">
      <formula>0.2</formula>
    </cfRule>
  </conditionalFormatting>
  <conditionalFormatting sqref="W233:W252">
    <cfRule type="colorScale" priority="47">
      <colorScale>
        <cfvo type="min"/>
        <cfvo type="max"/>
        <color rgb="FFFCFCFF"/>
        <color rgb="FFF8696B"/>
      </colorScale>
    </cfRule>
  </conditionalFormatting>
  <conditionalFormatting sqref="W292:W305">
    <cfRule type="colorScale" priority="46">
      <colorScale>
        <cfvo type="min"/>
        <cfvo type="max"/>
        <color rgb="FFFCFCFF"/>
        <color rgb="FFF8696B"/>
      </colorScale>
    </cfRule>
  </conditionalFormatting>
  <conditionalFormatting sqref="W270">
    <cfRule type="cellIs" dxfId="213" priority="45" operator="greaterThan">
      <formula>0.2</formula>
    </cfRule>
  </conditionalFormatting>
  <conditionalFormatting sqref="X270">
    <cfRule type="cellIs" dxfId="212" priority="44" operator="greaterThan">
      <formula>0.2</formula>
    </cfRule>
  </conditionalFormatting>
  <conditionalFormatting sqref="W271:W290">
    <cfRule type="colorScale" priority="43">
      <colorScale>
        <cfvo type="min"/>
        <cfvo type="max"/>
        <color rgb="FFFCFCFF"/>
        <color rgb="FFF8696B"/>
      </colorScale>
    </cfRule>
  </conditionalFormatting>
  <conditionalFormatting sqref="W330:W343">
    <cfRule type="colorScale" priority="42">
      <colorScale>
        <cfvo type="min"/>
        <cfvo type="max"/>
        <color rgb="FFFCFCFF"/>
        <color rgb="FFF8696B"/>
      </colorScale>
    </cfRule>
  </conditionalFormatting>
  <conditionalFormatting sqref="W308">
    <cfRule type="cellIs" dxfId="211" priority="41" operator="greaterThan">
      <formula>0.2</formula>
    </cfRule>
  </conditionalFormatting>
  <conditionalFormatting sqref="X308">
    <cfRule type="cellIs" dxfId="210" priority="40" operator="greaterThan">
      <formula>0.2</formula>
    </cfRule>
  </conditionalFormatting>
  <conditionalFormatting sqref="W309:W328">
    <cfRule type="colorScale" priority="39">
      <colorScale>
        <cfvo type="min"/>
        <cfvo type="max"/>
        <color rgb="FFFCFCFF"/>
        <color rgb="FFF8696B"/>
      </colorScale>
    </cfRule>
  </conditionalFormatting>
  <conditionalFormatting sqref="W368:W381">
    <cfRule type="colorScale" priority="38">
      <colorScale>
        <cfvo type="min"/>
        <cfvo type="max"/>
        <color rgb="FFFCFCFF"/>
        <color rgb="FFF8696B"/>
      </colorScale>
    </cfRule>
  </conditionalFormatting>
  <conditionalFormatting sqref="W346">
    <cfRule type="cellIs" dxfId="209" priority="37" operator="greaterThan">
      <formula>0.2</formula>
    </cfRule>
  </conditionalFormatting>
  <conditionalFormatting sqref="X346">
    <cfRule type="cellIs" dxfId="208" priority="36" operator="greaterThan">
      <formula>0.2</formula>
    </cfRule>
  </conditionalFormatting>
  <conditionalFormatting sqref="W347:W366">
    <cfRule type="colorScale" priority="35">
      <colorScale>
        <cfvo type="min"/>
        <cfvo type="max"/>
        <color rgb="FFFCFCFF"/>
        <color rgb="FFF8696B"/>
      </colorScale>
    </cfRule>
  </conditionalFormatting>
  <conditionalFormatting sqref="W406:W419">
    <cfRule type="colorScale" priority="34">
      <colorScale>
        <cfvo type="min"/>
        <cfvo type="max"/>
        <color rgb="FFFCFCFF"/>
        <color rgb="FFF8696B"/>
      </colorScale>
    </cfRule>
  </conditionalFormatting>
  <conditionalFormatting sqref="W384">
    <cfRule type="cellIs" dxfId="207" priority="33" operator="greaterThan">
      <formula>0.2</formula>
    </cfRule>
  </conditionalFormatting>
  <conditionalFormatting sqref="X384">
    <cfRule type="cellIs" dxfId="206" priority="32" operator="greaterThan">
      <formula>0.2</formula>
    </cfRule>
  </conditionalFormatting>
  <conditionalFormatting sqref="W385:W404">
    <cfRule type="colorScale" priority="31">
      <colorScale>
        <cfvo type="min"/>
        <cfvo type="max"/>
        <color rgb="FFFCFCFF"/>
        <color rgb="FFF8696B"/>
      </colorScale>
    </cfRule>
  </conditionalFormatting>
  <conditionalFormatting sqref="W445:W4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W422">
    <cfRule type="cellIs" dxfId="205" priority="29" operator="greaterThan">
      <formula>0.2</formula>
    </cfRule>
  </conditionalFormatting>
  <conditionalFormatting sqref="X422">
    <cfRule type="cellIs" dxfId="204" priority="28" operator="greaterThan">
      <formula>0.2</formula>
    </cfRule>
  </conditionalFormatting>
  <conditionalFormatting sqref="W424:W443">
    <cfRule type="colorScale" priority="27">
      <colorScale>
        <cfvo type="min"/>
        <cfvo type="max"/>
        <color rgb="FFFCFCFF"/>
        <color rgb="FFF8696B"/>
      </colorScale>
    </cfRule>
  </conditionalFormatting>
  <conditionalFormatting sqref="U423:V423">
    <cfRule type="cellIs" dxfId="203" priority="26" operator="greaterThan">
      <formula>0.2</formula>
    </cfRule>
  </conditionalFormatting>
  <conditionalFormatting sqref="W423">
    <cfRule type="cellIs" dxfId="202" priority="25" operator="greaterThan">
      <formula>0.2</formula>
    </cfRule>
  </conditionalFormatting>
  <conditionalFormatting sqref="W484:W497">
    <cfRule type="colorScale" priority="24">
      <colorScale>
        <cfvo type="min"/>
        <cfvo type="max"/>
        <color rgb="FFFCFCFF"/>
        <color rgb="FFF8696B"/>
      </colorScale>
    </cfRule>
  </conditionalFormatting>
  <conditionalFormatting sqref="W461">
    <cfRule type="cellIs" dxfId="201" priority="23" operator="greaterThan">
      <formula>0.2</formula>
    </cfRule>
  </conditionalFormatting>
  <conditionalFormatting sqref="X461">
    <cfRule type="cellIs" dxfId="200" priority="22" operator="greaterThan">
      <formula>0.2</formula>
    </cfRule>
  </conditionalFormatting>
  <conditionalFormatting sqref="W463:W482">
    <cfRule type="colorScale" priority="21">
      <colorScale>
        <cfvo type="min"/>
        <cfvo type="max"/>
        <color rgb="FFFCFCFF"/>
        <color rgb="FFF8696B"/>
      </colorScale>
    </cfRule>
  </conditionalFormatting>
  <conditionalFormatting sqref="U462:V462">
    <cfRule type="cellIs" dxfId="199" priority="20" operator="greaterThan">
      <formula>0.2</formula>
    </cfRule>
  </conditionalFormatting>
  <conditionalFormatting sqref="W462">
    <cfRule type="cellIs" dxfId="198" priority="19" operator="greaterThan">
      <formula>0.2</formula>
    </cfRule>
  </conditionalFormatting>
  <conditionalFormatting sqref="W523:W536">
    <cfRule type="colorScale" priority="18">
      <colorScale>
        <cfvo type="min"/>
        <cfvo type="max"/>
        <color rgb="FFFCFCFF"/>
        <color rgb="FFF8696B"/>
      </colorScale>
    </cfRule>
  </conditionalFormatting>
  <conditionalFormatting sqref="W500">
    <cfRule type="cellIs" dxfId="197" priority="17" operator="greaterThan">
      <formula>0.2</formula>
    </cfRule>
  </conditionalFormatting>
  <conditionalFormatting sqref="X500">
    <cfRule type="cellIs" dxfId="196" priority="16" operator="greaterThan">
      <formula>0.2</formula>
    </cfRule>
  </conditionalFormatting>
  <conditionalFormatting sqref="W502:W521">
    <cfRule type="colorScale" priority="15">
      <colorScale>
        <cfvo type="min"/>
        <cfvo type="max"/>
        <color rgb="FFFCFCFF"/>
        <color rgb="FFF8696B"/>
      </colorScale>
    </cfRule>
  </conditionalFormatting>
  <conditionalFormatting sqref="U501:V501">
    <cfRule type="cellIs" dxfId="195" priority="14" operator="greaterThan">
      <formula>0.2</formula>
    </cfRule>
  </conditionalFormatting>
  <conditionalFormatting sqref="W501">
    <cfRule type="cellIs" dxfId="194" priority="13" operator="greaterThan">
      <formula>0.2</formula>
    </cfRule>
  </conditionalFormatting>
  <conditionalFormatting sqref="W562:W575">
    <cfRule type="colorScale" priority="12">
      <colorScale>
        <cfvo type="min"/>
        <cfvo type="max"/>
        <color rgb="FFFCFCFF"/>
        <color rgb="FFF8696B"/>
      </colorScale>
    </cfRule>
  </conditionalFormatting>
  <conditionalFormatting sqref="W539">
    <cfRule type="cellIs" dxfId="193" priority="11" operator="greaterThan">
      <formula>0.2</formula>
    </cfRule>
  </conditionalFormatting>
  <conditionalFormatting sqref="X539">
    <cfRule type="cellIs" dxfId="192" priority="10" operator="greaterThan">
      <formula>0.2</formula>
    </cfRule>
  </conditionalFormatting>
  <conditionalFormatting sqref="W541:W560">
    <cfRule type="colorScale" priority="9">
      <colorScale>
        <cfvo type="min"/>
        <cfvo type="max"/>
        <color rgb="FFFCFCFF"/>
        <color rgb="FFF8696B"/>
      </colorScale>
    </cfRule>
  </conditionalFormatting>
  <conditionalFormatting sqref="U540:V540">
    <cfRule type="cellIs" dxfId="191" priority="8" operator="greaterThan">
      <formula>0.2</formula>
    </cfRule>
  </conditionalFormatting>
  <conditionalFormatting sqref="W540">
    <cfRule type="cellIs" dxfId="190" priority="7" operator="greaterThan">
      <formula>0.2</formula>
    </cfRule>
  </conditionalFormatting>
  <conditionalFormatting sqref="W601:W614">
    <cfRule type="colorScale" priority="6">
      <colorScale>
        <cfvo type="min"/>
        <cfvo type="max"/>
        <color rgb="FFFCFCFF"/>
        <color rgb="FFF8696B"/>
      </colorScale>
    </cfRule>
  </conditionalFormatting>
  <conditionalFormatting sqref="W578">
    <cfRule type="cellIs" dxfId="189" priority="5" operator="greaterThan">
      <formula>0.2</formula>
    </cfRule>
  </conditionalFormatting>
  <conditionalFormatting sqref="X578">
    <cfRule type="cellIs" dxfId="188" priority="4" operator="greaterThan">
      <formula>0.2</formula>
    </cfRule>
  </conditionalFormatting>
  <conditionalFormatting sqref="W580:W599">
    <cfRule type="colorScale" priority="3">
      <colorScale>
        <cfvo type="min"/>
        <cfvo type="max"/>
        <color rgb="FFFCFCFF"/>
        <color rgb="FFF8696B"/>
      </colorScale>
    </cfRule>
  </conditionalFormatting>
  <conditionalFormatting sqref="U579:V579">
    <cfRule type="cellIs" dxfId="187" priority="2" operator="greaterThan">
      <formula>0.2</formula>
    </cfRule>
  </conditionalFormatting>
  <conditionalFormatting sqref="W579">
    <cfRule type="cellIs" dxfId="186" priority="1" operator="greaterThan">
      <formula>0.2</formula>
    </cfRule>
  </conditionalFormatting>
  <pageMargins left="0" right="0" top="0.75" bottom="0.75" header="0.3" footer="0.3"/>
  <pageSetup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34"/>
  <sheetViews>
    <sheetView showGridLines="0" zoomScaleNormal="100" workbookViewId="0">
      <selection activeCell="O34" sqref="O34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85" t="s">
        <v>109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21" ht="26.25" customHeight="1" x14ac:dyDescent="0.25">
      <c r="O3" s="486" t="s">
        <v>54</v>
      </c>
      <c r="P3" s="487"/>
      <c r="Q3" s="487"/>
      <c r="R3" s="487"/>
    </row>
    <row r="4" spans="1:21" x14ac:dyDescent="0.25">
      <c r="O4" s="488" t="s">
        <v>21</v>
      </c>
      <c r="P4" s="489"/>
      <c r="Q4" s="490"/>
      <c r="R4" s="32" t="s">
        <v>25</v>
      </c>
    </row>
    <row r="5" spans="1:21" x14ac:dyDescent="0.25">
      <c r="O5" s="21" t="s">
        <v>16</v>
      </c>
      <c r="P5" s="22"/>
      <c r="Q5" s="23"/>
      <c r="R5" s="342">
        <f ca="1">SUMIF('EB015-EB215'!$W$1079:$X$1300,O5,'EB015-EB215'!X$1079:$X$1300)</f>
        <v>267</v>
      </c>
    </row>
    <row r="6" spans="1:21" x14ac:dyDescent="0.25">
      <c r="O6" s="21" t="s">
        <v>14</v>
      </c>
      <c r="P6" s="22"/>
      <c r="Q6" s="23"/>
      <c r="R6" s="342">
        <f ca="1">SUMIF('EB015-EB215'!$W$1079:$X$1300,O6,'EB015-EB215'!X$1079:$X$1300)</f>
        <v>145</v>
      </c>
    </row>
    <row r="7" spans="1:21" x14ac:dyDescent="0.25">
      <c r="O7" s="21" t="s">
        <v>12</v>
      </c>
      <c r="P7" s="22"/>
      <c r="Q7" s="23"/>
      <c r="R7" s="342">
        <f ca="1">SUMIF('EB015-EB215'!$W$1079:$X$1300,O7,'EB015-EB215'!X$1079:$X$1300)</f>
        <v>34</v>
      </c>
    </row>
    <row r="8" spans="1:21" x14ac:dyDescent="0.25">
      <c r="O8" s="21" t="s">
        <v>6</v>
      </c>
      <c r="P8" s="22"/>
      <c r="Q8" s="23"/>
      <c r="R8" s="342">
        <f ca="1">SUMIF('EB015-EB215'!$W$1079:$X$1300,O8,'EB015-EB215'!X$1079:$X$1300)</f>
        <v>31</v>
      </c>
    </row>
    <row r="9" spans="1:21" x14ac:dyDescent="0.25">
      <c r="O9" s="21" t="s">
        <v>32</v>
      </c>
      <c r="P9" s="22"/>
      <c r="Q9" s="23"/>
      <c r="R9" s="342">
        <f ca="1">SUMIF('EB015-EB215'!$W$1079:$X$1300,O9,'EB015-EB215'!X$1079:$X$1300)</f>
        <v>17</v>
      </c>
    </row>
    <row r="10" spans="1:21" ht="15.75" x14ac:dyDescent="0.25">
      <c r="O10" s="21" t="s">
        <v>0</v>
      </c>
      <c r="P10" s="22"/>
      <c r="Q10" s="23"/>
      <c r="R10" s="342">
        <f ca="1">SUMIF('EB015-EB215'!$W$1079:$X$1300,O10,'EB015-EB215'!X$1079:$X$1300)</f>
        <v>15</v>
      </c>
      <c r="U10" s="135"/>
    </row>
    <row r="11" spans="1:21" x14ac:dyDescent="0.25">
      <c r="O11" s="21" t="s">
        <v>13</v>
      </c>
      <c r="P11" s="22"/>
      <c r="Q11" s="23"/>
      <c r="R11" s="342">
        <f ca="1">SUMIF('EB015-EB215'!$W$1079:$X$1300,O11,'EB015-EB215'!X$1079:$X$1300)</f>
        <v>13</v>
      </c>
    </row>
    <row r="12" spans="1:21" x14ac:dyDescent="0.25">
      <c r="O12" s="21" t="s">
        <v>35</v>
      </c>
      <c r="P12" s="22"/>
      <c r="Q12" s="23"/>
      <c r="R12" s="342">
        <f ca="1">SUMIF('EB015-EB215'!$W$1079:$X$1300,O12,'EB015-EB215'!X$1079:$X$1300)</f>
        <v>10</v>
      </c>
    </row>
    <row r="13" spans="1:21" x14ac:dyDescent="0.25">
      <c r="O13" s="21" t="s">
        <v>11</v>
      </c>
      <c r="P13" s="22"/>
      <c r="Q13" s="23"/>
      <c r="R13" s="342">
        <f ca="1">SUMIF('EB015-EB215'!$W$1079:$X$1300,O13,'EB015-EB215'!X$1079:$X$1300)</f>
        <v>5</v>
      </c>
    </row>
    <row r="14" spans="1:21" x14ac:dyDescent="0.25">
      <c r="O14" s="21" t="s">
        <v>3</v>
      </c>
      <c r="P14" s="22"/>
      <c r="Q14" s="23"/>
      <c r="R14" s="342">
        <f ca="1">SUMIF('EB015-EB215'!$W$1079:$X$1300,O14,'EB015-EB215'!X$1079:$X$1300)</f>
        <v>5</v>
      </c>
    </row>
    <row r="15" spans="1:21" x14ac:dyDescent="0.25">
      <c r="O15" s="21" t="s">
        <v>9</v>
      </c>
      <c r="P15" s="22"/>
      <c r="Q15" s="23"/>
      <c r="R15" s="342">
        <f ca="1">SUMIF('EB015-EB215'!$W$1079:$X$1300,O15,'EB015-EB215'!X$1079:$X$1300)</f>
        <v>4</v>
      </c>
    </row>
    <row r="16" spans="1:21" x14ac:dyDescent="0.25">
      <c r="O16" s="21" t="s">
        <v>20</v>
      </c>
      <c r="P16" s="22"/>
      <c r="Q16" s="23"/>
      <c r="R16" s="342">
        <f ca="1">SUMIF('EB015-EB215'!$W$1079:$X$1300,O16,'EB015-EB215'!X$1079:$X$1300)</f>
        <v>1</v>
      </c>
    </row>
    <row r="17" spans="1:18" x14ac:dyDescent="0.25">
      <c r="O17" s="21" t="s">
        <v>37</v>
      </c>
      <c r="P17" s="22"/>
      <c r="Q17" s="23"/>
      <c r="R17" s="342">
        <f ca="1">SUMIF('EB015-EB215'!$W$1079:$X$1300,O17,'EB015-EB215'!X$1079:$X$1300)</f>
        <v>0</v>
      </c>
    </row>
    <row r="18" spans="1:18" x14ac:dyDescent="0.25">
      <c r="O18" s="21" t="s">
        <v>8</v>
      </c>
      <c r="P18" s="22"/>
      <c r="Q18" s="23"/>
      <c r="R18" s="342">
        <f ca="1">SUMIF('EB015-EB215'!$W$1079:$X$1300,O18,'EB015-EB215'!X$1079:$X$1300)</f>
        <v>1</v>
      </c>
    </row>
    <row r="19" spans="1:18" x14ac:dyDescent="0.25">
      <c r="O19" s="21" t="s">
        <v>48</v>
      </c>
      <c r="P19" s="22"/>
      <c r="Q19" s="23"/>
      <c r="R19" s="342">
        <f ca="1">SUMIF('EB015-EB215'!$W$1079:$X$1300,O19,'EB015-EB215'!X$1079:$X$1300)</f>
        <v>0</v>
      </c>
    </row>
    <row r="20" spans="1:18" ht="15.75" customHeight="1" x14ac:dyDescent="0.25">
      <c r="O20" s="21" t="s">
        <v>33</v>
      </c>
      <c r="P20" s="22"/>
      <c r="Q20" s="23"/>
      <c r="R20" s="342">
        <f ca="1">SUMIF('EB015-EB215'!$W$1079:$X$1300,O20,'EB015-EB215'!X$1079:$X$1300)</f>
        <v>0</v>
      </c>
    </row>
    <row r="21" spans="1:18" ht="23.25" x14ac:dyDescent="0.25">
      <c r="A21" s="492" t="s">
        <v>67</v>
      </c>
      <c r="B21" s="493"/>
      <c r="C21" s="493"/>
      <c r="D21" s="493"/>
      <c r="E21" s="494"/>
      <c r="O21" s="21" t="s">
        <v>46</v>
      </c>
      <c r="P21" s="22"/>
      <c r="Q21" s="23"/>
      <c r="R21" s="342">
        <f ca="1">SUMIF('EB015-EB215'!$W$1079:$X$1300,O21,'EB015-EB215'!X$1079:$X$1300)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42">
        <f ca="1">SUMIF('EB015-EB215'!$W$1079:$X$1300,O22,'EB015-EB215'!X$1079:$X$1300)</f>
        <v>0</v>
      </c>
    </row>
    <row r="23" spans="1:18" x14ac:dyDescent="0.25">
      <c r="A23" s="441">
        <v>1484585</v>
      </c>
      <c r="B23" s="140">
        <f>VLOOKUP(Table1411[[#This Row],[Shop Order]],'EB015-EB215'!A:AA,4,FALSE)</f>
        <v>1970</v>
      </c>
      <c r="C23" s="140">
        <f>VLOOKUP(Table1411[[#This Row],[Shop Order]],'EB015-EB215'!A:AA,5,FALSE)</f>
        <v>1860</v>
      </c>
      <c r="D23" s="141">
        <f>VLOOKUP(Table1411[[#This Row],[Shop Order]],'EB015-EB215'!A:AA,6,FALSE)</f>
        <v>0.9441624365482234</v>
      </c>
      <c r="E23" s="142">
        <f>VLOOKUP(Table1411[[#This Row],[Shop Order]],'EB015-EB215'!A:AA,7,FALSE)</f>
        <v>45001</v>
      </c>
      <c r="O23" s="21" t="s">
        <v>47</v>
      </c>
      <c r="P23" s="22"/>
      <c r="Q23" s="23"/>
      <c r="R23" s="342">
        <f ca="1">SUMIF('EB015-EB215'!$W$1079:$X$1300,O23,'EB015-EB215'!X$1079:$X$1300)</f>
        <v>0</v>
      </c>
    </row>
    <row r="24" spans="1:18" x14ac:dyDescent="0.25">
      <c r="A24" s="441">
        <v>1484586</v>
      </c>
      <c r="B24" s="140">
        <f>VLOOKUP(Table1411[[#This Row],[Shop Order]],'EB015-EB215'!A:AA,4,FALSE)</f>
        <v>1989</v>
      </c>
      <c r="C24" s="140">
        <f>VLOOKUP(Table1411[[#This Row],[Shop Order]],'EB015-EB215'!A:AA,5,FALSE)</f>
        <v>1880</v>
      </c>
      <c r="D24" s="141">
        <f>VLOOKUP(Table1411[[#This Row],[Shop Order]],'EB015-EB215'!A:AA,6,FALSE)</f>
        <v>0.94519859225741576</v>
      </c>
      <c r="E24" s="142">
        <f>VLOOKUP(Table1411[[#This Row],[Shop Order]],'EB015-EB215'!A:AA,7,FALSE)</f>
        <v>45002</v>
      </c>
      <c r="G24" s="26"/>
      <c r="O24" s="21" t="s">
        <v>128</v>
      </c>
      <c r="P24" s="22"/>
      <c r="Q24" s="23"/>
      <c r="R24" s="342">
        <f ca="1">SUMIF('EB015-EB215'!$W$1079:$X$1300,O24,'EB015-EB215'!X$1079:$X$1300)</f>
        <v>0</v>
      </c>
    </row>
    <row r="25" spans="1:18" x14ac:dyDescent="0.25">
      <c r="A25" s="441">
        <v>1481239</v>
      </c>
      <c r="B25" s="140">
        <f>VLOOKUP(Table1411[[#This Row],[Shop Order]],'EB015-EB215'!A:AA,4,FALSE)</f>
        <v>2029</v>
      </c>
      <c r="C25" s="140">
        <f>VLOOKUP(Table1411[[#This Row],[Shop Order]],'EB015-EB215'!A:AA,5,FALSE)</f>
        <v>1885</v>
      </c>
      <c r="D25" s="141">
        <f>VLOOKUP(Table1411[[#This Row],[Shop Order]],'EB015-EB215'!A:AA,6,FALSE)</f>
        <v>0.92902907836372595</v>
      </c>
      <c r="E25" s="323">
        <f>VLOOKUP(Table1411[[#This Row],[Shop Order]],'EB015-EB215'!A:AA,7,FALSE)</f>
        <v>45005</v>
      </c>
      <c r="O25" s="21" t="s">
        <v>34</v>
      </c>
      <c r="P25" s="22"/>
      <c r="Q25" s="23"/>
      <c r="R25" s="342">
        <f ca="1">SUMIF('EB015-EB215'!$W$1079:$X$1300,O25,'EB015-EB215'!X$1079:$X$1300)</f>
        <v>0</v>
      </c>
    </row>
    <row r="26" spans="1:18" x14ac:dyDescent="0.25">
      <c r="A26" s="441">
        <v>1484587</v>
      </c>
      <c r="B26" s="140">
        <f>VLOOKUP(Table1411[[#This Row],[Shop Order]],'EB015-EB215'!A:AA,4,FALSE)</f>
        <v>2033</v>
      </c>
      <c r="C26" s="140">
        <f>VLOOKUP(Table1411[[#This Row],[Shop Order]],'EB015-EB215'!A:AA,5,FALSE)</f>
        <v>1877</v>
      </c>
      <c r="D26" s="141">
        <f>VLOOKUP(Table1411[[#This Row],[Shop Order]],'EB015-EB215'!A:AA,6,FALSE)</f>
        <v>0.92326610919822927</v>
      </c>
      <c r="E26" s="142">
        <f>VLOOKUP(Table1411[[#This Row],[Shop Order]],'EB015-EB215'!A:AA,7,FALSE)</f>
        <v>45008</v>
      </c>
      <c r="O26" s="21" t="s">
        <v>112</v>
      </c>
      <c r="P26" s="22"/>
      <c r="Q26" s="23"/>
      <c r="R26" s="342">
        <f ca="1">SUMIF('EB015-EB215'!$W$1079:$X$1300,O26,'EB015-EB215'!X$1079:$X$1300)</f>
        <v>0</v>
      </c>
    </row>
    <row r="27" spans="1:18" x14ac:dyDescent="0.25">
      <c r="A27" s="441">
        <v>1484588</v>
      </c>
      <c r="B27" s="140">
        <f>VLOOKUP(Table1411[[#This Row],[Shop Order]],'EB015-EB215'!A:AA,4,FALSE)</f>
        <v>2021</v>
      </c>
      <c r="C27" s="140">
        <f>VLOOKUP(Table1411[[#This Row],[Shop Order]],'EB015-EB215'!A:AA,5,FALSE)</f>
        <v>1847</v>
      </c>
      <c r="D27" s="141">
        <f>VLOOKUP(Table1411[[#This Row],[Shop Order]],'EB015-EB215'!A:AA,6,FALSE)</f>
        <v>0.91390400791687287</v>
      </c>
      <c r="E27" s="142">
        <f>VLOOKUP(Table1411[[#This Row],[Shop Order]],'EB015-EB215'!A:AA,7,FALSE)</f>
        <v>45009</v>
      </c>
      <c r="O27" s="21" t="s">
        <v>106</v>
      </c>
      <c r="P27" s="22"/>
      <c r="Q27" s="23"/>
      <c r="R27" s="342">
        <f ca="1">SUMIF('EB015-EB215'!$W$1079:$X$1300,O27,'EB015-EB215'!X$1079:$X$1300)</f>
        <v>0</v>
      </c>
    </row>
    <row r="28" spans="1:18" ht="15.75" thickBot="1" x14ac:dyDescent="0.3">
      <c r="A28" s="441">
        <v>1473943</v>
      </c>
      <c r="B28" s="140">
        <f>VLOOKUP(Table1411[[#This Row],[Shop Order]],'EB015-EB215'!A:AA,4,FALSE)</f>
        <v>1218</v>
      </c>
      <c r="C28" s="140">
        <f>VLOOKUP(Table1411[[#This Row],[Shop Order]],'EB015-EB215'!A:AA,5,FALSE)</f>
        <v>1108</v>
      </c>
      <c r="D28" s="141">
        <f>VLOOKUP(Table1411[[#This Row],[Shop Order]],'EB015-EB215'!A:AA,6,FALSE)</f>
        <v>0.909688013136289</v>
      </c>
      <c r="E28" s="142">
        <f>VLOOKUP(Table1411[[#This Row],[Shop Order]],'EB015-EB215'!A:AA,7,FALSE)</f>
        <v>45012</v>
      </c>
      <c r="O28" s="21" t="s">
        <v>45</v>
      </c>
      <c r="P28" s="22"/>
      <c r="Q28" s="23"/>
      <c r="R28" s="342">
        <f ca="1">SUMIF('EB015-EB215'!$W$1079:$X$1300,O28,'EB015-EB215'!X$1079:$X$1300)</f>
        <v>0</v>
      </c>
    </row>
    <row r="29" spans="1:18" ht="15.75" thickBot="1" x14ac:dyDescent="0.3">
      <c r="A29" s="495" t="s">
        <v>53</v>
      </c>
      <c r="B29" s="496"/>
      <c r="C29" s="497"/>
      <c r="D29" s="84">
        <f>AVERAGE(D23:D28)</f>
        <v>0.9275413729034595</v>
      </c>
      <c r="E29" s="28"/>
      <c r="O29" s="21" t="s">
        <v>38</v>
      </c>
      <c r="P29" s="22"/>
      <c r="Q29" s="23"/>
      <c r="R29" s="342">
        <f ca="1">SUMIF('EB015-EB215'!$W$1079:$X$1300,O29,'EB015-EB215'!X$1079:$X$1300)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29">
      <sortCondition descending="1" ref="R4"/>
    </sortState>
  </autoFilter>
  <dataConsolidate/>
  <mergeCells count="5">
    <mergeCell ref="A1:R1"/>
    <mergeCell ref="A21:E21"/>
    <mergeCell ref="A29:C29"/>
    <mergeCell ref="O4:Q4"/>
    <mergeCell ref="O3:R3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E1247"/>
  <sheetViews>
    <sheetView topLeftCell="A1208" zoomScale="65" zoomScaleNormal="65" zoomScaleSheetLayoutView="90" workbookViewId="0">
      <selection activeCell="N1221" sqref="N1221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10" style="47" customWidth="1"/>
    <col min="5" max="5" width="8" style="47" bestFit="1" customWidth="1"/>
    <col min="6" max="6" width="11.140625" style="47" bestFit="1" customWidth="1"/>
    <col min="7" max="7" width="12.5703125" style="15" bestFit="1" customWidth="1"/>
    <col min="8" max="9" width="14.28515625" style="7" bestFit="1" customWidth="1"/>
    <col min="10" max="17" width="10.7109375" style="7" customWidth="1"/>
    <col min="18" max="18" width="14.28515625" style="7" customWidth="1"/>
    <col min="19" max="19" width="14.7109375" style="7" customWidth="1"/>
    <col min="20" max="20" width="8.42578125" style="8" bestFit="1" customWidth="1"/>
    <col min="21" max="21" width="11.140625" style="9" bestFit="1" customWidth="1"/>
    <col min="22" max="22" width="13" style="9" hidden="1" customWidth="1"/>
    <col min="23" max="23" width="40.7109375" style="47" customWidth="1"/>
    <col min="24" max="24" width="5.42578125" style="47" hidden="1" customWidth="1"/>
    <col min="25" max="25" width="52.2851562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8" t="s">
        <v>23</v>
      </c>
      <c r="B2" s="48" t="s">
        <v>23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131</v>
      </c>
      <c r="S2" s="52" t="s">
        <v>44</v>
      </c>
      <c r="T2" s="52" t="s">
        <v>5</v>
      </c>
      <c r="U2" s="48" t="s">
        <v>2</v>
      </c>
      <c r="V2" s="88" t="s">
        <v>74</v>
      </c>
      <c r="W2" s="89" t="s">
        <v>21</v>
      </c>
      <c r="X2" s="49" t="s">
        <v>18</v>
      </c>
      <c r="Y2" s="90" t="s">
        <v>7</v>
      </c>
    </row>
    <row r="3" spans="1:25" ht="15.75" thickBot="1" x14ac:dyDescent="0.3">
      <c r="A3" s="471">
        <v>1473008</v>
      </c>
      <c r="B3" s="288" t="s">
        <v>125</v>
      </c>
      <c r="C3" s="471">
        <v>1152</v>
      </c>
      <c r="D3" s="471">
        <v>1212</v>
      </c>
      <c r="E3" s="476">
        <v>1112</v>
      </c>
      <c r="F3" s="477">
        <f>E3/D3</f>
        <v>0.91749174917491749</v>
      </c>
      <c r="G3" s="54">
        <v>44923</v>
      </c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  <c r="T3" s="425"/>
      <c r="U3" s="125"/>
      <c r="V3" s="93"/>
      <c r="W3" s="95" t="s">
        <v>80</v>
      </c>
      <c r="X3" s="289">
        <v>578.5</v>
      </c>
      <c r="Y3" s="86" t="s">
        <v>75</v>
      </c>
    </row>
    <row r="4" spans="1:25" ht="16.5" thickBot="1" x14ac:dyDescent="0.25">
      <c r="A4" s="96"/>
      <c r="B4" s="97"/>
      <c r="C4" s="97"/>
      <c r="D4" s="97"/>
      <c r="E4" s="97"/>
      <c r="F4" s="97"/>
      <c r="G4" s="98"/>
      <c r="H4" s="99">
        <v>8</v>
      </c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336">
        <v>3</v>
      </c>
      <c r="T4" s="335">
        <f t="shared" ref="T4:T32" si="0">SUM(H4,J4,L4,N4,P4,R4,S4)</f>
        <v>11</v>
      </c>
      <c r="U4" s="429">
        <f>($T4)/$D$3</f>
        <v>9.0759075907590765E-3</v>
      </c>
      <c r="V4" s="103">
        <f>D3</f>
        <v>1212</v>
      </c>
      <c r="W4" s="281" t="s">
        <v>16</v>
      </c>
      <c r="X4" s="97">
        <f>T4</f>
        <v>11</v>
      </c>
      <c r="Y4" s="290" t="s">
        <v>140</v>
      </c>
    </row>
    <row r="5" spans="1:25" ht="16.5" thickBot="1" x14ac:dyDescent="0.25">
      <c r="A5" s="106"/>
      <c r="B5" s="107"/>
      <c r="C5" s="107"/>
      <c r="D5" s="107"/>
      <c r="E5" s="107"/>
      <c r="F5" s="107"/>
      <c r="G5" s="108"/>
      <c r="H5" s="109"/>
      <c r="I5" s="69"/>
      <c r="J5" s="69"/>
      <c r="K5" s="69"/>
      <c r="L5" s="69"/>
      <c r="M5" s="69"/>
      <c r="N5" s="110"/>
      <c r="O5" s="69"/>
      <c r="P5" s="69"/>
      <c r="Q5" s="69"/>
      <c r="R5" s="69"/>
      <c r="S5" s="337"/>
      <c r="T5" s="333">
        <f t="shared" si="0"/>
        <v>0</v>
      </c>
      <c r="U5" s="102">
        <f t="shared" ref="U5:U32" si="1">($T5)/$D$3</f>
        <v>0</v>
      </c>
      <c r="V5" s="103">
        <f>D3</f>
        <v>1212</v>
      </c>
      <c r="W5" s="282" t="s">
        <v>46</v>
      </c>
      <c r="X5" s="97">
        <f t="shared" ref="X5:X41" si="2">T5</f>
        <v>0</v>
      </c>
      <c r="Y5" s="290" t="s">
        <v>178</v>
      </c>
    </row>
    <row r="6" spans="1:25" ht="16.5" thickBot="1" x14ac:dyDescent="0.25">
      <c r="A6" s="106"/>
      <c r="B6" s="107"/>
      <c r="C6" s="107"/>
      <c r="D6" s="107"/>
      <c r="E6" s="107"/>
      <c r="F6" s="107"/>
      <c r="G6" s="108"/>
      <c r="H6" s="109">
        <v>3</v>
      </c>
      <c r="I6" s="69"/>
      <c r="J6" s="69">
        <v>1</v>
      </c>
      <c r="K6" s="69"/>
      <c r="L6" s="69"/>
      <c r="M6" s="69"/>
      <c r="N6" s="69"/>
      <c r="O6" s="69"/>
      <c r="P6" s="69"/>
      <c r="Q6" s="69"/>
      <c r="R6" s="69"/>
      <c r="S6" s="337"/>
      <c r="T6" s="333">
        <f t="shared" si="0"/>
        <v>4</v>
      </c>
      <c r="U6" s="102">
        <f t="shared" si="1"/>
        <v>3.3003300330033004E-3</v>
      </c>
      <c r="V6" s="103">
        <f>D3</f>
        <v>1212</v>
      </c>
      <c r="W6" s="282" t="s">
        <v>6</v>
      </c>
      <c r="X6" s="97">
        <f t="shared" si="2"/>
        <v>4</v>
      </c>
      <c r="Y6" s="290"/>
    </row>
    <row r="7" spans="1:25" ht="16.5" thickBot="1" x14ac:dyDescent="0.25">
      <c r="A7" s="106"/>
      <c r="B7" s="107"/>
      <c r="C7" s="107"/>
      <c r="D7" s="107"/>
      <c r="E7" s="114"/>
      <c r="F7" s="114"/>
      <c r="G7" s="108"/>
      <c r="H7" s="109">
        <v>8</v>
      </c>
      <c r="I7" s="69"/>
      <c r="J7" s="69">
        <v>2</v>
      </c>
      <c r="K7" s="69"/>
      <c r="L7" s="69"/>
      <c r="M7" s="69"/>
      <c r="N7" s="69"/>
      <c r="O7" s="69"/>
      <c r="P7" s="69"/>
      <c r="Q7" s="69"/>
      <c r="R7" s="69"/>
      <c r="S7" s="337">
        <v>1</v>
      </c>
      <c r="T7" s="333">
        <f t="shared" si="0"/>
        <v>11</v>
      </c>
      <c r="U7" s="102">
        <f t="shared" si="1"/>
        <v>9.0759075907590765E-3</v>
      </c>
      <c r="V7" s="103">
        <f>D3</f>
        <v>1212</v>
      </c>
      <c r="W7" s="282" t="s">
        <v>14</v>
      </c>
      <c r="X7" s="97">
        <f t="shared" si="2"/>
        <v>11</v>
      </c>
      <c r="Y7" s="329"/>
    </row>
    <row r="8" spans="1:25" ht="16.5" thickBot="1" x14ac:dyDescent="0.25">
      <c r="A8" s="106"/>
      <c r="B8" s="107"/>
      <c r="C8" s="107"/>
      <c r="D8" s="107"/>
      <c r="E8" s="114"/>
      <c r="F8" s="114"/>
      <c r="G8" s="108"/>
      <c r="H8" s="109">
        <v>4</v>
      </c>
      <c r="I8" s="69"/>
      <c r="J8" s="69">
        <v>1</v>
      </c>
      <c r="K8" s="69"/>
      <c r="L8" s="69"/>
      <c r="M8" s="69"/>
      <c r="N8" s="69"/>
      <c r="O8" s="69"/>
      <c r="P8" s="69"/>
      <c r="Q8" s="69"/>
      <c r="R8" s="69"/>
      <c r="S8" s="337">
        <v>1</v>
      </c>
      <c r="T8" s="333">
        <f t="shared" si="0"/>
        <v>6</v>
      </c>
      <c r="U8" s="102">
        <f t="shared" si="1"/>
        <v>4.9504950495049506E-3</v>
      </c>
      <c r="V8" s="103">
        <f>D3</f>
        <v>1212</v>
      </c>
      <c r="W8" s="282" t="s">
        <v>15</v>
      </c>
      <c r="X8" s="97">
        <f t="shared" si="2"/>
        <v>6</v>
      </c>
      <c r="Y8" s="115"/>
    </row>
    <row r="9" spans="1:25" ht="16.5" thickBot="1" x14ac:dyDescent="0.25">
      <c r="A9" s="106"/>
      <c r="B9" s="107"/>
      <c r="C9" s="107"/>
      <c r="D9" s="107"/>
      <c r="E9" s="114"/>
      <c r="F9" s="114"/>
      <c r="G9" s="108"/>
      <c r="H9" s="109">
        <v>14</v>
      </c>
      <c r="I9" s="69"/>
      <c r="J9" s="69">
        <v>3</v>
      </c>
      <c r="K9" s="69"/>
      <c r="L9" s="69"/>
      <c r="M9" s="69"/>
      <c r="N9" s="69"/>
      <c r="O9" s="69"/>
      <c r="P9" s="69"/>
      <c r="Q9" s="69"/>
      <c r="R9" s="69"/>
      <c r="S9" s="337">
        <v>2</v>
      </c>
      <c r="T9" s="333">
        <f t="shared" si="0"/>
        <v>19</v>
      </c>
      <c r="U9" s="102">
        <f t="shared" si="1"/>
        <v>1.5676567656765675E-2</v>
      </c>
      <c r="V9" s="103">
        <f>D3</f>
        <v>1212</v>
      </c>
      <c r="W9" s="282" t="s">
        <v>32</v>
      </c>
      <c r="X9" s="97">
        <f t="shared" si="2"/>
        <v>19</v>
      </c>
      <c r="Y9" s="115"/>
    </row>
    <row r="10" spans="1:25" ht="16.5" thickBot="1" x14ac:dyDescent="0.25">
      <c r="A10" s="106"/>
      <c r="B10" s="107"/>
      <c r="C10" s="107"/>
      <c r="D10" s="107"/>
      <c r="E10" s="114"/>
      <c r="F10" s="114"/>
      <c r="G10" s="108"/>
      <c r="H10" s="10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337"/>
      <c r="T10" s="333">
        <f t="shared" si="0"/>
        <v>0</v>
      </c>
      <c r="U10" s="102">
        <f t="shared" si="1"/>
        <v>0</v>
      </c>
      <c r="V10" s="103">
        <f>D3</f>
        <v>1212</v>
      </c>
      <c r="W10" s="282" t="s">
        <v>33</v>
      </c>
      <c r="X10" s="97">
        <f t="shared" si="2"/>
        <v>0</v>
      </c>
      <c r="Y10" s="115"/>
    </row>
    <row r="11" spans="1:25" ht="16.5" thickBot="1" x14ac:dyDescent="0.25">
      <c r="A11" s="106"/>
      <c r="B11" s="107"/>
      <c r="C11" s="107"/>
      <c r="D11" s="107"/>
      <c r="E11" s="114"/>
      <c r="F11" s="114"/>
      <c r="G11" s="108"/>
      <c r="H11" s="10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337"/>
      <c r="T11" s="333">
        <f t="shared" si="0"/>
        <v>0</v>
      </c>
      <c r="U11" s="102">
        <f t="shared" si="1"/>
        <v>0</v>
      </c>
      <c r="V11" s="103">
        <f>D3</f>
        <v>1212</v>
      </c>
      <c r="W11" s="282" t="s">
        <v>130</v>
      </c>
      <c r="X11" s="97">
        <f t="shared" si="2"/>
        <v>0</v>
      </c>
      <c r="Y11" s="115"/>
    </row>
    <row r="12" spans="1:25" ht="16.5" thickBot="1" x14ac:dyDescent="0.25">
      <c r="A12" s="106"/>
      <c r="B12" s="107"/>
      <c r="C12" s="107"/>
      <c r="D12" s="107"/>
      <c r="E12" s="114"/>
      <c r="F12" s="114"/>
      <c r="G12" s="108"/>
      <c r="H12" s="10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337"/>
      <c r="T12" s="333">
        <f t="shared" si="0"/>
        <v>0</v>
      </c>
      <c r="U12" s="102">
        <f t="shared" si="1"/>
        <v>0</v>
      </c>
      <c r="V12" s="103">
        <f>D3</f>
        <v>1212</v>
      </c>
      <c r="W12" s="282" t="s">
        <v>31</v>
      </c>
      <c r="X12" s="97">
        <f t="shared" si="2"/>
        <v>0</v>
      </c>
      <c r="Y12" s="115"/>
    </row>
    <row r="13" spans="1:25" ht="16.5" thickBot="1" x14ac:dyDescent="0.25">
      <c r="A13" s="106"/>
      <c r="B13" s="107"/>
      <c r="C13" s="107"/>
      <c r="D13" s="107"/>
      <c r="E13" s="114"/>
      <c r="F13" s="114"/>
      <c r="G13" s="108"/>
      <c r="H13" s="109">
        <v>2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337"/>
      <c r="T13" s="333">
        <f t="shared" si="0"/>
        <v>2</v>
      </c>
      <c r="U13" s="102">
        <f t="shared" si="1"/>
        <v>1.6501650165016502E-3</v>
      </c>
      <c r="V13" s="103">
        <f>D3</f>
        <v>1212</v>
      </c>
      <c r="W13" s="282" t="s">
        <v>0</v>
      </c>
      <c r="X13" s="97">
        <f t="shared" si="2"/>
        <v>2</v>
      </c>
      <c r="Y13" s="329"/>
    </row>
    <row r="14" spans="1:25" ht="16.5" thickBot="1" x14ac:dyDescent="0.25">
      <c r="A14" s="106"/>
      <c r="B14" s="107"/>
      <c r="C14" s="107"/>
      <c r="D14" s="107"/>
      <c r="E14" s="114"/>
      <c r="F14" s="114"/>
      <c r="G14" s="108"/>
      <c r="H14" s="109">
        <v>4</v>
      </c>
      <c r="I14" s="69"/>
      <c r="J14" s="69">
        <v>3</v>
      </c>
      <c r="K14" s="69"/>
      <c r="L14" s="69"/>
      <c r="M14" s="69"/>
      <c r="N14" s="69"/>
      <c r="O14" s="69"/>
      <c r="P14" s="69"/>
      <c r="Q14" s="69"/>
      <c r="R14" s="69"/>
      <c r="S14" s="337">
        <v>3</v>
      </c>
      <c r="T14" s="333">
        <f t="shared" si="0"/>
        <v>10</v>
      </c>
      <c r="U14" s="102">
        <f t="shared" si="1"/>
        <v>8.2508250825082501E-3</v>
      </c>
      <c r="V14" s="103">
        <f>D3</f>
        <v>1212</v>
      </c>
      <c r="W14" s="282" t="s">
        <v>12</v>
      </c>
      <c r="X14" s="97">
        <f t="shared" si="2"/>
        <v>10</v>
      </c>
      <c r="Y14" s="116"/>
    </row>
    <row r="15" spans="1:25" ht="16.5" thickBot="1" x14ac:dyDescent="0.25">
      <c r="A15" s="106"/>
      <c r="B15" s="107"/>
      <c r="C15" s="107"/>
      <c r="D15" s="107"/>
      <c r="E15" s="114"/>
      <c r="F15" s="114" t="s">
        <v>110</v>
      </c>
      <c r="G15" s="108"/>
      <c r="H15" s="10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337"/>
      <c r="T15" s="333">
        <f t="shared" si="0"/>
        <v>0</v>
      </c>
      <c r="U15" s="102">
        <f t="shared" si="1"/>
        <v>0</v>
      </c>
      <c r="V15" s="103">
        <f>D3</f>
        <v>1212</v>
      </c>
      <c r="W15" s="282" t="s">
        <v>35</v>
      </c>
      <c r="X15" s="97">
        <f t="shared" si="2"/>
        <v>0</v>
      </c>
      <c r="Y15" s="116"/>
    </row>
    <row r="16" spans="1:25" ht="16.5" thickBot="1" x14ac:dyDescent="0.25">
      <c r="A16" s="106"/>
      <c r="B16" s="107"/>
      <c r="C16" s="107"/>
      <c r="D16" s="107"/>
      <c r="E16" s="114"/>
      <c r="F16" s="114"/>
      <c r="G16" s="108"/>
      <c r="H16" s="109"/>
      <c r="I16" s="69"/>
      <c r="J16" s="69">
        <v>6</v>
      </c>
      <c r="K16" s="69"/>
      <c r="L16" s="69"/>
      <c r="M16" s="69"/>
      <c r="N16" s="69"/>
      <c r="O16" s="69"/>
      <c r="P16" s="69"/>
      <c r="Q16" s="69"/>
      <c r="R16" s="69"/>
      <c r="S16" s="337"/>
      <c r="T16" s="333">
        <f t="shared" si="0"/>
        <v>6</v>
      </c>
      <c r="U16" s="102">
        <f t="shared" si="1"/>
        <v>4.9504950495049506E-3</v>
      </c>
      <c r="V16" s="103">
        <f>D3</f>
        <v>1212</v>
      </c>
      <c r="W16" s="283" t="s">
        <v>29</v>
      </c>
      <c r="X16" s="97">
        <f t="shared" si="2"/>
        <v>6</v>
      </c>
      <c r="Y16" s="113"/>
    </row>
    <row r="17" spans="1:25" ht="16.5" thickBot="1" x14ac:dyDescent="0.25">
      <c r="A17" s="106"/>
      <c r="B17" s="107"/>
      <c r="C17" s="107"/>
      <c r="D17" s="107"/>
      <c r="E17" s="114"/>
      <c r="F17" s="114"/>
      <c r="G17" s="119"/>
      <c r="H17" s="120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337"/>
      <c r="T17" s="333">
        <f t="shared" si="0"/>
        <v>0</v>
      </c>
      <c r="U17" s="102">
        <f t="shared" si="1"/>
        <v>0</v>
      </c>
      <c r="V17" s="103">
        <f>D3</f>
        <v>1212</v>
      </c>
      <c r="W17" s="283" t="s">
        <v>10</v>
      </c>
      <c r="X17" s="97">
        <f t="shared" si="2"/>
        <v>0</v>
      </c>
      <c r="Y17" s="329"/>
    </row>
    <row r="18" spans="1:25" ht="16.5" thickBot="1" x14ac:dyDescent="0.25">
      <c r="A18" s="106"/>
      <c r="B18" s="107"/>
      <c r="C18" s="107"/>
      <c r="D18" s="107"/>
      <c r="E18" s="114"/>
      <c r="F18" s="114"/>
      <c r="G18" s="119"/>
      <c r="H18" s="120">
        <v>5</v>
      </c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337"/>
      <c r="T18" s="333">
        <f t="shared" si="0"/>
        <v>5</v>
      </c>
      <c r="U18" s="102">
        <f t="shared" si="1"/>
        <v>4.125412541254125E-3</v>
      </c>
      <c r="V18" s="103">
        <f>D3</f>
        <v>1212</v>
      </c>
      <c r="W18" s="283" t="s">
        <v>28</v>
      </c>
      <c r="X18" s="97">
        <f t="shared" si="2"/>
        <v>5</v>
      </c>
      <c r="Y18" s="113"/>
    </row>
    <row r="19" spans="1:25" ht="16.5" thickBot="1" x14ac:dyDescent="0.25">
      <c r="A19" s="106"/>
      <c r="B19" s="107"/>
      <c r="C19" s="107"/>
      <c r="D19" s="107"/>
      <c r="E19" s="114"/>
      <c r="F19" s="114"/>
      <c r="G19" s="119"/>
      <c r="H19" s="227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338"/>
      <c r="T19" s="334">
        <f t="shared" si="0"/>
        <v>0</v>
      </c>
      <c r="U19" s="331">
        <f t="shared" si="1"/>
        <v>0</v>
      </c>
      <c r="V19" s="322">
        <f>D3</f>
        <v>1212</v>
      </c>
      <c r="W19" s="284" t="s">
        <v>179</v>
      </c>
      <c r="X19" s="97">
        <f t="shared" si="2"/>
        <v>0</v>
      </c>
      <c r="Y19" s="113"/>
    </row>
    <row r="20" spans="1:25" ht="16.5" thickBot="1" x14ac:dyDescent="0.25">
      <c r="A20" s="106"/>
      <c r="B20" s="107"/>
      <c r="C20" s="107"/>
      <c r="D20" s="107"/>
      <c r="E20" s="114"/>
      <c r="F20" s="114"/>
      <c r="G20" s="108"/>
      <c r="H20" s="99"/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339"/>
      <c r="T20" s="335">
        <f t="shared" si="0"/>
        <v>0</v>
      </c>
      <c r="U20" s="224">
        <f t="shared" si="1"/>
        <v>0</v>
      </c>
      <c r="V20" s="103">
        <f>D3</f>
        <v>1212</v>
      </c>
      <c r="W20" s="285" t="s">
        <v>11</v>
      </c>
      <c r="X20" s="97">
        <f t="shared" si="2"/>
        <v>0</v>
      </c>
      <c r="Y20" s="116"/>
    </row>
    <row r="21" spans="1:25" ht="16.5" thickBot="1" x14ac:dyDescent="0.25">
      <c r="A21" s="106"/>
      <c r="B21" s="107"/>
      <c r="C21" s="107"/>
      <c r="D21" s="107"/>
      <c r="E21" s="114"/>
      <c r="F21" s="114"/>
      <c r="G21" s="108"/>
      <c r="H21" s="109"/>
      <c r="I21" s="293">
        <v>1</v>
      </c>
      <c r="J21" s="69"/>
      <c r="K21" s="69"/>
      <c r="L21" s="69"/>
      <c r="M21" s="69"/>
      <c r="N21" s="69"/>
      <c r="O21" s="69"/>
      <c r="P21" s="69"/>
      <c r="Q21" s="69"/>
      <c r="R21" s="69"/>
      <c r="S21" s="337"/>
      <c r="T21" s="333">
        <f t="shared" si="0"/>
        <v>0</v>
      </c>
      <c r="U21" s="102">
        <f t="shared" si="1"/>
        <v>0</v>
      </c>
      <c r="V21" s="103">
        <f>D3</f>
        <v>1212</v>
      </c>
      <c r="W21" s="282" t="s">
        <v>30</v>
      </c>
      <c r="X21" s="97">
        <f t="shared" si="2"/>
        <v>0</v>
      </c>
      <c r="Y21" s="116"/>
    </row>
    <row r="22" spans="1:25" ht="16.5" thickBot="1" x14ac:dyDescent="0.25">
      <c r="A22" s="106"/>
      <c r="B22" s="107"/>
      <c r="C22" s="107"/>
      <c r="D22" s="107"/>
      <c r="E22" s="114"/>
      <c r="F22" s="114"/>
      <c r="G22" s="108"/>
      <c r="H22" s="109"/>
      <c r="I22" s="294">
        <v>5</v>
      </c>
      <c r="J22" s="69">
        <v>3</v>
      </c>
      <c r="K22" s="69"/>
      <c r="L22" s="69"/>
      <c r="M22" s="69"/>
      <c r="N22" s="69"/>
      <c r="O22" s="69"/>
      <c r="P22" s="69"/>
      <c r="Q22" s="69"/>
      <c r="R22" s="69"/>
      <c r="S22" s="337">
        <v>4</v>
      </c>
      <c r="T22" s="333">
        <f t="shared" si="0"/>
        <v>7</v>
      </c>
      <c r="U22" s="102">
        <f t="shared" si="1"/>
        <v>5.7755775577557752E-3</v>
      </c>
      <c r="V22" s="103">
        <f>D3</f>
        <v>1212</v>
      </c>
      <c r="W22" s="282" t="s">
        <v>3</v>
      </c>
      <c r="X22" s="97">
        <f t="shared" si="2"/>
        <v>7</v>
      </c>
      <c r="Y22" s="115"/>
    </row>
    <row r="23" spans="1:25" ht="16.5" thickBot="1" x14ac:dyDescent="0.25">
      <c r="A23" s="106"/>
      <c r="B23" s="107"/>
      <c r="C23" s="107"/>
      <c r="D23" s="107"/>
      <c r="E23" s="114"/>
      <c r="F23" s="114"/>
      <c r="G23" s="108"/>
      <c r="H23" s="109"/>
      <c r="I23" s="294">
        <v>69</v>
      </c>
      <c r="J23" s="69">
        <v>1</v>
      </c>
      <c r="K23" s="69"/>
      <c r="L23" s="69"/>
      <c r="M23" s="69"/>
      <c r="N23" s="69"/>
      <c r="O23" s="69"/>
      <c r="P23" s="69"/>
      <c r="Q23" s="69"/>
      <c r="R23" s="69"/>
      <c r="S23" s="337"/>
      <c r="T23" s="333">
        <f t="shared" si="0"/>
        <v>1</v>
      </c>
      <c r="U23" s="102">
        <f t="shared" si="1"/>
        <v>8.2508250825082509E-4</v>
      </c>
      <c r="V23" s="103">
        <f>D3</f>
        <v>1212</v>
      </c>
      <c r="W23" s="282" t="s">
        <v>8</v>
      </c>
      <c r="X23" s="97">
        <f t="shared" si="2"/>
        <v>1</v>
      </c>
      <c r="Y23" s="116"/>
    </row>
    <row r="24" spans="1:25" ht="16.5" thickBot="1" x14ac:dyDescent="0.25">
      <c r="A24" s="106"/>
      <c r="B24" s="107"/>
      <c r="C24" s="107"/>
      <c r="D24" s="107"/>
      <c r="E24" s="114"/>
      <c r="F24" s="114"/>
      <c r="G24" s="108"/>
      <c r="H24" s="109"/>
      <c r="I24" s="294">
        <v>4</v>
      </c>
      <c r="J24" s="69">
        <v>3</v>
      </c>
      <c r="K24" s="69"/>
      <c r="L24" s="69"/>
      <c r="M24" s="69"/>
      <c r="N24" s="69"/>
      <c r="O24" s="69"/>
      <c r="P24" s="69"/>
      <c r="Q24" s="69"/>
      <c r="R24" s="69"/>
      <c r="S24" s="337"/>
      <c r="T24" s="333">
        <f t="shared" si="0"/>
        <v>3</v>
      </c>
      <c r="U24" s="102">
        <f t="shared" si="1"/>
        <v>2.4752475247524753E-3</v>
      </c>
      <c r="V24" s="103">
        <f>D3</f>
        <v>1212</v>
      </c>
      <c r="W24" s="282" t="s">
        <v>9</v>
      </c>
      <c r="X24" s="97">
        <f t="shared" si="2"/>
        <v>3</v>
      </c>
      <c r="Y24" s="116"/>
    </row>
    <row r="25" spans="1:25" ht="16.5" thickBot="1" x14ac:dyDescent="0.25">
      <c r="A25" s="106"/>
      <c r="B25" s="107"/>
      <c r="C25" s="107"/>
      <c r="D25" s="107"/>
      <c r="E25" s="114"/>
      <c r="F25" s="114"/>
      <c r="G25" s="108"/>
      <c r="H25" s="109"/>
      <c r="I25" s="294">
        <v>2</v>
      </c>
      <c r="J25" s="69">
        <v>1</v>
      </c>
      <c r="K25" s="69"/>
      <c r="L25" s="69"/>
      <c r="M25" s="69"/>
      <c r="N25" s="69"/>
      <c r="O25" s="69"/>
      <c r="P25" s="69"/>
      <c r="Q25" s="69"/>
      <c r="R25" s="69"/>
      <c r="S25" s="337"/>
      <c r="T25" s="333">
        <f t="shared" si="0"/>
        <v>1</v>
      </c>
      <c r="U25" s="102">
        <f t="shared" si="1"/>
        <v>8.2508250825082509E-4</v>
      </c>
      <c r="V25" s="103">
        <f>D3</f>
        <v>1212</v>
      </c>
      <c r="W25" s="282" t="s">
        <v>82</v>
      </c>
      <c r="X25" s="97">
        <f t="shared" si="2"/>
        <v>1</v>
      </c>
      <c r="Y25" s="116"/>
    </row>
    <row r="26" spans="1:25" ht="16.5" thickBot="1" x14ac:dyDescent="0.25">
      <c r="A26" s="106"/>
      <c r="B26" s="107"/>
      <c r="C26" s="107"/>
      <c r="D26" s="107"/>
      <c r="E26" s="114"/>
      <c r="F26" s="114"/>
      <c r="G26" s="108"/>
      <c r="H26" s="109"/>
      <c r="I26" s="294"/>
      <c r="J26" s="69">
        <v>1</v>
      </c>
      <c r="K26" s="69"/>
      <c r="L26" s="69"/>
      <c r="M26" s="69"/>
      <c r="N26" s="69"/>
      <c r="O26" s="69"/>
      <c r="P26" s="69"/>
      <c r="Q26" s="69"/>
      <c r="R26" s="69"/>
      <c r="S26" s="337"/>
      <c r="T26" s="333">
        <f t="shared" si="0"/>
        <v>1</v>
      </c>
      <c r="U26" s="102">
        <f t="shared" si="1"/>
        <v>8.2508250825082509E-4</v>
      </c>
      <c r="V26" s="103">
        <f>D3</f>
        <v>1212</v>
      </c>
      <c r="W26" s="282" t="s">
        <v>20</v>
      </c>
      <c r="X26" s="97">
        <f t="shared" si="2"/>
        <v>1</v>
      </c>
      <c r="Y26" s="116"/>
    </row>
    <row r="27" spans="1:25" ht="16.5" thickBot="1" x14ac:dyDescent="0.25">
      <c r="A27" s="106"/>
      <c r="B27" s="107"/>
      <c r="C27" s="107"/>
      <c r="D27" s="107"/>
      <c r="E27" s="114"/>
      <c r="F27" s="114"/>
      <c r="G27" s="108"/>
      <c r="H27" s="109"/>
      <c r="I27" s="294">
        <v>1</v>
      </c>
      <c r="J27" s="69">
        <v>1</v>
      </c>
      <c r="K27" s="69"/>
      <c r="L27" s="69"/>
      <c r="M27" s="69"/>
      <c r="N27" s="69"/>
      <c r="O27" s="69"/>
      <c r="P27" s="69"/>
      <c r="Q27" s="69"/>
      <c r="R27" s="69"/>
      <c r="S27" s="337"/>
      <c r="T27" s="333">
        <f t="shared" si="0"/>
        <v>1</v>
      </c>
      <c r="U27" s="102">
        <f t="shared" si="1"/>
        <v>8.2508250825082509E-4</v>
      </c>
      <c r="V27" s="103">
        <f>D3</f>
        <v>1212</v>
      </c>
      <c r="W27" s="282" t="s">
        <v>83</v>
      </c>
      <c r="X27" s="97">
        <f t="shared" si="2"/>
        <v>1</v>
      </c>
      <c r="Y27" s="105" t="s">
        <v>235</v>
      </c>
    </row>
    <row r="28" spans="1:25" ht="16.5" thickBot="1" x14ac:dyDescent="0.25">
      <c r="A28" s="106"/>
      <c r="B28" s="107"/>
      <c r="C28" s="107"/>
      <c r="D28" s="107"/>
      <c r="E28" s="114"/>
      <c r="F28" s="114"/>
      <c r="G28" s="108"/>
      <c r="H28" s="109"/>
      <c r="I28" s="294">
        <v>4</v>
      </c>
      <c r="J28" s="69"/>
      <c r="K28" s="69"/>
      <c r="L28" s="69"/>
      <c r="M28" s="69"/>
      <c r="N28" s="69"/>
      <c r="O28" s="69"/>
      <c r="P28" s="69"/>
      <c r="Q28" s="69"/>
      <c r="R28" s="69"/>
      <c r="S28" s="337"/>
      <c r="T28" s="333">
        <f t="shared" si="0"/>
        <v>0</v>
      </c>
      <c r="U28" s="102">
        <f t="shared" si="1"/>
        <v>0</v>
      </c>
      <c r="V28" s="103">
        <f>D3</f>
        <v>1212</v>
      </c>
      <c r="W28" s="282" t="s">
        <v>10</v>
      </c>
      <c r="X28" s="97">
        <f t="shared" si="2"/>
        <v>0</v>
      </c>
      <c r="Y28" s="105" t="s">
        <v>234</v>
      </c>
    </row>
    <row r="29" spans="1:25" ht="16.5" thickBot="1" x14ac:dyDescent="0.25">
      <c r="A29" s="106"/>
      <c r="B29" s="107"/>
      <c r="C29" s="107"/>
      <c r="D29" s="107"/>
      <c r="E29" s="114"/>
      <c r="F29" s="114"/>
      <c r="G29" s="108"/>
      <c r="H29" s="109"/>
      <c r="I29" s="294">
        <v>6</v>
      </c>
      <c r="J29" s="69"/>
      <c r="K29" s="69"/>
      <c r="L29" s="69"/>
      <c r="M29" s="69"/>
      <c r="N29" s="69"/>
      <c r="O29" s="69"/>
      <c r="P29" s="69"/>
      <c r="Q29" s="69"/>
      <c r="R29" s="69"/>
      <c r="S29" s="337"/>
      <c r="T29" s="333">
        <f t="shared" si="0"/>
        <v>0</v>
      </c>
      <c r="U29" s="102">
        <f t="shared" si="1"/>
        <v>0</v>
      </c>
      <c r="V29" s="103">
        <f>D3</f>
        <v>1212</v>
      </c>
      <c r="W29" s="282" t="s">
        <v>13</v>
      </c>
      <c r="X29" s="97">
        <f t="shared" si="2"/>
        <v>0</v>
      </c>
      <c r="Y29" s="105" t="s">
        <v>110</v>
      </c>
    </row>
    <row r="30" spans="1:25" ht="15.75" thickBot="1" x14ac:dyDescent="0.25">
      <c r="A30" s="106"/>
      <c r="B30" s="107"/>
      <c r="C30" s="107"/>
      <c r="D30" s="107"/>
      <c r="E30" s="114"/>
      <c r="F30" s="114"/>
      <c r="G30" s="108"/>
      <c r="H30" s="10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337"/>
      <c r="T30" s="333">
        <f t="shared" si="0"/>
        <v>0</v>
      </c>
      <c r="U30" s="102">
        <f t="shared" si="1"/>
        <v>0</v>
      </c>
      <c r="V30" s="103">
        <f>D3</f>
        <v>1212</v>
      </c>
      <c r="W30" s="254" t="s">
        <v>127</v>
      </c>
      <c r="X30" s="97">
        <f t="shared" si="2"/>
        <v>0</v>
      </c>
      <c r="Y30" s="115"/>
    </row>
    <row r="31" spans="1:25" ht="15.75" thickBot="1" x14ac:dyDescent="0.25">
      <c r="A31" s="106"/>
      <c r="B31" s="107"/>
      <c r="C31" s="107"/>
      <c r="D31" s="107"/>
      <c r="E31" s="114"/>
      <c r="F31" s="114"/>
      <c r="G31" s="108"/>
      <c r="H31" s="10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337"/>
      <c r="T31" s="333">
        <f t="shared" si="0"/>
        <v>0</v>
      </c>
      <c r="U31" s="102">
        <f t="shared" si="1"/>
        <v>0</v>
      </c>
      <c r="V31" s="103">
        <f>D3</f>
        <v>1212</v>
      </c>
      <c r="W31" s="254" t="s">
        <v>101</v>
      </c>
      <c r="X31" s="97">
        <f t="shared" si="2"/>
        <v>0</v>
      </c>
      <c r="Y31" s="115"/>
    </row>
    <row r="32" spans="1:25" ht="16.5" thickBot="1" x14ac:dyDescent="0.25">
      <c r="A32" s="106"/>
      <c r="B32" s="107"/>
      <c r="C32" s="107"/>
      <c r="D32" s="107"/>
      <c r="E32" s="114"/>
      <c r="F32" s="114"/>
      <c r="G32" s="108"/>
      <c r="H32" s="117"/>
      <c r="I32" s="110">
        <v>5</v>
      </c>
      <c r="J32" s="110"/>
      <c r="K32" s="110"/>
      <c r="L32" s="110"/>
      <c r="M32" s="110"/>
      <c r="N32" s="110"/>
      <c r="O32" s="110"/>
      <c r="P32" s="110"/>
      <c r="Q32" s="110"/>
      <c r="R32" s="110"/>
      <c r="S32" s="340"/>
      <c r="T32" s="334">
        <f t="shared" si="0"/>
        <v>0</v>
      </c>
      <c r="U32" s="430">
        <f t="shared" si="1"/>
        <v>0</v>
      </c>
      <c r="V32" s="103">
        <f>D3</f>
        <v>1212</v>
      </c>
      <c r="W32" s="286" t="s">
        <v>85</v>
      </c>
      <c r="X32" s="97">
        <f t="shared" si="2"/>
        <v>0</v>
      </c>
      <c r="Y32" s="116"/>
    </row>
    <row r="33" spans="1:25" ht="16.5" thickBot="1" x14ac:dyDescent="0.3">
      <c r="A33" s="106"/>
      <c r="B33" s="107"/>
      <c r="C33" s="107"/>
      <c r="D33" s="107"/>
      <c r="E33" s="114"/>
      <c r="F33" s="114"/>
      <c r="G33" s="108"/>
      <c r="H33" s="91"/>
      <c r="I33" s="92"/>
      <c r="J33" s="325"/>
      <c r="K33" s="92"/>
      <c r="L33" s="92"/>
      <c r="M33" s="92"/>
      <c r="N33" s="92"/>
      <c r="O33" s="92"/>
      <c r="P33" s="92"/>
      <c r="Q33" s="92"/>
      <c r="R33" s="92"/>
      <c r="S33" s="92"/>
      <c r="T33" s="332"/>
      <c r="U33" s="332"/>
      <c r="V33" s="125"/>
      <c r="W33" s="287" t="s">
        <v>177</v>
      </c>
      <c r="X33" s="97">
        <f t="shared" si="2"/>
        <v>0</v>
      </c>
      <c r="Y33" s="439"/>
    </row>
    <row r="34" spans="1:25" ht="16.5" thickBot="1" x14ac:dyDescent="0.25">
      <c r="A34" s="106"/>
      <c r="B34" s="107"/>
      <c r="C34" s="107"/>
      <c r="D34" s="107"/>
      <c r="E34" s="114"/>
      <c r="F34" s="114"/>
      <c r="G34" s="119"/>
      <c r="H34" s="99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336"/>
      <c r="T34" s="335">
        <f t="shared" ref="T34:T42" si="3">SUM(H34,J34,L34,N34,P34,R34,S34)</f>
        <v>0</v>
      </c>
      <c r="U34" s="224">
        <f>($T34)/$D$3</f>
        <v>0</v>
      </c>
      <c r="V34" s="103">
        <f>D3</f>
        <v>1212</v>
      </c>
      <c r="W34" s="281" t="s">
        <v>87</v>
      </c>
      <c r="X34" s="97">
        <f t="shared" si="2"/>
        <v>0</v>
      </c>
      <c r="Y34" s="105"/>
    </row>
    <row r="35" spans="1:25" ht="16.5" thickBot="1" x14ac:dyDescent="0.25">
      <c r="A35" s="106"/>
      <c r="B35" s="107"/>
      <c r="C35" s="107"/>
      <c r="D35" s="107"/>
      <c r="E35" s="114"/>
      <c r="F35" s="114"/>
      <c r="G35" s="119"/>
      <c r="H35" s="10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337"/>
      <c r="T35" s="333">
        <f t="shared" si="3"/>
        <v>0</v>
      </c>
      <c r="U35" s="224">
        <f t="shared" ref="U35:U42" si="4">($T35)/$D$3</f>
        <v>0</v>
      </c>
      <c r="V35" s="103">
        <f>D3</f>
        <v>1212</v>
      </c>
      <c r="W35" s="282" t="s">
        <v>88</v>
      </c>
      <c r="X35" s="97">
        <f t="shared" si="2"/>
        <v>0</v>
      </c>
      <c r="Y35" s="105"/>
    </row>
    <row r="36" spans="1:25" ht="15.75" thickBot="1" x14ac:dyDescent="0.25">
      <c r="A36" s="106"/>
      <c r="B36" s="107"/>
      <c r="C36" s="107"/>
      <c r="D36" s="107"/>
      <c r="E36" s="114"/>
      <c r="F36" s="114"/>
      <c r="G36" s="119"/>
      <c r="H36" s="10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337"/>
      <c r="T36" s="333">
        <f t="shared" si="3"/>
        <v>0</v>
      </c>
      <c r="U36" s="224">
        <f t="shared" si="4"/>
        <v>0</v>
      </c>
      <c r="V36" s="103">
        <f>D3</f>
        <v>1212</v>
      </c>
      <c r="W36" s="368" t="s">
        <v>199</v>
      </c>
      <c r="X36" s="97">
        <f t="shared" si="2"/>
        <v>0</v>
      </c>
      <c r="Y36" s="105"/>
    </row>
    <row r="37" spans="1:25" ht="16.5" thickBot="1" x14ac:dyDescent="0.25">
      <c r="A37" s="106"/>
      <c r="B37" s="107"/>
      <c r="C37" s="107"/>
      <c r="D37" s="107"/>
      <c r="E37" s="114"/>
      <c r="F37" s="114"/>
      <c r="G37" s="119"/>
      <c r="H37" s="10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337"/>
      <c r="T37" s="333">
        <f t="shared" si="3"/>
        <v>0</v>
      </c>
      <c r="U37" s="224">
        <f t="shared" si="4"/>
        <v>0</v>
      </c>
      <c r="V37" s="103">
        <f>D3</f>
        <v>1212</v>
      </c>
      <c r="W37" s="282" t="s">
        <v>76</v>
      </c>
      <c r="X37" s="97">
        <f t="shared" si="2"/>
        <v>0</v>
      </c>
      <c r="Y37" s="105" t="s">
        <v>206</v>
      </c>
    </row>
    <row r="38" spans="1:25" ht="16.5" thickBot="1" x14ac:dyDescent="0.25">
      <c r="A38" s="106"/>
      <c r="B38" s="107"/>
      <c r="C38" s="107"/>
      <c r="D38" s="107"/>
      <c r="E38" s="114"/>
      <c r="F38" s="114"/>
      <c r="G38" s="119"/>
      <c r="H38" s="10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337"/>
      <c r="T38" s="333">
        <f t="shared" si="3"/>
        <v>0</v>
      </c>
      <c r="U38" s="224">
        <f t="shared" si="4"/>
        <v>0</v>
      </c>
      <c r="V38" s="103">
        <f>D3</f>
        <v>1212</v>
      </c>
      <c r="W38" s="282" t="s">
        <v>85</v>
      </c>
      <c r="X38" s="97">
        <f t="shared" si="2"/>
        <v>0</v>
      </c>
      <c r="Y38" s="105" t="s">
        <v>233</v>
      </c>
    </row>
    <row r="39" spans="1:25" ht="16.5" thickBot="1" x14ac:dyDescent="0.25">
      <c r="A39" s="106"/>
      <c r="B39" s="107"/>
      <c r="C39" s="107"/>
      <c r="D39" s="107"/>
      <c r="E39" s="114"/>
      <c r="F39" s="114"/>
      <c r="G39" s="119"/>
      <c r="H39" s="10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337"/>
      <c r="T39" s="333">
        <f t="shared" si="3"/>
        <v>0</v>
      </c>
      <c r="U39" s="224">
        <f t="shared" si="4"/>
        <v>0</v>
      </c>
      <c r="V39" s="103">
        <f>D3</f>
        <v>1212</v>
      </c>
      <c r="W39" s="283" t="s">
        <v>28</v>
      </c>
      <c r="X39" s="97">
        <f t="shared" si="2"/>
        <v>0</v>
      </c>
      <c r="Y39" s="105"/>
    </row>
    <row r="40" spans="1:25" ht="16.5" thickBot="1" x14ac:dyDescent="0.25">
      <c r="A40" s="106"/>
      <c r="B40" s="107"/>
      <c r="C40" s="107"/>
      <c r="D40" s="107"/>
      <c r="E40" s="114"/>
      <c r="F40" s="114"/>
      <c r="G40" s="119"/>
      <c r="H40" s="117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340"/>
      <c r="T40" s="333">
        <f t="shared" si="3"/>
        <v>0</v>
      </c>
      <c r="U40" s="224">
        <f t="shared" si="4"/>
        <v>0</v>
      </c>
      <c r="V40" s="103">
        <f>D3</f>
        <v>1212</v>
      </c>
      <c r="W40" s="286" t="s">
        <v>232</v>
      </c>
      <c r="X40" s="97">
        <f t="shared" si="2"/>
        <v>0</v>
      </c>
      <c r="Y40" s="105"/>
    </row>
    <row r="41" spans="1:25" ht="16.5" thickBot="1" x14ac:dyDescent="0.25">
      <c r="A41" s="106"/>
      <c r="B41" s="107"/>
      <c r="C41" s="107"/>
      <c r="D41" s="107"/>
      <c r="E41" s="114"/>
      <c r="F41" s="114"/>
      <c r="G41" s="119"/>
      <c r="H41" s="117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340"/>
      <c r="T41" s="333">
        <f t="shared" si="3"/>
        <v>0</v>
      </c>
      <c r="U41" s="224">
        <f t="shared" si="4"/>
        <v>0</v>
      </c>
      <c r="V41" s="103">
        <f>D3</f>
        <v>1212</v>
      </c>
      <c r="W41" s="286" t="s">
        <v>13</v>
      </c>
      <c r="X41" s="97">
        <f t="shared" si="2"/>
        <v>0</v>
      </c>
      <c r="Y41" s="292"/>
    </row>
    <row r="42" spans="1:25" ht="16.5" thickBot="1" x14ac:dyDescent="0.25">
      <c r="A42" s="127"/>
      <c r="B42" s="128"/>
      <c r="C42" s="128"/>
      <c r="D42" s="128"/>
      <c r="E42" s="129"/>
      <c r="F42" s="129"/>
      <c r="G42" s="130"/>
      <c r="H42" s="117">
        <v>12</v>
      </c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340"/>
      <c r="T42" s="333">
        <f t="shared" si="3"/>
        <v>12</v>
      </c>
      <c r="U42" s="331">
        <f t="shared" si="4"/>
        <v>9.9009900990099011E-3</v>
      </c>
      <c r="V42" s="103">
        <f>D3</f>
        <v>1212</v>
      </c>
      <c r="W42" s="284" t="s">
        <v>168</v>
      </c>
      <c r="X42" s="289">
        <f>T42</f>
        <v>12</v>
      </c>
      <c r="Y42" s="295"/>
    </row>
    <row r="43" spans="1:25" ht="15.75" thickBot="1" x14ac:dyDescent="0.25">
      <c r="A43" s="132"/>
      <c r="B43" s="132"/>
      <c r="C43" s="132"/>
      <c r="D43" s="132"/>
      <c r="E43" s="132"/>
      <c r="F43" s="132"/>
      <c r="G43" s="53" t="s">
        <v>5</v>
      </c>
      <c r="H43" s="133">
        <f>SUM(H4:H42)</f>
        <v>60</v>
      </c>
      <c r="I43" s="133">
        <f>SUM(I4:I42)</f>
        <v>98</v>
      </c>
      <c r="J43" s="133">
        <f>SUM(J4:J42)</f>
        <v>26</v>
      </c>
      <c r="K43" s="133">
        <f t="shared" ref="K43:R43" si="5">SUM(K4:K42)</f>
        <v>0</v>
      </c>
      <c r="L43" s="133">
        <f t="shared" si="5"/>
        <v>0</v>
      </c>
      <c r="M43" s="133">
        <f t="shared" si="5"/>
        <v>0</v>
      </c>
      <c r="N43" s="133">
        <f t="shared" si="5"/>
        <v>0</v>
      </c>
      <c r="O43" s="133">
        <f t="shared" si="5"/>
        <v>0</v>
      </c>
      <c r="P43" s="133">
        <f t="shared" si="5"/>
        <v>0</v>
      </c>
      <c r="Q43" s="133">
        <f t="shared" si="5"/>
        <v>0</v>
      </c>
      <c r="R43" s="133">
        <f t="shared" si="5"/>
        <v>0</v>
      </c>
      <c r="S43" s="133">
        <f>SUM(S4:S42)</f>
        <v>14</v>
      </c>
      <c r="T43" s="271">
        <f>SUM(H43,J43,L43,N43,P43,R43,S43)</f>
        <v>100</v>
      </c>
      <c r="U43" s="224">
        <f>($T43)/$D$3</f>
        <v>8.2508250825082508E-2</v>
      </c>
      <c r="V43" s="103">
        <f>D3</f>
        <v>1212</v>
      </c>
      <c r="W43" s="46"/>
    </row>
    <row r="45" spans="1:25" ht="15.75" thickBot="1" x14ac:dyDescent="0.3"/>
    <row r="46" spans="1:25" ht="75.75" thickBot="1" x14ac:dyDescent="0.3">
      <c r="A46" s="48" t="s">
        <v>23</v>
      </c>
      <c r="B46" s="48" t="s">
        <v>23</v>
      </c>
      <c r="C46" s="49" t="s">
        <v>56</v>
      </c>
      <c r="D46" s="49" t="s">
        <v>18</v>
      </c>
      <c r="E46" s="48" t="s">
        <v>17</v>
      </c>
      <c r="F46" s="50" t="s">
        <v>1</v>
      </c>
      <c r="G46" s="51" t="s">
        <v>24</v>
      </c>
      <c r="H46" s="52" t="s">
        <v>77</v>
      </c>
      <c r="I46" s="52" t="s">
        <v>78</v>
      </c>
      <c r="J46" s="52" t="s">
        <v>57</v>
      </c>
      <c r="K46" s="52" t="s">
        <v>62</v>
      </c>
      <c r="L46" s="52" t="s">
        <v>58</v>
      </c>
      <c r="M46" s="52" t="s">
        <v>63</v>
      </c>
      <c r="N46" s="52" t="s">
        <v>59</v>
      </c>
      <c r="O46" s="52" t="s">
        <v>64</v>
      </c>
      <c r="P46" s="52" t="s">
        <v>60</v>
      </c>
      <c r="Q46" s="52" t="s">
        <v>79</v>
      </c>
      <c r="R46" s="52" t="s">
        <v>131</v>
      </c>
      <c r="S46" s="52" t="s">
        <v>44</v>
      </c>
      <c r="T46" s="52" t="s">
        <v>5</v>
      </c>
      <c r="U46" s="48" t="s">
        <v>2</v>
      </c>
      <c r="V46" s="88" t="s">
        <v>74</v>
      </c>
      <c r="W46" s="89" t="s">
        <v>21</v>
      </c>
      <c r="X46" s="49" t="s">
        <v>18</v>
      </c>
      <c r="Y46" s="90" t="s">
        <v>7</v>
      </c>
    </row>
    <row r="47" spans="1:25" ht="15.75" thickBot="1" x14ac:dyDescent="0.3">
      <c r="A47" s="471">
        <v>1475182</v>
      </c>
      <c r="B47" s="288" t="s">
        <v>125</v>
      </c>
      <c r="C47" s="471">
        <v>1152</v>
      </c>
      <c r="D47" s="471">
        <v>1175</v>
      </c>
      <c r="E47" s="476">
        <v>1134</v>
      </c>
      <c r="F47" s="477">
        <f>E47/D47</f>
        <v>0.96510638297872342</v>
      </c>
      <c r="G47" s="54">
        <v>44925</v>
      </c>
      <c r="H47" s="91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3"/>
      <c r="T47" s="425"/>
      <c r="U47" s="125"/>
      <c r="V47" s="93"/>
      <c r="W47" s="95" t="s">
        <v>80</v>
      </c>
      <c r="X47" s="289">
        <v>578.5</v>
      </c>
      <c r="Y47" s="86" t="s">
        <v>75</v>
      </c>
    </row>
    <row r="48" spans="1:25" ht="16.5" thickBot="1" x14ac:dyDescent="0.25">
      <c r="A48" s="96"/>
      <c r="B48" s="97"/>
      <c r="C48" s="97"/>
      <c r="D48" s="97"/>
      <c r="E48" s="97"/>
      <c r="F48" s="97"/>
      <c r="G48" s="98"/>
      <c r="H48" s="99">
        <v>5</v>
      </c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336">
        <v>2</v>
      </c>
      <c r="T48" s="335">
        <f t="shared" ref="T48:T76" si="6">SUM(H48,J48,L48,N48,P48,R48,S48)</f>
        <v>7</v>
      </c>
      <c r="U48" s="429">
        <f>($T48)/$D$47</f>
        <v>5.9574468085106386E-3</v>
      </c>
      <c r="V48" s="103">
        <f>D47</f>
        <v>1175</v>
      </c>
      <c r="W48" s="281" t="s">
        <v>16</v>
      </c>
      <c r="X48" s="97">
        <f>T48</f>
        <v>7</v>
      </c>
      <c r="Y48" s="290" t="s">
        <v>140</v>
      </c>
    </row>
    <row r="49" spans="1:25" ht="16.5" thickBot="1" x14ac:dyDescent="0.25">
      <c r="A49" s="106"/>
      <c r="B49" s="107"/>
      <c r="C49" s="107"/>
      <c r="D49" s="107"/>
      <c r="E49" s="107"/>
      <c r="F49" s="107"/>
      <c r="G49" s="108"/>
      <c r="H49" s="109"/>
      <c r="I49" s="69"/>
      <c r="J49" s="69"/>
      <c r="K49" s="69"/>
      <c r="L49" s="69"/>
      <c r="M49" s="69"/>
      <c r="N49" s="110"/>
      <c r="O49" s="69"/>
      <c r="P49" s="69"/>
      <c r="Q49" s="69"/>
      <c r="R49" s="69"/>
      <c r="S49" s="337"/>
      <c r="T49" s="333">
        <f t="shared" si="6"/>
        <v>0</v>
      </c>
      <c r="U49" s="102">
        <f t="shared" ref="U49:U76" si="7">($T49)/$D$47</f>
        <v>0</v>
      </c>
      <c r="V49" s="103">
        <f>D47</f>
        <v>1175</v>
      </c>
      <c r="W49" s="282" t="s">
        <v>46</v>
      </c>
      <c r="X49" s="97">
        <f t="shared" ref="X49:X85" si="8">T49</f>
        <v>0</v>
      </c>
      <c r="Y49" s="290" t="s">
        <v>178</v>
      </c>
    </row>
    <row r="50" spans="1:25" ht="16.5" thickBot="1" x14ac:dyDescent="0.25">
      <c r="A50" s="106"/>
      <c r="B50" s="107"/>
      <c r="C50" s="107"/>
      <c r="D50" s="107"/>
      <c r="E50" s="107"/>
      <c r="F50" s="107"/>
      <c r="G50" s="108"/>
      <c r="H50" s="10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337"/>
      <c r="T50" s="333">
        <f t="shared" si="6"/>
        <v>0</v>
      </c>
      <c r="U50" s="102">
        <f t="shared" si="7"/>
        <v>0</v>
      </c>
      <c r="V50" s="103">
        <f>D47</f>
        <v>1175</v>
      </c>
      <c r="W50" s="282" t="s">
        <v>6</v>
      </c>
      <c r="X50" s="97">
        <f t="shared" si="8"/>
        <v>0</v>
      </c>
      <c r="Y50" s="290"/>
    </row>
    <row r="51" spans="1:25" ht="16.5" thickBot="1" x14ac:dyDescent="0.25">
      <c r="A51" s="106"/>
      <c r="B51" s="107"/>
      <c r="C51" s="107"/>
      <c r="D51" s="107"/>
      <c r="E51" s="114"/>
      <c r="F51" s="114"/>
      <c r="G51" s="108"/>
      <c r="H51" s="109">
        <v>6</v>
      </c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337"/>
      <c r="T51" s="333">
        <f t="shared" si="6"/>
        <v>6</v>
      </c>
      <c r="U51" s="102">
        <f t="shared" si="7"/>
        <v>5.106382978723404E-3</v>
      </c>
      <c r="V51" s="103">
        <f>D47</f>
        <v>1175</v>
      </c>
      <c r="W51" s="282" t="s">
        <v>14</v>
      </c>
      <c r="X51" s="97">
        <f t="shared" si="8"/>
        <v>6</v>
      </c>
      <c r="Y51" s="329"/>
    </row>
    <row r="52" spans="1:25" ht="16.5" thickBot="1" x14ac:dyDescent="0.25">
      <c r="A52" s="106"/>
      <c r="B52" s="107"/>
      <c r="C52" s="107"/>
      <c r="D52" s="107"/>
      <c r="E52" s="114"/>
      <c r="F52" s="114"/>
      <c r="G52" s="108"/>
      <c r="H52" s="10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337"/>
      <c r="T52" s="333">
        <f t="shared" si="6"/>
        <v>0</v>
      </c>
      <c r="U52" s="102">
        <f t="shared" si="7"/>
        <v>0</v>
      </c>
      <c r="V52" s="103">
        <f>D47</f>
        <v>1175</v>
      </c>
      <c r="W52" s="282" t="s">
        <v>15</v>
      </c>
      <c r="X52" s="97">
        <f t="shared" si="8"/>
        <v>0</v>
      </c>
      <c r="Y52" s="115"/>
    </row>
    <row r="53" spans="1:25" ht="16.5" thickBot="1" x14ac:dyDescent="0.25">
      <c r="A53" s="106"/>
      <c r="B53" s="107"/>
      <c r="C53" s="107"/>
      <c r="D53" s="107"/>
      <c r="E53" s="114"/>
      <c r="F53" s="114"/>
      <c r="G53" s="108"/>
      <c r="H53" s="10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337"/>
      <c r="T53" s="333">
        <f t="shared" si="6"/>
        <v>0</v>
      </c>
      <c r="U53" s="102">
        <f t="shared" si="7"/>
        <v>0</v>
      </c>
      <c r="V53" s="103">
        <f>D47</f>
        <v>1175</v>
      </c>
      <c r="W53" s="282" t="s">
        <v>32</v>
      </c>
      <c r="X53" s="97">
        <f t="shared" si="8"/>
        <v>0</v>
      </c>
      <c r="Y53" s="115"/>
    </row>
    <row r="54" spans="1:25" ht="16.5" thickBot="1" x14ac:dyDescent="0.25">
      <c r="A54" s="106"/>
      <c r="B54" s="107"/>
      <c r="C54" s="107"/>
      <c r="D54" s="107"/>
      <c r="E54" s="114"/>
      <c r="F54" s="114"/>
      <c r="G54" s="108"/>
      <c r="H54" s="10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337"/>
      <c r="T54" s="333">
        <f t="shared" si="6"/>
        <v>0</v>
      </c>
      <c r="U54" s="102">
        <f t="shared" si="7"/>
        <v>0</v>
      </c>
      <c r="V54" s="103">
        <f>D47</f>
        <v>1175</v>
      </c>
      <c r="W54" s="282" t="s">
        <v>33</v>
      </c>
      <c r="X54" s="97">
        <f t="shared" si="8"/>
        <v>0</v>
      </c>
      <c r="Y54" s="115"/>
    </row>
    <row r="55" spans="1:25" ht="16.5" thickBot="1" x14ac:dyDescent="0.25">
      <c r="A55" s="106"/>
      <c r="B55" s="107"/>
      <c r="C55" s="107"/>
      <c r="D55" s="107"/>
      <c r="E55" s="114"/>
      <c r="F55" s="114"/>
      <c r="G55" s="108"/>
      <c r="H55" s="10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337"/>
      <c r="T55" s="333">
        <f t="shared" si="6"/>
        <v>0</v>
      </c>
      <c r="U55" s="102">
        <f t="shared" si="7"/>
        <v>0</v>
      </c>
      <c r="V55" s="103">
        <f>D47</f>
        <v>1175</v>
      </c>
      <c r="W55" s="282" t="s">
        <v>130</v>
      </c>
      <c r="X55" s="97">
        <f t="shared" si="8"/>
        <v>0</v>
      </c>
      <c r="Y55" s="115"/>
    </row>
    <row r="56" spans="1:25" ht="16.5" thickBot="1" x14ac:dyDescent="0.25">
      <c r="A56" s="106"/>
      <c r="B56" s="107"/>
      <c r="C56" s="107"/>
      <c r="D56" s="107"/>
      <c r="E56" s="114"/>
      <c r="F56" s="114"/>
      <c r="G56" s="108"/>
      <c r="H56" s="109">
        <v>1</v>
      </c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337"/>
      <c r="T56" s="333">
        <f t="shared" si="6"/>
        <v>1</v>
      </c>
      <c r="U56" s="102">
        <f t="shared" si="7"/>
        <v>8.5106382978723403E-4</v>
      </c>
      <c r="V56" s="103">
        <f>D47</f>
        <v>1175</v>
      </c>
      <c r="W56" s="282" t="s">
        <v>31</v>
      </c>
      <c r="X56" s="97">
        <f t="shared" si="8"/>
        <v>1</v>
      </c>
      <c r="Y56" s="115"/>
    </row>
    <row r="57" spans="1:25" ht="16.5" thickBot="1" x14ac:dyDescent="0.25">
      <c r="A57" s="106"/>
      <c r="B57" s="107"/>
      <c r="C57" s="107"/>
      <c r="D57" s="107"/>
      <c r="E57" s="114"/>
      <c r="F57" s="114"/>
      <c r="G57" s="108"/>
      <c r="H57" s="109">
        <v>3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337">
        <v>1</v>
      </c>
      <c r="T57" s="333">
        <f t="shared" si="6"/>
        <v>4</v>
      </c>
      <c r="U57" s="102">
        <f t="shared" si="7"/>
        <v>3.4042553191489361E-3</v>
      </c>
      <c r="V57" s="103">
        <f>D47</f>
        <v>1175</v>
      </c>
      <c r="W57" s="282" t="s">
        <v>0</v>
      </c>
      <c r="X57" s="97">
        <f t="shared" si="8"/>
        <v>4</v>
      </c>
      <c r="Y57" s="329"/>
    </row>
    <row r="58" spans="1:25" ht="16.5" thickBot="1" x14ac:dyDescent="0.25">
      <c r="A58" s="106"/>
      <c r="B58" s="107"/>
      <c r="C58" s="107"/>
      <c r="D58" s="107"/>
      <c r="E58" s="114"/>
      <c r="F58" s="114"/>
      <c r="G58" s="108"/>
      <c r="H58" s="10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337"/>
      <c r="T58" s="333">
        <f t="shared" si="6"/>
        <v>0</v>
      </c>
      <c r="U58" s="102">
        <f t="shared" si="7"/>
        <v>0</v>
      </c>
      <c r="V58" s="103">
        <f>D47</f>
        <v>1175</v>
      </c>
      <c r="W58" s="282" t="s">
        <v>12</v>
      </c>
      <c r="X58" s="97">
        <f t="shared" si="8"/>
        <v>0</v>
      </c>
      <c r="Y58" s="116"/>
    </row>
    <row r="59" spans="1:25" ht="16.5" thickBot="1" x14ac:dyDescent="0.25">
      <c r="A59" s="106"/>
      <c r="B59" s="107"/>
      <c r="C59" s="107"/>
      <c r="D59" s="107"/>
      <c r="E59" s="114"/>
      <c r="F59" s="114" t="s">
        <v>110</v>
      </c>
      <c r="G59" s="108"/>
      <c r="H59" s="109">
        <v>1</v>
      </c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337"/>
      <c r="T59" s="333">
        <f t="shared" si="6"/>
        <v>1</v>
      </c>
      <c r="U59" s="102">
        <f t="shared" si="7"/>
        <v>8.5106382978723403E-4</v>
      </c>
      <c r="V59" s="103">
        <f>D47</f>
        <v>1175</v>
      </c>
      <c r="W59" s="282" t="s">
        <v>35</v>
      </c>
      <c r="X59" s="97">
        <f t="shared" si="8"/>
        <v>1</v>
      </c>
      <c r="Y59" s="116"/>
    </row>
    <row r="60" spans="1:25" ht="16.5" thickBot="1" x14ac:dyDescent="0.25">
      <c r="A60" s="106"/>
      <c r="B60" s="107"/>
      <c r="C60" s="107"/>
      <c r="D60" s="107"/>
      <c r="E60" s="114"/>
      <c r="F60" s="114"/>
      <c r="G60" s="108"/>
      <c r="H60" s="109"/>
      <c r="I60" s="69"/>
      <c r="J60" s="69">
        <v>4</v>
      </c>
      <c r="K60" s="69"/>
      <c r="L60" s="69"/>
      <c r="M60" s="69"/>
      <c r="N60" s="69"/>
      <c r="O60" s="69"/>
      <c r="P60" s="69"/>
      <c r="Q60" s="69"/>
      <c r="R60" s="69"/>
      <c r="S60" s="337"/>
      <c r="T60" s="333">
        <f t="shared" si="6"/>
        <v>4</v>
      </c>
      <c r="U60" s="102">
        <f t="shared" si="7"/>
        <v>3.4042553191489361E-3</v>
      </c>
      <c r="V60" s="103">
        <f>D47</f>
        <v>1175</v>
      </c>
      <c r="W60" s="283" t="s">
        <v>29</v>
      </c>
      <c r="X60" s="97">
        <f t="shared" si="8"/>
        <v>4</v>
      </c>
      <c r="Y60" s="113"/>
    </row>
    <row r="61" spans="1:25" ht="16.5" thickBot="1" x14ac:dyDescent="0.25">
      <c r="A61" s="106"/>
      <c r="B61" s="107"/>
      <c r="C61" s="107"/>
      <c r="D61" s="107"/>
      <c r="E61" s="114"/>
      <c r="F61" s="114"/>
      <c r="G61" s="119"/>
      <c r="H61" s="120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337"/>
      <c r="T61" s="333">
        <f t="shared" si="6"/>
        <v>0</v>
      </c>
      <c r="U61" s="102">
        <f t="shared" si="7"/>
        <v>0</v>
      </c>
      <c r="V61" s="103">
        <f>D47</f>
        <v>1175</v>
      </c>
      <c r="W61" s="283" t="s">
        <v>221</v>
      </c>
      <c r="X61" s="97">
        <f t="shared" si="8"/>
        <v>0</v>
      </c>
      <c r="Y61" s="329"/>
    </row>
    <row r="62" spans="1:25" ht="16.5" thickBot="1" x14ac:dyDescent="0.25">
      <c r="A62" s="106"/>
      <c r="B62" s="107"/>
      <c r="C62" s="107"/>
      <c r="D62" s="107"/>
      <c r="E62" s="114"/>
      <c r="F62" s="114"/>
      <c r="G62" s="119"/>
      <c r="H62" s="120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337"/>
      <c r="T62" s="333">
        <f t="shared" si="6"/>
        <v>0</v>
      </c>
      <c r="U62" s="102">
        <f t="shared" si="7"/>
        <v>0</v>
      </c>
      <c r="V62" s="103">
        <f>D47</f>
        <v>1175</v>
      </c>
      <c r="W62" s="283" t="s">
        <v>28</v>
      </c>
      <c r="X62" s="97">
        <f t="shared" si="8"/>
        <v>0</v>
      </c>
      <c r="Y62" s="113"/>
    </row>
    <row r="63" spans="1:25" ht="16.5" thickBot="1" x14ac:dyDescent="0.25">
      <c r="A63" s="106"/>
      <c r="B63" s="107"/>
      <c r="C63" s="107"/>
      <c r="D63" s="107"/>
      <c r="E63" s="114"/>
      <c r="F63" s="114"/>
      <c r="G63" s="119"/>
      <c r="H63" s="227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338"/>
      <c r="T63" s="334">
        <f t="shared" si="6"/>
        <v>0</v>
      </c>
      <c r="U63" s="331">
        <f t="shared" si="7"/>
        <v>0</v>
      </c>
      <c r="V63" s="322">
        <f>D47</f>
        <v>1175</v>
      </c>
      <c r="W63" s="284" t="s">
        <v>179</v>
      </c>
      <c r="X63" s="97">
        <f t="shared" si="8"/>
        <v>0</v>
      </c>
      <c r="Y63" s="113"/>
    </row>
    <row r="64" spans="1:25" ht="16.5" thickBot="1" x14ac:dyDescent="0.25">
      <c r="A64" s="106"/>
      <c r="B64" s="107"/>
      <c r="C64" s="107"/>
      <c r="D64" s="107"/>
      <c r="E64" s="114"/>
      <c r="F64" s="114"/>
      <c r="G64" s="108"/>
      <c r="H64" s="99"/>
      <c r="I64" s="121">
        <v>10</v>
      </c>
      <c r="J64" s="121"/>
      <c r="K64" s="121"/>
      <c r="L64" s="121"/>
      <c r="M64" s="121"/>
      <c r="N64" s="121"/>
      <c r="O64" s="121"/>
      <c r="P64" s="121"/>
      <c r="Q64" s="121"/>
      <c r="R64" s="121"/>
      <c r="S64" s="339"/>
      <c r="T64" s="335">
        <f t="shared" si="6"/>
        <v>0</v>
      </c>
      <c r="U64" s="224">
        <f t="shared" si="7"/>
        <v>0</v>
      </c>
      <c r="V64" s="103">
        <f>D47</f>
        <v>1175</v>
      </c>
      <c r="W64" s="285" t="s">
        <v>11</v>
      </c>
      <c r="X64" s="97">
        <f t="shared" si="8"/>
        <v>0</v>
      </c>
      <c r="Y64" s="116"/>
    </row>
    <row r="65" spans="1:25" ht="16.5" thickBot="1" x14ac:dyDescent="0.25">
      <c r="A65" s="106"/>
      <c r="B65" s="107"/>
      <c r="C65" s="107"/>
      <c r="D65" s="107"/>
      <c r="E65" s="114"/>
      <c r="F65" s="114"/>
      <c r="G65" s="108"/>
      <c r="H65" s="109"/>
      <c r="I65" s="293"/>
      <c r="J65" s="69"/>
      <c r="K65" s="69"/>
      <c r="L65" s="69"/>
      <c r="M65" s="69"/>
      <c r="N65" s="69"/>
      <c r="O65" s="69"/>
      <c r="P65" s="69"/>
      <c r="Q65" s="69"/>
      <c r="R65" s="69"/>
      <c r="S65" s="337"/>
      <c r="T65" s="333">
        <f t="shared" si="6"/>
        <v>0</v>
      </c>
      <c r="U65" s="102">
        <f t="shared" si="7"/>
        <v>0</v>
      </c>
      <c r="V65" s="103">
        <f>D47</f>
        <v>1175</v>
      </c>
      <c r="W65" s="282" t="s">
        <v>30</v>
      </c>
      <c r="X65" s="97">
        <f t="shared" si="8"/>
        <v>0</v>
      </c>
      <c r="Y65" s="116"/>
    </row>
    <row r="66" spans="1:25" ht="16.5" thickBot="1" x14ac:dyDescent="0.25">
      <c r="A66" s="106"/>
      <c r="B66" s="107"/>
      <c r="C66" s="107"/>
      <c r="D66" s="107"/>
      <c r="E66" s="114"/>
      <c r="F66" s="114"/>
      <c r="G66" s="108"/>
      <c r="H66" s="109"/>
      <c r="I66" s="294">
        <v>4</v>
      </c>
      <c r="J66" s="69">
        <v>3</v>
      </c>
      <c r="K66" s="69"/>
      <c r="L66" s="69"/>
      <c r="M66" s="69"/>
      <c r="N66" s="69"/>
      <c r="O66" s="69"/>
      <c r="P66" s="69"/>
      <c r="Q66" s="69"/>
      <c r="R66" s="69"/>
      <c r="S66" s="337"/>
      <c r="T66" s="333">
        <f t="shared" si="6"/>
        <v>3</v>
      </c>
      <c r="U66" s="102">
        <f t="shared" si="7"/>
        <v>2.553191489361702E-3</v>
      </c>
      <c r="V66" s="103">
        <f>D47</f>
        <v>1175</v>
      </c>
      <c r="W66" s="282" t="s">
        <v>3</v>
      </c>
      <c r="X66" s="97">
        <f t="shared" si="8"/>
        <v>3</v>
      </c>
      <c r="Y66" s="115"/>
    </row>
    <row r="67" spans="1:25" ht="16.5" thickBot="1" x14ac:dyDescent="0.25">
      <c r="A67" s="106"/>
      <c r="B67" s="107"/>
      <c r="C67" s="107"/>
      <c r="D67" s="107"/>
      <c r="E67" s="114"/>
      <c r="F67" s="114"/>
      <c r="G67" s="108"/>
      <c r="H67" s="109"/>
      <c r="I67" s="294">
        <v>3</v>
      </c>
      <c r="J67" s="69"/>
      <c r="K67" s="69"/>
      <c r="L67" s="69"/>
      <c r="M67" s="69"/>
      <c r="N67" s="69"/>
      <c r="O67" s="69"/>
      <c r="P67" s="69"/>
      <c r="Q67" s="69"/>
      <c r="R67" s="69"/>
      <c r="S67" s="337"/>
      <c r="T67" s="333">
        <f t="shared" si="6"/>
        <v>0</v>
      </c>
      <c r="U67" s="102">
        <f t="shared" si="7"/>
        <v>0</v>
      </c>
      <c r="V67" s="103">
        <f>D47</f>
        <v>1175</v>
      </c>
      <c r="W67" s="282" t="s">
        <v>8</v>
      </c>
      <c r="X67" s="97">
        <f t="shared" si="8"/>
        <v>0</v>
      </c>
      <c r="Y67" s="116"/>
    </row>
    <row r="68" spans="1:25" ht="16.5" thickBot="1" x14ac:dyDescent="0.25">
      <c r="A68" s="106"/>
      <c r="B68" s="107"/>
      <c r="C68" s="107"/>
      <c r="D68" s="107"/>
      <c r="E68" s="114"/>
      <c r="F68" s="114"/>
      <c r="G68" s="108"/>
      <c r="H68" s="109"/>
      <c r="I68" s="294">
        <v>6</v>
      </c>
      <c r="J68" s="69">
        <v>3</v>
      </c>
      <c r="K68" s="69"/>
      <c r="L68" s="69"/>
      <c r="M68" s="69"/>
      <c r="N68" s="69"/>
      <c r="O68" s="69"/>
      <c r="P68" s="69"/>
      <c r="Q68" s="69"/>
      <c r="R68" s="69"/>
      <c r="S68" s="337"/>
      <c r="T68" s="333">
        <f t="shared" si="6"/>
        <v>3</v>
      </c>
      <c r="U68" s="102">
        <f t="shared" si="7"/>
        <v>2.553191489361702E-3</v>
      </c>
      <c r="V68" s="103">
        <f>D47</f>
        <v>1175</v>
      </c>
      <c r="W68" s="282" t="s">
        <v>9</v>
      </c>
      <c r="X68" s="97">
        <f t="shared" si="8"/>
        <v>3</v>
      </c>
      <c r="Y68" s="116"/>
    </row>
    <row r="69" spans="1:25" ht="16.5" thickBot="1" x14ac:dyDescent="0.25">
      <c r="A69" s="106"/>
      <c r="B69" s="107"/>
      <c r="C69" s="107"/>
      <c r="D69" s="107"/>
      <c r="E69" s="114"/>
      <c r="F69" s="114"/>
      <c r="G69" s="108"/>
      <c r="H69" s="109"/>
      <c r="I69" s="294">
        <v>2</v>
      </c>
      <c r="J69" s="69"/>
      <c r="K69" s="69"/>
      <c r="L69" s="69"/>
      <c r="M69" s="69"/>
      <c r="N69" s="69"/>
      <c r="O69" s="69"/>
      <c r="P69" s="69"/>
      <c r="Q69" s="69"/>
      <c r="R69" s="69"/>
      <c r="S69" s="337"/>
      <c r="T69" s="333">
        <f t="shared" si="6"/>
        <v>0</v>
      </c>
      <c r="U69" s="102">
        <f t="shared" si="7"/>
        <v>0</v>
      </c>
      <c r="V69" s="103">
        <f>D47</f>
        <v>1175</v>
      </c>
      <c r="W69" s="282" t="s">
        <v>82</v>
      </c>
      <c r="X69" s="97">
        <f t="shared" si="8"/>
        <v>0</v>
      </c>
      <c r="Y69" s="116"/>
    </row>
    <row r="70" spans="1:25" ht="16.5" thickBot="1" x14ac:dyDescent="0.25">
      <c r="A70" s="106"/>
      <c r="B70" s="107"/>
      <c r="C70" s="107"/>
      <c r="D70" s="107"/>
      <c r="E70" s="114"/>
      <c r="F70" s="114"/>
      <c r="G70" s="108"/>
      <c r="H70" s="109"/>
      <c r="I70" s="294">
        <v>1</v>
      </c>
      <c r="J70" s="69"/>
      <c r="K70" s="69"/>
      <c r="L70" s="69"/>
      <c r="M70" s="69"/>
      <c r="N70" s="69"/>
      <c r="O70" s="69"/>
      <c r="P70" s="69"/>
      <c r="Q70" s="69"/>
      <c r="R70" s="69"/>
      <c r="S70" s="337"/>
      <c r="T70" s="333">
        <f t="shared" si="6"/>
        <v>0</v>
      </c>
      <c r="U70" s="102">
        <f t="shared" si="7"/>
        <v>0</v>
      </c>
      <c r="V70" s="103">
        <f>D47</f>
        <v>1175</v>
      </c>
      <c r="W70" s="282" t="s">
        <v>20</v>
      </c>
      <c r="X70" s="97">
        <f t="shared" si="8"/>
        <v>0</v>
      </c>
      <c r="Y70" s="116"/>
    </row>
    <row r="71" spans="1:25" ht="16.5" thickBot="1" x14ac:dyDescent="0.25">
      <c r="A71" s="106"/>
      <c r="B71" s="107"/>
      <c r="C71" s="107"/>
      <c r="D71" s="107"/>
      <c r="E71" s="114"/>
      <c r="F71" s="114"/>
      <c r="G71" s="108"/>
      <c r="H71" s="109"/>
      <c r="I71" s="294"/>
      <c r="J71" s="69"/>
      <c r="K71" s="69"/>
      <c r="L71" s="69"/>
      <c r="M71" s="69"/>
      <c r="N71" s="69"/>
      <c r="O71" s="69"/>
      <c r="P71" s="69"/>
      <c r="Q71" s="69"/>
      <c r="R71" s="69"/>
      <c r="S71" s="337"/>
      <c r="T71" s="333">
        <f t="shared" si="6"/>
        <v>0</v>
      </c>
      <c r="U71" s="102">
        <f t="shared" si="7"/>
        <v>0</v>
      </c>
      <c r="V71" s="103">
        <f>D47</f>
        <v>1175</v>
      </c>
      <c r="W71" s="282" t="s">
        <v>83</v>
      </c>
      <c r="X71" s="97">
        <f t="shared" si="8"/>
        <v>0</v>
      </c>
      <c r="Y71" s="105" t="s">
        <v>243</v>
      </c>
    </row>
    <row r="72" spans="1:25" ht="16.5" thickBot="1" x14ac:dyDescent="0.25">
      <c r="A72" s="106"/>
      <c r="B72" s="107"/>
      <c r="C72" s="107"/>
      <c r="D72" s="107"/>
      <c r="E72" s="114"/>
      <c r="F72" s="114"/>
      <c r="G72" s="108"/>
      <c r="H72" s="109"/>
      <c r="I72" s="294">
        <v>2</v>
      </c>
      <c r="J72" s="69"/>
      <c r="K72" s="69"/>
      <c r="L72" s="69"/>
      <c r="M72" s="69"/>
      <c r="N72" s="69"/>
      <c r="O72" s="69"/>
      <c r="P72" s="69"/>
      <c r="Q72" s="69"/>
      <c r="R72" s="69"/>
      <c r="S72" s="337"/>
      <c r="T72" s="333">
        <f t="shared" si="6"/>
        <v>0</v>
      </c>
      <c r="U72" s="102">
        <f t="shared" si="7"/>
        <v>0</v>
      </c>
      <c r="V72" s="103">
        <f>D47</f>
        <v>1175</v>
      </c>
      <c r="W72" s="282" t="s">
        <v>10</v>
      </c>
      <c r="X72" s="97">
        <f t="shared" si="8"/>
        <v>0</v>
      </c>
      <c r="Y72" s="105" t="s">
        <v>238</v>
      </c>
    </row>
    <row r="73" spans="1:25" ht="16.5" thickBot="1" x14ac:dyDescent="0.25">
      <c r="A73" s="106"/>
      <c r="B73" s="107"/>
      <c r="C73" s="107"/>
      <c r="D73" s="107"/>
      <c r="E73" s="114"/>
      <c r="F73" s="114"/>
      <c r="G73" s="108"/>
      <c r="H73" s="109"/>
      <c r="I73" s="294">
        <v>4</v>
      </c>
      <c r="J73" s="69"/>
      <c r="K73" s="69"/>
      <c r="L73" s="69"/>
      <c r="M73" s="69"/>
      <c r="N73" s="69"/>
      <c r="O73" s="69"/>
      <c r="P73" s="69"/>
      <c r="Q73" s="69"/>
      <c r="R73" s="69"/>
      <c r="S73" s="337"/>
      <c r="T73" s="333">
        <f t="shared" si="6"/>
        <v>0</v>
      </c>
      <c r="U73" s="102">
        <f t="shared" si="7"/>
        <v>0</v>
      </c>
      <c r="V73" s="103">
        <f>D47</f>
        <v>1175</v>
      </c>
      <c r="W73" s="282" t="s">
        <v>13</v>
      </c>
      <c r="X73" s="97">
        <f t="shared" si="8"/>
        <v>0</v>
      </c>
      <c r="Y73" s="105" t="s">
        <v>110</v>
      </c>
    </row>
    <row r="74" spans="1:25" ht="15.75" thickBot="1" x14ac:dyDescent="0.25">
      <c r="A74" s="106"/>
      <c r="B74" s="107"/>
      <c r="C74" s="107"/>
      <c r="D74" s="107"/>
      <c r="E74" s="114"/>
      <c r="F74" s="114"/>
      <c r="G74" s="108"/>
      <c r="H74" s="109"/>
      <c r="I74" s="69"/>
      <c r="J74" s="69"/>
      <c r="K74" s="69"/>
      <c r="L74" s="69"/>
      <c r="M74" s="69"/>
      <c r="N74" s="69"/>
      <c r="O74" s="69"/>
      <c r="P74" s="69"/>
      <c r="Q74" s="69"/>
      <c r="R74" s="69">
        <v>5</v>
      </c>
      <c r="S74" s="337"/>
      <c r="T74" s="333">
        <f t="shared" si="6"/>
        <v>5</v>
      </c>
      <c r="U74" s="102">
        <f t="shared" si="7"/>
        <v>4.2553191489361703E-3</v>
      </c>
      <c r="V74" s="103">
        <f>D47</f>
        <v>1175</v>
      </c>
      <c r="W74" s="254" t="s">
        <v>127</v>
      </c>
      <c r="X74" s="97">
        <f t="shared" si="8"/>
        <v>5</v>
      </c>
      <c r="Y74" s="115"/>
    </row>
    <row r="75" spans="1:25" ht="15.75" thickBot="1" x14ac:dyDescent="0.25">
      <c r="A75" s="106"/>
      <c r="B75" s="107"/>
      <c r="C75" s="107"/>
      <c r="D75" s="107"/>
      <c r="E75" s="114"/>
      <c r="F75" s="114"/>
      <c r="G75" s="108"/>
      <c r="H75" s="109"/>
      <c r="I75" s="69">
        <v>1</v>
      </c>
      <c r="J75" s="69"/>
      <c r="K75" s="69"/>
      <c r="L75" s="69"/>
      <c r="M75" s="69"/>
      <c r="N75" s="69"/>
      <c r="O75" s="69"/>
      <c r="P75" s="69"/>
      <c r="Q75" s="69"/>
      <c r="R75" s="69"/>
      <c r="S75" s="337"/>
      <c r="T75" s="333">
        <f t="shared" si="6"/>
        <v>0</v>
      </c>
      <c r="U75" s="102">
        <f t="shared" si="7"/>
        <v>0</v>
      </c>
      <c r="V75" s="103">
        <f>D47</f>
        <v>1175</v>
      </c>
      <c r="W75" s="254" t="s">
        <v>101</v>
      </c>
      <c r="X75" s="97">
        <f t="shared" si="8"/>
        <v>0</v>
      </c>
      <c r="Y75" s="115"/>
    </row>
    <row r="76" spans="1:25" ht="16.5" thickBot="1" x14ac:dyDescent="0.25">
      <c r="A76" s="106"/>
      <c r="B76" s="107"/>
      <c r="C76" s="107"/>
      <c r="D76" s="107"/>
      <c r="E76" s="114"/>
      <c r="F76" s="114"/>
      <c r="G76" s="108"/>
      <c r="H76" s="117"/>
      <c r="I76" s="110">
        <v>1</v>
      </c>
      <c r="J76" s="110"/>
      <c r="K76" s="110"/>
      <c r="L76" s="110"/>
      <c r="M76" s="110"/>
      <c r="N76" s="110"/>
      <c r="O76" s="110"/>
      <c r="P76" s="110"/>
      <c r="Q76" s="110"/>
      <c r="R76" s="110"/>
      <c r="S76" s="340"/>
      <c r="T76" s="334">
        <f t="shared" si="6"/>
        <v>0</v>
      </c>
      <c r="U76" s="430">
        <f t="shared" si="7"/>
        <v>0</v>
      </c>
      <c r="V76" s="103">
        <f>D47</f>
        <v>1175</v>
      </c>
      <c r="W76" s="286" t="s">
        <v>85</v>
      </c>
      <c r="X76" s="97">
        <f t="shared" si="8"/>
        <v>0</v>
      </c>
      <c r="Y76" s="116"/>
    </row>
    <row r="77" spans="1:25" ht="16.5" thickBot="1" x14ac:dyDescent="0.3">
      <c r="A77" s="106"/>
      <c r="B77" s="107"/>
      <c r="C77" s="107"/>
      <c r="D77" s="107"/>
      <c r="E77" s="114"/>
      <c r="F77" s="114"/>
      <c r="G77" s="108"/>
      <c r="H77" s="91"/>
      <c r="I77" s="92"/>
      <c r="J77" s="325"/>
      <c r="K77" s="92"/>
      <c r="L77" s="92"/>
      <c r="M77" s="92"/>
      <c r="N77" s="92"/>
      <c r="O77" s="92"/>
      <c r="P77" s="92"/>
      <c r="Q77" s="92"/>
      <c r="R77" s="92"/>
      <c r="S77" s="92"/>
      <c r="T77" s="332"/>
      <c r="U77" s="332"/>
      <c r="V77" s="125"/>
      <c r="W77" s="287" t="s">
        <v>177</v>
      </c>
      <c r="X77" s="97">
        <f t="shared" si="8"/>
        <v>0</v>
      </c>
      <c r="Y77" s="439"/>
    </row>
    <row r="78" spans="1:25" ht="16.5" thickBot="1" x14ac:dyDescent="0.25">
      <c r="A78" s="106"/>
      <c r="B78" s="107"/>
      <c r="C78" s="107"/>
      <c r="D78" s="107"/>
      <c r="E78" s="114"/>
      <c r="F78" s="114"/>
      <c r="G78" s="119"/>
      <c r="H78" s="99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336"/>
      <c r="T78" s="335">
        <f t="shared" ref="T78:T86" si="9">SUM(H78,J78,L78,N78,P78,R78,S78)</f>
        <v>0</v>
      </c>
      <c r="U78" s="224">
        <f>($T78)/$D$47</f>
        <v>0</v>
      </c>
      <c r="V78" s="103">
        <f>D47</f>
        <v>1175</v>
      </c>
      <c r="W78" s="281" t="s">
        <v>87</v>
      </c>
      <c r="X78" s="97">
        <f t="shared" si="8"/>
        <v>0</v>
      </c>
      <c r="Y78" s="105"/>
    </row>
    <row r="79" spans="1:25" ht="16.5" thickBot="1" x14ac:dyDescent="0.25">
      <c r="A79" s="106"/>
      <c r="B79" s="107"/>
      <c r="C79" s="107"/>
      <c r="D79" s="107"/>
      <c r="E79" s="114"/>
      <c r="F79" s="114"/>
      <c r="G79" s="119"/>
      <c r="H79" s="10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337"/>
      <c r="T79" s="333">
        <f t="shared" si="9"/>
        <v>0</v>
      </c>
      <c r="U79" s="224">
        <f t="shared" ref="U79:U87" si="10">($T79)/$D$47</f>
        <v>0</v>
      </c>
      <c r="V79" s="103">
        <f>D47</f>
        <v>1175</v>
      </c>
      <c r="W79" s="282" t="s">
        <v>88</v>
      </c>
      <c r="X79" s="97">
        <f t="shared" si="8"/>
        <v>0</v>
      </c>
      <c r="Y79" s="105"/>
    </row>
    <row r="80" spans="1:25" ht="15.75" thickBot="1" x14ac:dyDescent="0.25">
      <c r="A80" s="106"/>
      <c r="B80" s="107"/>
      <c r="C80" s="107"/>
      <c r="D80" s="107"/>
      <c r="E80" s="114"/>
      <c r="F80" s="114"/>
      <c r="G80" s="119"/>
      <c r="H80" s="10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337"/>
      <c r="T80" s="333">
        <f t="shared" si="9"/>
        <v>0</v>
      </c>
      <c r="U80" s="224">
        <f t="shared" si="10"/>
        <v>0</v>
      </c>
      <c r="V80" s="103">
        <f>D47</f>
        <v>1175</v>
      </c>
      <c r="W80" s="368" t="s">
        <v>199</v>
      </c>
      <c r="X80" s="97">
        <f t="shared" si="8"/>
        <v>0</v>
      </c>
      <c r="Y80" s="105" t="s">
        <v>226</v>
      </c>
    </row>
    <row r="81" spans="1:25" ht="16.5" thickBot="1" x14ac:dyDescent="0.25">
      <c r="A81" s="106"/>
      <c r="B81" s="107"/>
      <c r="C81" s="107"/>
      <c r="D81" s="107"/>
      <c r="E81" s="114"/>
      <c r="F81" s="114"/>
      <c r="G81" s="119"/>
      <c r="H81" s="109">
        <v>1</v>
      </c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337"/>
      <c r="T81" s="333">
        <f t="shared" si="9"/>
        <v>1</v>
      </c>
      <c r="U81" s="224">
        <f t="shared" si="10"/>
        <v>8.5106382978723403E-4</v>
      </c>
      <c r="V81" s="103">
        <f>D47</f>
        <v>1175</v>
      </c>
      <c r="W81" s="282" t="s">
        <v>76</v>
      </c>
      <c r="X81" s="97">
        <f t="shared" si="8"/>
        <v>1</v>
      </c>
      <c r="Y81" s="105" t="s">
        <v>206</v>
      </c>
    </row>
    <row r="82" spans="1:25" ht="16.5" thickBot="1" x14ac:dyDescent="0.25">
      <c r="A82" s="106"/>
      <c r="B82" s="107"/>
      <c r="C82" s="107"/>
      <c r="D82" s="107"/>
      <c r="E82" s="114"/>
      <c r="F82" s="114"/>
      <c r="G82" s="119"/>
      <c r="H82" s="10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337"/>
      <c r="T82" s="333">
        <f t="shared" si="9"/>
        <v>0</v>
      </c>
      <c r="U82" s="224">
        <f t="shared" si="10"/>
        <v>0</v>
      </c>
      <c r="V82" s="103">
        <f>D47</f>
        <v>1175</v>
      </c>
      <c r="W82" s="282" t="s">
        <v>85</v>
      </c>
      <c r="X82" s="97">
        <f t="shared" si="8"/>
        <v>0</v>
      </c>
      <c r="Y82" s="105" t="s">
        <v>241</v>
      </c>
    </row>
    <row r="83" spans="1:25" ht="16.5" thickBot="1" x14ac:dyDescent="0.25">
      <c r="A83" s="106"/>
      <c r="B83" s="107"/>
      <c r="C83" s="107"/>
      <c r="D83" s="107"/>
      <c r="E83" s="114"/>
      <c r="F83" s="114"/>
      <c r="G83" s="119"/>
      <c r="H83" s="109">
        <v>2</v>
      </c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337"/>
      <c r="T83" s="333">
        <f t="shared" si="9"/>
        <v>2</v>
      </c>
      <c r="U83" s="224">
        <f t="shared" si="10"/>
        <v>1.7021276595744681E-3</v>
      </c>
      <c r="V83" s="103">
        <f>D47</f>
        <v>1175</v>
      </c>
      <c r="W83" s="283" t="s">
        <v>28</v>
      </c>
      <c r="X83" s="97">
        <f t="shared" si="8"/>
        <v>2</v>
      </c>
      <c r="Y83" s="105" t="s">
        <v>239</v>
      </c>
    </row>
    <row r="84" spans="1:25" ht="16.5" thickBot="1" x14ac:dyDescent="0.25">
      <c r="A84" s="106"/>
      <c r="B84" s="107"/>
      <c r="C84" s="107"/>
      <c r="D84" s="107"/>
      <c r="E84" s="114"/>
      <c r="F84" s="114"/>
      <c r="G84" s="119"/>
      <c r="H84" s="117">
        <v>3</v>
      </c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340"/>
      <c r="T84" s="333">
        <f t="shared" si="9"/>
        <v>3</v>
      </c>
      <c r="U84" s="224">
        <f t="shared" si="10"/>
        <v>2.553191489361702E-3</v>
      </c>
      <c r="V84" s="103">
        <f>D47</f>
        <v>1175</v>
      </c>
      <c r="W84" s="286" t="s">
        <v>240</v>
      </c>
      <c r="X84" s="97">
        <f t="shared" si="8"/>
        <v>3</v>
      </c>
      <c r="Y84" s="105"/>
    </row>
    <row r="85" spans="1:25" ht="16.5" thickBot="1" x14ac:dyDescent="0.25">
      <c r="A85" s="106"/>
      <c r="B85" s="107"/>
      <c r="C85" s="107"/>
      <c r="D85" s="107"/>
      <c r="E85" s="114"/>
      <c r="F85" s="114"/>
      <c r="G85" s="119"/>
      <c r="H85" s="117">
        <v>1</v>
      </c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340"/>
      <c r="T85" s="333">
        <f t="shared" si="9"/>
        <v>1</v>
      </c>
      <c r="U85" s="224">
        <f t="shared" si="10"/>
        <v>8.5106382978723403E-4</v>
      </c>
      <c r="V85" s="103">
        <f>D47</f>
        <v>1175</v>
      </c>
      <c r="W85" s="286" t="s">
        <v>13</v>
      </c>
      <c r="X85" s="97">
        <f t="shared" si="8"/>
        <v>1</v>
      </c>
      <c r="Y85" s="292"/>
    </row>
    <row r="86" spans="1:25" ht="16.5" thickBot="1" x14ac:dyDescent="0.25">
      <c r="A86" s="127"/>
      <c r="B86" s="128"/>
      <c r="C86" s="128"/>
      <c r="D86" s="128"/>
      <c r="E86" s="129"/>
      <c r="F86" s="129"/>
      <c r="G86" s="130"/>
      <c r="H86" s="117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340"/>
      <c r="T86" s="333">
        <f t="shared" si="9"/>
        <v>0</v>
      </c>
      <c r="U86" s="331">
        <f t="shared" si="10"/>
        <v>0</v>
      </c>
      <c r="V86" s="103">
        <f>D47</f>
        <v>1175</v>
      </c>
      <c r="W86" s="284" t="s">
        <v>168</v>
      </c>
      <c r="X86" s="289">
        <f>T86</f>
        <v>0</v>
      </c>
      <c r="Y86" s="295"/>
    </row>
    <row r="87" spans="1:25" ht="15.75" thickBot="1" x14ac:dyDescent="0.25">
      <c r="A87" s="132"/>
      <c r="B87" s="132"/>
      <c r="C87" s="132"/>
      <c r="D87" s="132"/>
      <c r="E87" s="132"/>
      <c r="F87" s="132"/>
      <c r="G87" s="53" t="s">
        <v>5</v>
      </c>
      <c r="H87" s="133">
        <f>SUM(H48:H86)</f>
        <v>23</v>
      </c>
      <c r="I87" s="133">
        <f>SUM(I48:I86)</f>
        <v>34</v>
      </c>
      <c r="J87" s="133">
        <f>SUM(J48:J86)</f>
        <v>10</v>
      </c>
      <c r="K87" s="133">
        <f t="shared" ref="K87:R87" si="11">SUM(K48:K86)</f>
        <v>0</v>
      </c>
      <c r="L87" s="133">
        <f t="shared" si="11"/>
        <v>0</v>
      </c>
      <c r="M87" s="133">
        <f t="shared" si="11"/>
        <v>0</v>
      </c>
      <c r="N87" s="133">
        <f t="shared" si="11"/>
        <v>0</v>
      </c>
      <c r="O87" s="133">
        <f t="shared" si="11"/>
        <v>0</v>
      </c>
      <c r="P87" s="133">
        <f t="shared" si="11"/>
        <v>0</v>
      </c>
      <c r="Q87" s="133">
        <f t="shared" si="11"/>
        <v>0</v>
      </c>
      <c r="R87" s="133">
        <f t="shared" si="11"/>
        <v>5</v>
      </c>
      <c r="S87" s="133">
        <f>SUM(S48:S86)</f>
        <v>3</v>
      </c>
      <c r="T87" s="271">
        <f>SUM(H87,J87,L87,N87,P87,R87,S87)</f>
        <v>41</v>
      </c>
      <c r="U87" s="224">
        <f t="shared" si="10"/>
        <v>3.4893617021276593E-2</v>
      </c>
      <c r="V87" s="103">
        <f>D47</f>
        <v>1175</v>
      </c>
      <c r="W87" s="46"/>
    </row>
    <row r="89" spans="1:25" ht="15.75" thickBot="1" x14ac:dyDescent="0.3"/>
    <row r="90" spans="1:25" ht="75.75" thickBot="1" x14ac:dyDescent="0.3">
      <c r="A90" s="48" t="s">
        <v>23</v>
      </c>
      <c r="B90" s="48" t="s">
        <v>23</v>
      </c>
      <c r="C90" s="49" t="s">
        <v>56</v>
      </c>
      <c r="D90" s="49" t="s">
        <v>18</v>
      </c>
      <c r="E90" s="48" t="s">
        <v>17</v>
      </c>
      <c r="F90" s="50" t="s">
        <v>1</v>
      </c>
      <c r="G90" s="51" t="s">
        <v>24</v>
      </c>
      <c r="H90" s="52" t="s">
        <v>77</v>
      </c>
      <c r="I90" s="52" t="s">
        <v>78</v>
      </c>
      <c r="J90" s="52" t="s">
        <v>57</v>
      </c>
      <c r="K90" s="52" t="s">
        <v>62</v>
      </c>
      <c r="L90" s="52" t="s">
        <v>58</v>
      </c>
      <c r="M90" s="52" t="s">
        <v>63</v>
      </c>
      <c r="N90" s="52" t="s">
        <v>59</v>
      </c>
      <c r="O90" s="52" t="s">
        <v>64</v>
      </c>
      <c r="P90" s="52" t="s">
        <v>60</v>
      </c>
      <c r="Q90" s="52" t="s">
        <v>79</v>
      </c>
      <c r="R90" s="52" t="s">
        <v>131</v>
      </c>
      <c r="S90" s="52" t="s">
        <v>44</v>
      </c>
      <c r="T90" s="52" t="s">
        <v>5</v>
      </c>
      <c r="U90" s="48" t="s">
        <v>2</v>
      </c>
      <c r="V90" s="88" t="s">
        <v>74</v>
      </c>
      <c r="W90" s="89" t="s">
        <v>21</v>
      </c>
      <c r="X90" s="49" t="s">
        <v>18</v>
      </c>
      <c r="Y90" s="90" t="s">
        <v>7</v>
      </c>
    </row>
    <row r="91" spans="1:25" ht="15.75" thickBot="1" x14ac:dyDescent="0.3">
      <c r="A91" s="471">
        <v>1475183</v>
      </c>
      <c r="B91" s="288" t="s">
        <v>125</v>
      </c>
      <c r="C91" s="471">
        <v>1152</v>
      </c>
      <c r="D91" s="471">
        <v>1225</v>
      </c>
      <c r="E91" s="476">
        <v>1114</v>
      </c>
      <c r="F91" s="477">
        <f>E91/D91</f>
        <v>0.90938775510204084</v>
      </c>
      <c r="G91" s="54">
        <v>44931</v>
      </c>
      <c r="H91" s="91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3"/>
      <c r="T91" s="425"/>
      <c r="U91" s="125"/>
      <c r="V91" s="93"/>
      <c r="W91" s="95" t="s">
        <v>80</v>
      </c>
      <c r="X91" s="289">
        <v>578.5</v>
      </c>
      <c r="Y91" s="86" t="s">
        <v>75</v>
      </c>
    </row>
    <row r="92" spans="1:25" ht="16.5" thickBot="1" x14ac:dyDescent="0.25">
      <c r="A92" s="96"/>
      <c r="B92" s="97"/>
      <c r="C92" s="97"/>
      <c r="D92" s="97"/>
      <c r="E92" s="97"/>
      <c r="F92" s="97"/>
      <c r="G92" s="98"/>
      <c r="H92" s="99">
        <f>2+1</f>
        <v>3</v>
      </c>
      <c r="I92" s="100"/>
      <c r="J92" s="100">
        <v>1</v>
      </c>
      <c r="K92" s="100"/>
      <c r="L92" s="100"/>
      <c r="M92" s="100"/>
      <c r="N92" s="100"/>
      <c r="O92" s="100"/>
      <c r="P92" s="100"/>
      <c r="Q92" s="100"/>
      <c r="R92" s="100"/>
      <c r="S92" s="336">
        <v>1</v>
      </c>
      <c r="T92" s="335">
        <f t="shared" ref="T92:T120" si="12">SUM(H92,J92,L92,N92,P92,R92,S92)</f>
        <v>5</v>
      </c>
      <c r="U92" s="429">
        <f>($T92)/$D$91</f>
        <v>4.0816326530612249E-3</v>
      </c>
      <c r="V92" s="103">
        <f>D91</f>
        <v>1225</v>
      </c>
      <c r="W92" s="281" t="s">
        <v>16</v>
      </c>
      <c r="X92" s="97">
        <f>T92</f>
        <v>5</v>
      </c>
      <c r="Y92" s="290" t="s">
        <v>140</v>
      </c>
    </row>
    <row r="93" spans="1:25" ht="16.5" thickBot="1" x14ac:dyDescent="0.25">
      <c r="A93" s="106"/>
      <c r="B93" s="107"/>
      <c r="C93" s="107"/>
      <c r="D93" s="107"/>
      <c r="E93" s="107"/>
      <c r="F93" s="107"/>
      <c r="G93" s="108"/>
      <c r="H93" s="109"/>
      <c r="I93" s="69"/>
      <c r="J93" s="69"/>
      <c r="K93" s="69"/>
      <c r="L93" s="69"/>
      <c r="M93" s="69"/>
      <c r="N93" s="110"/>
      <c r="O93" s="69"/>
      <c r="P93" s="69"/>
      <c r="Q93" s="69"/>
      <c r="R93" s="69"/>
      <c r="S93" s="337"/>
      <c r="T93" s="333">
        <f t="shared" si="12"/>
        <v>0</v>
      </c>
      <c r="U93" s="102">
        <f t="shared" ref="U93:U120" si="13">($T93)/$D$91</f>
        <v>0</v>
      </c>
      <c r="V93" s="103">
        <f>D91</f>
        <v>1225</v>
      </c>
      <c r="W93" s="282" t="s">
        <v>46</v>
      </c>
      <c r="X93" s="97">
        <f t="shared" ref="X93:X129" si="14">T93</f>
        <v>0</v>
      </c>
      <c r="Y93" s="290" t="s">
        <v>178</v>
      </c>
    </row>
    <row r="94" spans="1:25" ht="16.5" thickBot="1" x14ac:dyDescent="0.25">
      <c r="A94" s="106"/>
      <c r="B94" s="107"/>
      <c r="C94" s="107"/>
      <c r="D94" s="107"/>
      <c r="E94" s="107"/>
      <c r="F94" s="107"/>
      <c r="G94" s="108"/>
      <c r="H94" s="109">
        <v>10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337"/>
      <c r="T94" s="333">
        <f t="shared" si="12"/>
        <v>10</v>
      </c>
      <c r="U94" s="102">
        <f t="shared" si="13"/>
        <v>8.1632653061224497E-3</v>
      </c>
      <c r="V94" s="103">
        <f>D91</f>
        <v>1225</v>
      </c>
      <c r="W94" s="282" t="s">
        <v>6</v>
      </c>
      <c r="X94" s="97">
        <f t="shared" si="14"/>
        <v>10</v>
      </c>
      <c r="Y94" s="290"/>
    </row>
    <row r="95" spans="1:25" ht="16.5" thickBot="1" x14ac:dyDescent="0.25">
      <c r="A95" s="106"/>
      <c r="B95" s="107"/>
      <c r="C95" s="107"/>
      <c r="D95" s="107"/>
      <c r="E95" s="114"/>
      <c r="F95" s="114"/>
      <c r="G95" s="108"/>
      <c r="H95" s="109">
        <f>22+11</f>
        <v>33</v>
      </c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337">
        <v>7</v>
      </c>
      <c r="T95" s="333">
        <f t="shared" si="12"/>
        <v>40</v>
      </c>
      <c r="U95" s="102">
        <f t="shared" si="13"/>
        <v>3.2653061224489799E-2</v>
      </c>
      <c r="V95" s="103">
        <f>D91</f>
        <v>1225</v>
      </c>
      <c r="W95" s="282" t="s">
        <v>14</v>
      </c>
      <c r="X95" s="97">
        <f t="shared" si="14"/>
        <v>40</v>
      </c>
      <c r="Y95" s="329"/>
    </row>
    <row r="96" spans="1:25" ht="16.5" thickBot="1" x14ac:dyDescent="0.25">
      <c r="A96" s="106"/>
      <c r="B96" s="107"/>
      <c r="C96" s="107"/>
      <c r="D96" s="107"/>
      <c r="E96" s="114"/>
      <c r="F96" s="114"/>
      <c r="G96" s="108"/>
      <c r="H96" s="109">
        <v>2</v>
      </c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337"/>
      <c r="T96" s="333">
        <f t="shared" si="12"/>
        <v>2</v>
      </c>
      <c r="U96" s="102">
        <f t="shared" si="13"/>
        <v>1.6326530612244899E-3</v>
      </c>
      <c r="V96" s="103">
        <f>D91</f>
        <v>1225</v>
      </c>
      <c r="W96" s="282" t="s">
        <v>15</v>
      </c>
      <c r="X96" s="97">
        <f t="shared" si="14"/>
        <v>2</v>
      </c>
      <c r="Y96" s="115"/>
    </row>
    <row r="97" spans="1:25" ht="16.5" thickBot="1" x14ac:dyDescent="0.25">
      <c r="A97" s="106"/>
      <c r="B97" s="107"/>
      <c r="C97" s="107"/>
      <c r="D97" s="107"/>
      <c r="E97" s="114"/>
      <c r="F97" s="114"/>
      <c r="G97" s="108"/>
      <c r="H97" s="10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337">
        <v>1</v>
      </c>
      <c r="T97" s="333">
        <f t="shared" si="12"/>
        <v>1</v>
      </c>
      <c r="U97" s="102">
        <f t="shared" si="13"/>
        <v>8.1632653061224493E-4</v>
      </c>
      <c r="V97" s="103">
        <f>D91</f>
        <v>1225</v>
      </c>
      <c r="W97" s="282" t="s">
        <v>32</v>
      </c>
      <c r="X97" s="97">
        <f t="shared" si="14"/>
        <v>1</v>
      </c>
      <c r="Y97" s="115"/>
    </row>
    <row r="98" spans="1:25" ht="16.5" thickBot="1" x14ac:dyDescent="0.25">
      <c r="A98" s="106"/>
      <c r="B98" s="107"/>
      <c r="C98" s="107"/>
      <c r="D98" s="107"/>
      <c r="E98" s="114"/>
      <c r="F98" s="114"/>
      <c r="G98" s="108"/>
      <c r="H98" s="10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337"/>
      <c r="T98" s="333">
        <f t="shared" si="12"/>
        <v>0</v>
      </c>
      <c r="U98" s="102">
        <f t="shared" si="13"/>
        <v>0</v>
      </c>
      <c r="V98" s="103">
        <f>D91</f>
        <v>1225</v>
      </c>
      <c r="W98" s="282" t="s">
        <v>33</v>
      </c>
      <c r="X98" s="97">
        <f t="shared" si="14"/>
        <v>0</v>
      </c>
      <c r="Y98" s="115"/>
    </row>
    <row r="99" spans="1:25" ht="16.5" thickBot="1" x14ac:dyDescent="0.25">
      <c r="A99" s="106"/>
      <c r="B99" s="107"/>
      <c r="C99" s="107"/>
      <c r="D99" s="107"/>
      <c r="E99" s="114"/>
      <c r="F99" s="114"/>
      <c r="G99" s="108"/>
      <c r="H99" s="10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337"/>
      <c r="T99" s="333">
        <f t="shared" si="12"/>
        <v>0</v>
      </c>
      <c r="U99" s="102">
        <f t="shared" si="13"/>
        <v>0</v>
      </c>
      <c r="V99" s="103">
        <f>D91</f>
        <v>1225</v>
      </c>
      <c r="W99" s="282" t="s">
        <v>130</v>
      </c>
      <c r="X99" s="97">
        <f t="shared" si="14"/>
        <v>0</v>
      </c>
      <c r="Y99" s="115"/>
    </row>
    <row r="100" spans="1:25" ht="16.5" thickBot="1" x14ac:dyDescent="0.25">
      <c r="A100" s="106"/>
      <c r="B100" s="107"/>
      <c r="C100" s="107"/>
      <c r="D100" s="107"/>
      <c r="E100" s="114"/>
      <c r="F100" s="114"/>
      <c r="G100" s="108"/>
      <c r="H100" s="10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337"/>
      <c r="T100" s="333">
        <f t="shared" si="12"/>
        <v>0</v>
      </c>
      <c r="U100" s="102">
        <f t="shared" si="13"/>
        <v>0</v>
      </c>
      <c r="V100" s="103">
        <f>D91</f>
        <v>1225</v>
      </c>
      <c r="W100" s="282" t="s">
        <v>31</v>
      </c>
      <c r="X100" s="97">
        <f t="shared" si="14"/>
        <v>0</v>
      </c>
      <c r="Y100" s="115"/>
    </row>
    <row r="101" spans="1:25" ht="16.5" thickBot="1" x14ac:dyDescent="0.25">
      <c r="A101" s="106"/>
      <c r="B101" s="107"/>
      <c r="C101" s="107"/>
      <c r="D101" s="107"/>
      <c r="E101" s="114"/>
      <c r="F101" s="114"/>
      <c r="G101" s="108"/>
      <c r="H101" s="10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337"/>
      <c r="T101" s="333">
        <f t="shared" si="12"/>
        <v>0</v>
      </c>
      <c r="U101" s="102">
        <f t="shared" si="13"/>
        <v>0</v>
      </c>
      <c r="V101" s="103">
        <f>D91</f>
        <v>1225</v>
      </c>
      <c r="W101" s="282" t="s">
        <v>0</v>
      </c>
      <c r="X101" s="97">
        <f t="shared" si="14"/>
        <v>0</v>
      </c>
      <c r="Y101" s="329"/>
    </row>
    <row r="102" spans="1:25" ht="16.5" thickBot="1" x14ac:dyDescent="0.25">
      <c r="A102" s="106"/>
      <c r="B102" s="107"/>
      <c r="C102" s="107"/>
      <c r="D102" s="107"/>
      <c r="E102" s="114"/>
      <c r="F102" s="114"/>
      <c r="G102" s="108"/>
      <c r="H102" s="109">
        <f>7+2</f>
        <v>9</v>
      </c>
      <c r="I102" s="69"/>
      <c r="J102" s="69">
        <v>2</v>
      </c>
      <c r="K102" s="69"/>
      <c r="L102" s="69"/>
      <c r="M102" s="69"/>
      <c r="N102" s="69"/>
      <c r="O102" s="69"/>
      <c r="P102" s="69"/>
      <c r="Q102" s="69"/>
      <c r="R102" s="69"/>
      <c r="S102" s="337">
        <v>3</v>
      </c>
      <c r="T102" s="333">
        <f t="shared" si="12"/>
        <v>14</v>
      </c>
      <c r="U102" s="102">
        <f t="shared" si="13"/>
        <v>1.1428571428571429E-2</v>
      </c>
      <c r="V102" s="103">
        <f>D91</f>
        <v>1225</v>
      </c>
      <c r="W102" s="282" t="s">
        <v>12</v>
      </c>
      <c r="X102" s="97">
        <f t="shared" si="14"/>
        <v>14</v>
      </c>
      <c r="Y102" s="116"/>
    </row>
    <row r="103" spans="1:25" ht="16.5" thickBot="1" x14ac:dyDescent="0.25">
      <c r="A103" s="106"/>
      <c r="B103" s="107"/>
      <c r="C103" s="107"/>
      <c r="D103" s="107"/>
      <c r="E103" s="114"/>
      <c r="F103" s="114" t="s">
        <v>110</v>
      </c>
      <c r="G103" s="108"/>
      <c r="H103" s="109">
        <v>1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337"/>
      <c r="T103" s="333">
        <f t="shared" si="12"/>
        <v>1</v>
      </c>
      <c r="U103" s="102">
        <f t="shared" si="13"/>
        <v>8.1632653061224493E-4</v>
      </c>
      <c r="V103" s="103">
        <f>D91</f>
        <v>1225</v>
      </c>
      <c r="W103" s="282" t="s">
        <v>35</v>
      </c>
      <c r="X103" s="97">
        <f t="shared" si="14"/>
        <v>1</v>
      </c>
      <c r="Y103" s="116"/>
    </row>
    <row r="104" spans="1:25" ht="16.5" thickBot="1" x14ac:dyDescent="0.25">
      <c r="A104" s="106"/>
      <c r="B104" s="107"/>
      <c r="C104" s="107"/>
      <c r="D104" s="107"/>
      <c r="E104" s="114"/>
      <c r="F104" s="114"/>
      <c r="G104" s="108"/>
      <c r="H104" s="109">
        <v>1</v>
      </c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337"/>
      <c r="T104" s="333">
        <f t="shared" si="12"/>
        <v>1</v>
      </c>
      <c r="U104" s="102">
        <f t="shared" si="13"/>
        <v>8.1632653061224493E-4</v>
      </c>
      <c r="V104" s="103">
        <f>D91</f>
        <v>1225</v>
      </c>
      <c r="W104" s="283" t="s">
        <v>29</v>
      </c>
      <c r="X104" s="97">
        <f t="shared" si="14"/>
        <v>1</v>
      </c>
      <c r="Y104" s="113"/>
    </row>
    <row r="105" spans="1:25" ht="16.5" thickBot="1" x14ac:dyDescent="0.25">
      <c r="A105" s="106"/>
      <c r="B105" s="107"/>
      <c r="C105" s="107"/>
      <c r="D105" s="107"/>
      <c r="E105" s="114"/>
      <c r="F105" s="114"/>
      <c r="G105" s="119"/>
      <c r="H105" s="120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337"/>
      <c r="T105" s="333">
        <f t="shared" si="12"/>
        <v>0</v>
      </c>
      <c r="U105" s="102">
        <f t="shared" si="13"/>
        <v>0</v>
      </c>
      <c r="V105" s="103">
        <f>D91</f>
        <v>1225</v>
      </c>
      <c r="W105" s="283" t="s">
        <v>221</v>
      </c>
      <c r="X105" s="97">
        <f t="shared" si="14"/>
        <v>0</v>
      </c>
      <c r="Y105" s="329"/>
    </row>
    <row r="106" spans="1:25" ht="16.5" thickBot="1" x14ac:dyDescent="0.25">
      <c r="A106" s="106"/>
      <c r="B106" s="107"/>
      <c r="C106" s="107"/>
      <c r="D106" s="107"/>
      <c r="E106" s="114"/>
      <c r="F106" s="114"/>
      <c r="G106" s="119"/>
      <c r="H106" s="120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337"/>
      <c r="T106" s="333">
        <f t="shared" si="12"/>
        <v>0</v>
      </c>
      <c r="U106" s="102">
        <f t="shared" si="13"/>
        <v>0</v>
      </c>
      <c r="V106" s="103">
        <f>D91</f>
        <v>1225</v>
      </c>
      <c r="W106" s="283" t="s">
        <v>28</v>
      </c>
      <c r="X106" s="97">
        <f t="shared" si="14"/>
        <v>0</v>
      </c>
      <c r="Y106" s="113"/>
    </row>
    <row r="107" spans="1:25" ht="16.5" thickBot="1" x14ac:dyDescent="0.25">
      <c r="A107" s="106"/>
      <c r="B107" s="107"/>
      <c r="C107" s="107"/>
      <c r="D107" s="107"/>
      <c r="E107" s="114"/>
      <c r="F107" s="114"/>
      <c r="G107" s="119"/>
      <c r="H107" s="227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338"/>
      <c r="T107" s="334">
        <f t="shared" si="12"/>
        <v>0</v>
      </c>
      <c r="U107" s="331">
        <f t="shared" si="13"/>
        <v>0</v>
      </c>
      <c r="V107" s="322">
        <f>D91</f>
        <v>1225</v>
      </c>
      <c r="W107" s="284" t="s">
        <v>179</v>
      </c>
      <c r="X107" s="97">
        <f t="shared" si="14"/>
        <v>0</v>
      </c>
      <c r="Y107" s="113"/>
    </row>
    <row r="108" spans="1:25" ht="16.5" thickBot="1" x14ac:dyDescent="0.25">
      <c r="A108" s="106"/>
      <c r="B108" s="107"/>
      <c r="C108" s="107"/>
      <c r="D108" s="107"/>
      <c r="E108" s="114"/>
      <c r="F108" s="114"/>
      <c r="G108" s="108"/>
      <c r="H108" s="99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339"/>
      <c r="T108" s="335">
        <f t="shared" si="12"/>
        <v>0</v>
      </c>
      <c r="U108" s="224">
        <f t="shared" si="13"/>
        <v>0</v>
      </c>
      <c r="V108" s="103">
        <f>D91</f>
        <v>1225</v>
      </c>
      <c r="W108" s="285" t="s">
        <v>11</v>
      </c>
      <c r="X108" s="97">
        <f t="shared" si="14"/>
        <v>0</v>
      </c>
      <c r="Y108" s="116"/>
    </row>
    <row r="109" spans="1:25" ht="16.5" thickBot="1" x14ac:dyDescent="0.25">
      <c r="A109" s="106"/>
      <c r="B109" s="107"/>
      <c r="C109" s="107"/>
      <c r="D109" s="107"/>
      <c r="E109" s="114"/>
      <c r="F109" s="114"/>
      <c r="G109" s="108"/>
      <c r="H109" s="109"/>
      <c r="I109" s="293"/>
      <c r="J109" s="69"/>
      <c r="K109" s="69"/>
      <c r="L109" s="69"/>
      <c r="M109" s="69"/>
      <c r="N109" s="69"/>
      <c r="O109" s="69"/>
      <c r="P109" s="69"/>
      <c r="Q109" s="69"/>
      <c r="R109" s="69"/>
      <c r="S109" s="337"/>
      <c r="T109" s="333">
        <f t="shared" si="12"/>
        <v>0</v>
      </c>
      <c r="U109" s="102">
        <f t="shared" si="13"/>
        <v>0</v>
      </c>
      <c r="V109" s="103">
        <f>D91</f>
        <v>1225</v>
      </c>
      <c r="W109" s="282" t="s">
        <v>30</v>
      </c>
      <c r="X109" s="97">
        <f t="shared" si="14"/>
        <v>0</v>
      </c>
      <c r="Y109" s="116"/>
    </row>
    <row r="110" spans="1:25" ht="16.5" thickBot="1" x14ac:dyDescent="0.25">
      <c r="A110" s="106"/>
      <c r="B110" s="107"/>
      <c r="C110" s="107"/>
      <c r="D110" s="107"/>
      <c r="E110" s="114"/>
      <c r="F110" s="114"/>
      <c r="G110" s="108"/>
      <c r="H110" s="109"/>
      <c r="I110" s="294">
        <v>1</v>
      </c>
      <c r="J110" s="69">
        <v>1</v>
      </c>
      <c r="K110" s="69"/>
      <c r="L110" s="69"/>
      <c r="M110" s="69"/>
      <c r="N110" s="69"/>
      <c r="O110" s="69"/>
      <c r="P110" s="69"/>
      <c r="Q110" s="69"/>
      <c r="R110" s="69"/>
      <c r="S110" s="337">
        <v>1</v>
      </c>
      <c r="T110" s="333">
        <f t="shared" si="12"/>
        <v>2</v>
      </c>
      <c r="U110" s="102">
        <f t="shared" si="13"/>
        <v>1.6326530612244899E-3</v>
      </c>
      <c r="V110" s="103">
        <f>D91</f>
        <v>1225</v>
      </c>
      <c r="W110" s="282" t="s">
        <v>3</v>
      </c>
      <c r="X110" s="97">
        <f t="shared" si="14"/>
        <v>2</v>
      </c>
      <c r="Y110" s="115"/>
    </row>
    <row r="111" spans="1:25" ht="16.5" thickBot="1" x14ac:dyDescent="0.25">
      <c r="A111" s="106"/>
      <c r="B111" s="107"/>
      <c r="C111" s="107"/>
      <c r="D111" s="107"/>
      <c r="E111" s="114"/>
      <c r="F111" s="114"/>
      <c r="G111" s="108"/>
      <c r="H111" s="109"/>
      <c r="I111" s="294">
        <v>1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337"/>
      <c r="T111" s="333">
        <f t="shared" si="12"/>
        <v>0</v>
      </c>
      <c r="U111" s="102">
        <f t="shared" si="13"/>
        <v>0</v>
      </c>
      <c r="V111" s="103">
        <f>D91</f>
        <v>1225</v>
      </c>
      <c r="W111" s="282" t="s">
        <v>8</v>
      </c>
      <c r="X111" s="97">
        <f t="shared" si="14"/>
        <v>0</v>
      </c>
      <c r="Y111" s="116"/>
    </row>
    <row r="112" spans="1:25" ht="16.5" thickBot="1" x14ac:dyDescent="0.25">
      <c r="A112" s="106"/>
      <c r="B112" s="107"/>
      <c r="C112" s="107"/>
      <c r="D112" s="107"/>
      <c r="E112" s="114"/>
      <c r="F112" s="114"/>
      <c r="G112" s="108"/>
      <c r="H112" s="109"/>
      <c r="I112" s="294">
        <v>13</v>
      </c>
      <c r="J112" s="69">
        <v>19</v>
      </c>
      <c r="K112" s="69"/>
      <c r="L112" s="69"/>
      <c r="M112" s="69"/>
      <c r="N112" s="69"/>
      <c r="O112" s="69"/>
      <c r="P112" s="69"/>
      <c r="Q112" s="69"/>
      <c r="R112" s="69"/>
      <c r="S112" s="337"/>
      <c r="T112" s="333">
        <f t="shared" si="12"/>
        <v>19</v>
      </c>
      <c r="U112" s="102">
        <f t="shared" si="13"/>
        <v>1.5510204081632653E-2</v>
      </c>
      <c r="V112" s="103">
        <f>D91</f>
        <v>1225</v>
      </c>
      <c r="W112" s="282" t="s">
        <v>9</v>
      </c>
      <c r="X112" s="97">
        <f t="shared" si="14"/>
        <v>19</v>
      </c>
      <c r="Y112" s="116"/>
    </row>
    <row r="113" spans="1:25" ht="16.5" thickBot="1" x14ac:dyDescent="0.25">
      <c r="A113" s="106"/>
      <c r="B113" s="107"/>
      <c r="C113" s="107"/>
      <c r="D113" s="107"/>
      <c r="E113" s="114"/>
      <c r="F113" s="114"/>
      <c r="G113" s="108"/>
      <c r="H113" s="109"/>
      <c r="I113" s="294"/>
      <c r="J113" s="69"/>
      <c r="K113" s="69"/>
      <c r="L113" s="69"/>
      <c r="M113" s="69"/>
      <c r="N113" s="69"/>
      <c r="O113" s="69"/>
      <c r="P113" s="69"/>
      <c r="Q113" s="69"/>
      <c r="R113" s="69"/>
      <c r="S113" s="337"/>
      <c r="T113" s="333">
        <f t="shared" si="12"/>
        <v>0</v>
      </c>
      <c r="U113" s="102">
        <f t="shared" si="13"/>
        <v>0</v>
      </c>
      <c r="V113" s="103">
        <f>D91</f>
        <v>1225</v>
      </c>
      <c r="W113" s="282" t="s">
        <v>82</v>
      </c>
      <c r="X113" s="97">
        <f t="shared" si="14"/>
        <v>0</v>
      </c>
      <c r="Y113" s="116"/>
    </row>
    <row r="114" spans="1:25" ht="16.5" thickBot="1" x14ac:dyDescent="0.25">
      <c r="A114" s="106"/>
      <c r="B114" s="107"/>
      <c r="C114" s="107"/>
      <c r="D114" s="107"/>
      <c r="E114" s="114"/>
      <c r="F114" s="114"/>
      <c r="G114" s="108"/>
      <c r="H114" s="109"/>
      <c r="I114" s="294">
        <v>2</v>
      </c>
      <c r="J114" s="69"/>
      <c r="K114" s="69"/>
      <c r="L114" s="69"/>
      <c r="M114" s="69"/>
      <c r="N114" s="69"/>
      <c r="O114" s="69"/>
      <c r="P114" s="69"/>
      <c r="Q114" s="69"/>
      <c r="R114" s="69"/>
      <c r="S114" s="337"/>
      <c r="T114" s="333">
        <f t="shared" si="12"/>
        <v>0</v>
      </c>
      <c r="U114" s="102">
        <f t="shared" si="13"/>
        <v>0</v>
      </c>
      <c r="V114" s="103">
        <f>D91</f>
        <v>1225</v>
      </c>
      <c r="W114" s="282" t="s">
        <v>20</v>
      </c>
      <c r="X114" s="97">
        <f t="shared" si="14"/>
        <v>0</v>
      </c>
      <c r="Y114" s="116"/>
    </row>
    <row r="115" spans="1:25" ht="16.5" thickBot="1" x14ac:dyDescent="0.25">
      <c r="A115" s="106"/>
      <c r="B115" s="107"/>
      <c r="C115" s="107"/>
      <c r="D115" s="107"/>
      <c r="E115" s="114"/>
      <c r="F115" s="114"/>
      <c r="G115" s="108"/>
      <c r="H115" s="109"/>
      <c r="I115" s="294"/>
      <c r="J115" s="69"/>
      <c r="K115" s="69"/>
      <c r="L115" s="69"/>
      <c r="M115" s="69"/>
      <c r="N115" s="69"/>
      <c r="O115" s="69"/>
      <c r="P115" s="69"/>
      <c r="Q115" s="69"/>
      <c r="R115" s="69"/>
      <c r="S115" s="337"/>
      <c r="T115" s="333">
        <f t="shared" si="12"/>
        <v>0</v>
      </c>
      <c r="U115" s="102">
        <f t="shared" si="13"/>
        <v>0</v>
      </c>
      <c r="V115" s="103">
        <f>D91</f>
        <v>1225</v>
      </c>
      <c r="W115" s="282" t="s">
        <v>83</v>
      </c>
      <c r="X115" s="97">
        <f t="shared" si="14"/>
        <v>0</v>
      </c>
      <c r="Y115" s="105" t="s">
        <v>251</v>
      </c>
    </row>
    <row r="116" spans="1:25" ht="16.5" thickBot="1" x14ac:dyDescent="0.25">
      <c r="A116" s="106"/>
      <c r="B116" s="107"/>
      <c r="C116" s="107"/>
      <c r="D116" s="107"/>
      <c r="E116" s="114"/>
      <c r="F116" s="114"/>
      <c r="G116" s="108"/>
      <c r="H116" s="109"/>
      <c r="I116" s="294">
        <v>4</v>
      </c>
      <c r="J116" s="69">
        <v>1</v>
      </c>
      <c r="K116" s="69"/>
      <c r="L116" s="69"/>
      <c r="M116" s="69"/>
      <c r="N116" s="69"/>
      <c r="O116" s="69"/>
      <c r="P116" s="69"/>
      <c r="Q116" s="69"/>
      <c r="R116" s="69"/>
      <c r="S116" s="337"/>
      <c r="T116" s="333">
        <f t="shared" si="12"/>
        <v>1</v>
      </c>
      <c r="U116" s="102">
        <f t="shared" si="13"/>
        <v>8.1632653061224493E-4</v>
      </c>
      <c r="V116" s="103">
        <f>D91</f>
        <v>1225</v>
      </c>
      <c r="W116" s="282" t="s">
        <v>10</v>
      </c>
      <c r="X116" s="97">
        <f t="shared" si="14"/>
        <v>1</v>
      </c>
      <c r="Y116" s="105" t="s">
        <v>252</v>
      </c>
    </row>
    <row r="117" spans="1:25" ht="16.5" thickBot="1" x14ac:dyDescent="0.25">
      <c r="A117" s="106"/>
      <c r="B117" s="107"/>
      <c r="C117" s="107"/>
      <c r="D117" s="107"/>
      <c r="E117" s="114"/>
      <c r="F117" s="114"/>
      <c r="G117" s="108"/>
      <c r="H117" s="109"/>
      <c r="I117" s="294"/>
      <c r="J117" s="69">
        <v>1</v>
      </c>
      <c r="K117" s="69"/>
      <c r="L117" s="69"/>
      <c r="M117" s="69"/>
      <c r="N117" s="69"/>
      <c r="O117" s="69"/>
      <c r="P117" s="69"/>
      <c r="Q117" s="69"/>
      <c r="R117" s="69"/>
      <c r="S117" s="337"/>
      <c r="T117" s="333">
        <f t="shared" si="12"/>
        <v>1</v>
      </c>
      <c r="U117" s="102">
        <f t="shared" si="13"/>
        <v>8.1632653061224493E-4</v>
      </c>
      <c r="V117" s="103">
        <f>D91</f>
        <v>1225</v>
      </c>
      <c r="W117" s="282" t="s">
        <v>13</v>
      </c>
      <c r="X117" s="97">
        <f t="shared" si="14"/>
        <v>1</v>
      </c>
      <c r="Y117" s="105" t="s">
        <v>110</v>
      </c>
    </row>
    <row r="118" spans="1:25" ht="15.75" thickBot="1" x14ac:dyDescent="0.25">
      <c r="A118" s="106"/>
      <c r="B118" s="107"/>
      <c r="C118" s="107"/>
      <c r="D118" s="107"/>
      <c r="E118" s="114"/>
      <c r="F118" s="114"/>
      <c r="G118" s="108"/>
      <c r="H118" s="109"/>
      <c r="I118" s="69"/>
      <c r="J118" s="69"/>
      <c r="K118" s="69"/>
      <c r="L118" s="69"/>
      <c r="M118" s="69"/>
      <c r="N118" s="69"/>
      <c r="O118" s="69"/>
      <c r="P118" s="69"/>
      <c r="Q118" s="69"/>
      <c r="R118" s="69">
        <v>4</v>
      </c>
      <c r="S118" s="337"/>
      <c r="T118" s="333">
        <f t="shared" si="12"/>
        <v>4</v>
      </c>
      <c r="U118" s="102">
        <f t="shared" si="13"/>
        <v>3.2653061224489797E-3</v>
      </c>
      <c r="V118" s="103">
        <f>D91</f>
        <v>1225</v>
      </c>
      <c r="W118" s="254" t="s">
        <v>127</v>
      </c>
      <c r="X118" s="97">
        <f t="shared" si="14"/>
        <v>4</v>
      </c>
      <c r="Y118" s="115"/>
    </row>
    <row r="119" spans="1:25" ht="15.75" thickBot="1" x14ac:dyDescent="0.25">
      <c r="A119" s="106"/>
      <c r="B119" s="107"/>
      <c r="C119" s="107"/>
      <c r="D119" s="107"/>
      <c r="E119" s="114"/>
      <c r="F119" s="114"/>
      <c r="G119" s="108"/>
      <c r="H119" s="10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337"/>
      <c r="T119" s="333">
        <f t="shared" si="12"/>
        <v>0</v>
      </c>
      <c r="U119" s="102">
        <f t="shared" si="13"/>
        <v>0</v>
      </c>
      <c r="V119" s="103">
        <f>D91</f>
        <v>1225</v>
      </c>
      <c r="W119" s="254" t="s">
        <v>101</v>
      </c>
      <c r="X119" s="97">
        <f t="shared" si="14"/>
        <v>0</v>
      </c>
      <c r="Y119" s="115"/>
    </row>
    <row r="120" spans="1:25" ht="16.5" thickBot="1" x14ac:dyDescent="0.25">
      <c r="A120" s="106"/>
      <c r="B120" s="107"/>
      <c r="C120" s="107"/>
      <c r="D120" s="107"/>
      <c r="E120" s="114"/>
      <c r="F120" s="114"/>
      <c r="G120" s="108"/>
      <c r="H120" s="117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340"/>
      <c r="T120" s="334">
        <f t="shared" si="12"/>
        <v>0</v>
      </c>
      <c r="U120" s="430">
        <f t="shared" si="13"/>
        <v>0</v>
      </c>
      <c r="V120" s="103">
        <f>D91</f>
        <v>1225</v>
      </c>
      <c r="W120" s="286" t="s">
        <v>85</v>
      </c>
      <c r="X120" s="97">
        <f t="shared" si="14"/>
        <v>0</v>
      </c>
      <c r="Y120" s="116"/>
    </row>
    <row r="121" spans="1:25" ht="16.5" thickBot="1" x14ac:dyDescent="0.3">
      <c r="A121" s="106"/>
      <c r="B121" s="107"/>
      <c r="C121" s="107"/>
      <c r="D121" s="107"/>
      <c r="E121" s="114"/>
      <c r="F121" s="114"/>
      <c r="G121" s="108"/>
      <c r="H121" s="91"/>
      <c r="I121" s="92"/>
      <c r="J121" s="325"/>
      <c r="K121" s="92"/>
      <c r="L121" s="92"/>
      <c r="M121" s="92"/>
      <c r="N121" s="92"/>
      <c r="O121" s="92"/>
      <c r="P121" s="92"/>
      <c r="Q121" s="92"/>
      <c r="R121" s="92"/>
      <c r="S121" s="92"/>
      <c r="T121" s="332"/>
      <c r="U121" s="332"/>
      <c r="V121" s="125"/>
      <c r="W121" s="287" t="s">
        <v>177</v>
      </c>
      <c r="X121" s="97">
        <f t="shared" si="14"/>
        <v>0</v>
      </c>
      <c r="Y121" s="439"/>
    </row>
    <row r="122" spans="1:25" ht="16.5" thickBot="1" x14ac:dyDescent="0.25">
      <c r="A122" s="106"/>
      <c r="B122" s="107"/>
      <c r="C122" s="107"/>
      <c r="D122" s="107"/>
      <c r="E122" s="114"/>
      <c r="F122" s="114"/>
      <c r="G122" s="119"/>
      <c r="H122" s="99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336"/>
      <c r="T122" s="335">
        <f t="shared" ref="T122:T130" si="15">SUM(H122,J122,L122,N122,P122,R122,S122)</f>
        <v>0</v>
      </c>
      <c r="U122" s="224">
        <f>($T122)/$D$91</f>
        <v>0</v>
      </c>
      <c r="V122" s="103">
        <f>D91</f>
        <v>1225</v>
      </c>
      <c r="W122" s="281" t="s">
        <v>87</v>
      </c>
      <c r="X122" s="97">
        <f t="shared" si="14"/>
        <v>0</v>
      </c>
      <c r="Y122" s="105"/>
    </row>
    <row r="123" spans="1:25" ht="16.5" thickBot="1" x14ac:dyDescent="0.25">
      <c r="A123" s="106"/>
      <c r="B123" s="107"/>
      <c r="C123" s="107"/>
      <c r="D123" s="107"/>
      <c r="E123" s="114"/>
      <c r="F123" s="114"/>
      <c r="G123" s="119"/>
      <c r="H123" s="10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337"/>
      <c r="T123" s="333">
        <f t="shared" si="15"/>
        <v>0</v>
      </c>
      <c r="U123" s="224">
        <f t="shared" ref="U123:U130" si="16">($T123)/$D$91</f>
        <v>0</v>
      </c>
      <c r="V123" s="103">
        <f>D91</f>
        <v>1225</v>
      </c>
      <c r="W123" s="282" t="s">
        <v>88</v>
      </c>
      <c r="X123" s="97">
        <f t="shared" si="14"/>
        <v>0</v>
      </c>
      <c r="Y123" s="105"/>
    </row>
    <row r="124" spans="1:25" ht="15.75" thickBot="1" x14ac:dyDescent="0.25">
      <c r="A124" s="106"/>
      <c r="B124" s="107"/>
      <c r="C124" s="107"/>
      <c r="D124" s="107"/>
      <c r="E124" s="114"/>
      <c r="F124" s="114"/>
      <c r="G124" s="119"/>
      <c r="H124" s="10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337"/>
      <c r="T124" s="333">
        <f t="shared" si="15"/>
        <v>0</v>
      </c>
      <c r="U124" s="224">
        <f t="shared" si="16"/>
        <v>0</v>
      </c>
      <c r="V124" s="103">
        <f>D91</f>
        <v>1225</v>
      </c>
      <c r="W124" s="368" t="s">
        <v>199</v>
      </c>
      <c r="X124" s="97">
        <f t="shared" si="14"/>
        <v>0</v>
      </c>
      <c r="Y124" s="105" t="s">
        <v>253</v>
      </c>
    </row>
    <row r="125" spans="1:25" ht="16.5" thickBot="1" x14ac:dyDescent="0.25">
      <c r="A125" s="106"/>
      <c r="B125" s="107"/>
      <c r="C125" s="107"/>
      <c r="D125" s="107"/>
      <c r="E125" s="114"/>
      <c r="F125" s="114"/>
      <c r="G125" s="119"/>
      <c r="H125" s="109">
        <v>1</v>
      </c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337"/>
      <c r="T125" s="333">
        <f t="shared" si="15"/>
        <v>1</v>
      </c>
      <c r="U125" s="224">
        <f t="shared" si="16"/>
        <v>8.1632653061224493E-4</v>
      </c>
      <c r="V125" s="103">
        <f>D91</f>
        <v>1225</v>
      </c>
      <c r="W125" s="282" t="s">
        <v>76</v>
      </c>
      <c r="X125" s="97">
        <f t="shared" si="14"/>
        <v>1</v>
      </c>
      <c r="Y125" s="105" t="s">
        <v>219</v>
      </c>
    </row>
    <row r="126" spans="1:25" ht="16.5" thickBot="1" x14ac:dyDescent="0.25">
      <c r="A126" s="106"/>
      <c r="B126" s="107"/>
      <c r="C126" s="107"/>
      <c r="D126" s="107"/>
      <c r="E126" s="114"/>
      <c r="F126" s="114"/>
      <c r="G126" s="119"/>
      <c r="H126" s="109">
        <v>1</v>
      </c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337"/>
      <c r="T126" s="333">
        <f t="shared" si="15"/>
        <v>1</v>
      </c>
      <c r="U126" s="224">
        <f t="shared" si="16"/>
        <v>8.1632653061224493E-4</v>
      </c>
      <c r="V126" s="103">
        <f>D91</f>
        <v>1225</v>
      </c>
      <c r="W126" s="282" t="s">
        <v>254</v>
      </c>
      <c r="X126" s="97">
        <f t="shared" si="14"/>
        <v>1</v>
      </c>
      <c r="Y126" s="105" t="s">
        <v>255</v>
      </c>
    </row>
    <row r="127" spans="1:25" ht="16.5" thickBot="1" x14ac:dyDescent="0.25">
      <c r="A127" s="106"/>
      <c r="B127" s="107"/>
      <c r="C127" s="107"/>
      <c r="D127" s="107"/>
      <c r="E127" s="114"/>
      <c r="F127" s="114"/>
      <c r="G127" s="119"/>
      <c r="H127" s="109">
        <v>3</v>
      </c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337"/>
      <c r="T127" s="333">
        <f t="shared" si="15"/>
        <v>3</v>
      </c>
      <c r="U127" s="224">
        <f t="shared" si="16"/>
        <v>2.4489795918367346E-3</v>
      </c>
      <c r="V127" s="103">
        <f>D91</f>
        <v>1225</v>
      </c>
      <c r="W127" s="283" t="s">
        <v>28</v>
      </c>
      <c r="X127" s="97">
        <f t="shared" si="14"/>
        <v>3</v>
      </c>
      <c r="Y127" s="105" t="s">
        <v>256</v>
      </c>
    </row>
    <row r="128" spans="1:25" ht="16.5" thickBot="1" x14ac:dyDescent="0.25">
      <c r="A128" s="106"/>
      <c r="B128" s="107"/>
      <c r="C128" s="107"/>
      <c r="D128" s="107"/>
      <c r="E128" s="114"/>
      <c r="F128" s="114"/>
      <c r="G128" s="119"/>
      <c r="H128" s="117">
        <v>8</v>
      </c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340"/>
      <c r="T128" s="333">
        <f t="shared" si="15"/>
        <v>8</v>
      </c>
      <c r="U128" s="224">
        <f t="shared" si="16"/>
        <v>6.5306122448979594E-3</v>
      </c>
      <c r="V128" s="103">
        <f>D91</f>
        <v>1225</v>
      </c>
      <c r="W128" s="286" t="s">
        <v>240</v>
      </c>
      <c r="X128" s="97">
        <f t="shared" si="14"/>
        <v>8</v>
      </c>
      <c r="Y128" s="105"/>
    </row>
    <row r="129" spans="1:25" ht="16.5" thickBot="1" x14ac:dyDescent="0.25">
      <c r="A129" s="106"/>
      <c r="B129" s="107"/>
      <c r="C129" s="107"/>
      <c r="D129" s="107"/>
      <c r="E129" s="114"/>
      <c r="F129" s="114"/>
      <c r="G129" s="119"/>
      <c r="H129" s="117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340"/>
      <c r="T129" s="333">
        <f t="shared" si="15"/>
        <v>0</v>
      </c>
      <c r="U129" s="224">
        <f t="shared" si="16"/>
        <v>0</v>
      </c>
      <c r="V129" s="103">
        <f>D91</f>
        <v>1225</v>
      </c>
      <c r="W129" s="286" t="s">
        <v>13</v>
      </c>
      <c r="X129" s="97">
        <f t="shared" si="14"/>
        <v>0</v>
      </c>
      <c r="Y129" s="292"/>
    </row>
    <row r="130" spans="1:25" ht="16.5" thickBot="1" x14ac:dyDescent="0.25">
      <c r="A130" s="127"/>
      <c r="B130" s="128"/>
      <c r="C130" s="128"/>
      <c r="D130" s="128"/>
      <c r="E130" s="129"/>
      <c r="F130" s="129"/>
      <c r="G130" s="130"/>
      <c r="H130" s="117">
        <v>1</v>
      </c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340"/>
      <c r="T130" s="333">
        <f t="shared" si="15"/>
        <v>1</v>
      </c>
      <c r="U130" s="331">
        <f t="shared" si="16"/>
        <v>8.1632653061224493E-4</v>
      </c>
      <c r="V130" s="103">
        <f>D91</f>
        <v>1225</v>
      </c>
      <c r="W130" s="284" t="s">
        <v>168</v>
      </c>
      <c r="X130" s="289">
        <f>T130</f>
        <v>1</v>
      </c>
      <c r="Y130" s="295"/>
    </row>
    <row r="131" spans="1:25" ht="15.75" thickBot="1" x14ac:dyDescent="0.25">
      <c r="A131" s="132"/>
      <c r="B131" s="132"/>
      <c r="C131" s="132"/>
      <c r="D131" s="132"/>
      <c r="E131" s="132"/>
      <c r="F131" s="132"/>
      <c r="G131" s="53" t="s">
        <v>5</v>
      </c>
      <c r="H131" s="133">
        <f t="shared" ref="H131:S131" si="17">SUM(H92:H130)</f>
        <v>73</v>
      </c>
      <c r="I131" s="133">
        <f t="shared" si="17"/>
        <v>21</v>
      </c>
      <c r="J131" s="133">
        <f t="shared" si="17"/>
        <v>25</v>
      </c>
      <c r="K131" s="133">
        <f t="shared" si="17"/>
        <v>0</v>
      </c>
      <c r="L131" s="133">
        <f t="shared" si="17"/>
        <v>0</v>
      </c>
      <c r="M131" s="133">
        <f t="shared" si="17"/>
        <v>0</v>
      </c>
      <c r="N131" s="133">
        <f t="shared" si="17"/>
        <v>0</v>
      </c>
      <c r="O131" s="133">
        <f t="shared" si="17"/>
        <v>0</v>
      </c>
      <c r="P131" s="133">
        <f t="shared" si="17"/>
        <v>0</v>
      </c>
      <c r="Q131" s="133">
        <f t="shared" si="17"/>
        <v>0</v>
      </c>
      <c r="R131" s="133">
        <f t="shared" si="17"/>
        <v>4</v>
      </c>
      <c r="S131" s="133">
        <f t="shared" si="17"/>
        <v>13</v>
      </c>
      <c r="T131" s="271">
        <f>SUM(H131,J131,L131,N131,P131,R131,S131)</f>
        <v>115</v>
      </c>
      <c r="U131" s="224">
        <f>($T131)/$D$91</f>
        <v>9.3877551020408165E-2</v>
      </c>
      <c r="V131" s="103">
        <f>D91</f>
        <v>1225</v>
      </c>
      <c r="W131" s="46"/>
    </row>
    <row r="132" spans="1:25" ht="15.75" thickBot="1" x14ac:dyDescent="0.3"/>
    <row r="133" spans="1:25" ht="75.75" thickBot="1" x14ac:dyDescent="0.3">
      <c r="A133" s="48" t="s">
        <v>23</v>
      </c>
      <c r="B133" s="48" t="s">
        <v>23</v>
      </c>
      <c r="C133" s="49" t="s">
        <v>56</v>
      </c>
      <c r="D133" s="49" t="s">
        <v>18</v>
      </c>
      <c r="E133" s="48" t="s">
        <v>17</v>
      </c>
      <c r="F133" s="50" t="s">
        <v>1</v>
      </c>
      <c r="G133" s="51" t="s">
        <v>24</v>
      </c>
      <c r="H133" s="52" t="s">
        <v>77</v>
      </c>
      <c r="I133" s="52" t="s">
        <v>78</v>
      </c>
      <c r="J133" s="52" t="s">
        <v>57</v>
      </c>
      <c r="K133" s="52" t="s">
        <v>62</v>
      </c>
      <c r="L133" s="52" t="s">
        <v>58</v>
      </c>
      <c r="M133" s="52" t="s">
        <v>63</v>
      </c>
      <c r="N133" s="52" t="s">
        <v>59</v>
      </c>
      <c r="O133" s="52" t="s">
        <v>64</v>
      </c>
      <c r="P133" s="52" t="s">
        <v>60</v>
      </c>
      <c r="Q133" s="52" t="s">
        <v>79</v>
      </c>
      <c r="R133" s="52" t="s">
        <v>131</v>
      </c>
      <c r="S133" s="52" t="s">
        <v>44</v>
      </c>
      <c r="T133" s="52" t="s">
        <v>5</v>
      </c>
      <c r="U133" s="48" t="s">
        <v>2</v>
      </c>
      <c r="V133" s="88" t="s">
        <v>74</v>
      </c>
      <c r="W133" s="89" t="s">
        <v>21</v>
      </c>
      <c r="X133" s="49" t="s">
        <v>18</v>
      </c>
      <c r="Y133" s="90" t="s">
        <v>7</v>
      </c>
    </row>
    <row r="134" spans="1:25" ht="15.75" thickBot="1" x14ac:dyDescent="0.3">
      <c r="A134" s="471">
        <v>1478229</v>
      </c>
      <c r="B134" s="288" t="s">
        <v>125</v>
      </c>
      <c r="C134" s="471">
        <v>1152</v>
      </c>
      <c r="D134" s="471">
        <v>1191</v>
      </c>
      <c r="E134" s="476">
        <v>1144</v>
      </c>
      <c r="F134" s="477">
        <f>E134/D134</f>
        <v>0.96053736356003361</v>
      </c>
      <c r="G134" s="54">
        <v>44942</v>
      </c>
      <c r="H134" s="91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3"/>
      <c r="T134" s="425"/>
      <c r="U134" s="125"/>
      <c r="V134" s="93"/>
      <c r="W134" s="95" t="s">
        <v>80</v>
      </c>
      <c r="X134" s="289">
        <v>578.5</v>
      </c>
      <c r="Y134" s="86" t="s">
        <v>75</v>
      </c>
    </row>
    <row r="135" spans="1:25" ht="16.5" thickBot="1" x14ac:dyDescent="0.25">
      <c r="A135" s="96"/>
      <c r="B135" s="97"/>
      <c r="C135" s="97"/>
      <c r="D135" s="97"/>
      <c r="E135" s="97"/>
      <c r="F135" s="97"/>
      <c r="G135" s="98"/>
      <c r="H135" s="99">
        <v>1</v>
      </c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336"/>
      <c r="T135" s="335">
        <f t="shared" ref="T135:T162" si="18">SUM(H135,J135,L135,N135,P135,R135,S135)</f>
        <v>1</v>
      </c>
      <c r="U135" s="429" t="e">
        <f>($T135)/$D$178</f>
        <v>#DIV/0!</v>
      </c>
      <c r="V135" s="103">
        <f>D134</f>
        <v>1191</v>
      </c>
      <c r="W135" s="281" t="s">
        <v>16</v>
      </c>
      <c r="X135" s="97">
        <f>T135</f>
        <v>1</v>
      </c>
      <c r="Y135" s="290" t="s">
        <v>140</v>
      </c>
    </row>
    <row r="136" spans="1:25" ht="16.5" thickBot="1" x14ac:dyDescent="0.25">
      <c r="A136" s="106"/>
      <c r="B136" s="107"/>
      <c r="C136" s="107"/>
      <c r="D136" s="107"/>
      <c r="E136" s="107"/>
      <c r="F136" s="107"/>
      <c r="G136" s="108"/>
      <c r="H136" s="109">
        <v>4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337"/>
      <c r="T136" s="333">
        <f t="shared" si="18"/>
        <v>4</v>
      </c>
      <c r="U136" s="102" t="e">
        <f t="shared" ref="U136:U162" si="19">($T136)/$D$178</f>
        <v>#DIV/0!</v>
      </c>
      <c r="V136" s="103">
        <f>D134</f>
        <v>1191</v>
      </c>
      <c r="W136" s="282" t="s">
        <v>6</v>
      </c>
      <c r="X136" s="97">
        <f t="shared" ref="X136:X171" si="20">T136</f>
        <v>4</v>
      </c>
      <c r="Y136" s="290" t="s">
        <v>178</v>
      </c>
    </row>
    <row r="137" spans="1:25" ht="16.5" thickBot="1" x14ac:dyDescent="0.25">
      <c r="A137" s="106"/>
      <c r="B137" s="107"/>
      <c r="C137" s="107"/>
      <c r="D137" s="107"/>
      <c r="E137" s="114"/>
      <c r="F137" s="114"/>
      <c r="G137" s="108"/>
      <c r="H137" s="109">
        <v>1</v>
      </c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337"/>
      <c r="T137" s="333">
        <f t="shared" si="18"/>
        <v>1</v>
      </c>
      <c r="U137" s="102" t="e">
        <f t="shared" si="19"/>
        <v>#DIV/0!</v>
      </c>
      <c r="V137" s="103">
        <f>D134</f>
        <v>1191</v>
      </c>
      <c r="W137" s="282" t="s">
        <v>14</v>
      </c>
      <c r="X137" s="97">
        <f t="shared" si="20"/>
        <v>1</v>
      </c>
      <c r="Y137" s="329"/>
    </row>
    <row r="138" spans="1:25" ht="16.5" thickBot="1" x14ac:dyDescent="0.25">
      <c r="A138" s="106"/>
      <c r="B138" s="107"/>
      <c r="C138" s="107"/>
      <c r="D138" s="107"/>
      <c r="E138" s="114"/>
      <c r="F138" s="114"/>
      <c r="G138" s="108"/>
      <c r="H138" s="109">
        <v>4</v>
      </c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337"/>
      <c r="T138" s="333">
        <f t="shared" si="18"/>
        <v>4</v>
      </c>
      <c r="U138" s="102" t="e">
        <f t="shared" si="19"/>
        <v>#DIV/0!</v>
      </c>
      <c r="V138" s="103">
        <f>D134</f>
        <v>1191</v>
      </c>
      <c r="W138" s="282" t="s">
        <v>15</v>
      </c>
      <c r="X138" s="97">
        <f t="shared" si="20"/>
        <v>4</v>
      </c>
      <c r="Y138" s="459"/>
    </row>
    <row r="139" spans="1:25" ht="16.5" thickBot="1" x14ac:dyDescent="0.25">
      <c r="A139" s="106"/>
      <c r="B139" s="107"/>
      <c r="C139" s="107"/>
      <c r="D139" s="107"/>
      <c r="E139" s="114"/>
      <c r="F139" s="114"/>
      <c r="G139" s="108"/>
      <c r="H139" s="109">
        <v>1</v>
      </c>
      <c r="I139" s="69"/>
      <c r="J139" s="69">
        <v>1</v>
      </c>
      <c r="K139" s="69"/>
      <c r="L139" s="69"/>
      <c r="M139" s="69"/>
      <c r="N139" s="69"/>
      <c r="O139" s="69"/>
      <c r="P139" s="69"/>
      <c r="Q139" s="69"/>
      <c r="R139" s="69"/>
      <c r="S139" s="337"/>
      <c r="T139" s="333">
        <f t="shared" si="18"/>
        <v>2</v>
      </c>
      <c r="U139" s="102" t="e">
        <f t="shared" si="19"/>
        <v>#DIV/0!</v>
      </c>
      <c r="V139" s="103">
        <f>D134</f>
        <v>1191</v>
      </c>
      <c r="W139" s="282" t="s">
        <v>32</v>
      </c>
      <c r="X139" s="97">
        <f t="shared" si="20"/>
        <v>2</v>
      </c>
      <c r="Y139" s="459"/>
    </row>
    <row r="140" spans="1:25" ht="16.5" thickBot="1" x14ac:dyDescent="0.25">
      <c r="A140" s="106"/>
      <c r="B140" s="107"/>
      <c r="C140" s="107"/>
      <c r="D140" s="107"/>
      <c r="E140" s="114"/>
      <c r="F140" s="114"/>
      <c r="G140" s="108"/>
      <c r="H140" s="10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337"/>
      <c r="T140" s="333">
        <f t="shared" si="18"/>
        <v>0</v>
      </c>
      <c r="U140" s="102" t="e">
        <f t="shared" si="19"/>
        <v>#DIV/0!</v>
      </c>
      <c r="V140" s="103">
        <f>D134</f>
        <v>1191</v>
      </c>
      <c r="W140" s="282" t="s">
        <v>33</v>
      </c>
      <c r="X140" s="97">
        <f t="shared" si="20"/>
        <v>0</v>
      </c>
      <c r="Y140" s="115"/>
    </row>
    <row r="141" spans="1:25" ht="16.5" thickBot="1" x14ac:dyDescent="0.25">
      <c r="A141" s="106"/>
      <c r="B141" s="107"/>
      <c r="C141" s="107"/>
      <c r="D141" s="107"/>
      <c r="E141" s="114"/>
      <c r="F141" s="114"/>
      <c r="G141" s="108"/>
      <c r="H141" s="10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337"/>
      <c r="T141" s="333">
        <f t="shared" si="18"/>
        <v>0</v>
      </c>
      <c r="U141" s="102" t="e">
        <f t="shared" si="19"/>
        <v>#DIV/0!</v>
      </c>
      <c r="V141" s="103">
        <f>D134</f>
        <v>1191</v>
      </c>
      <c r="W141" s="282" t="s">
        <v>130</v>
      </c>
      <c r="X141" s="97">
        <f t="shared" si="20"/>
        <v>0</v>
      </c>
      <c r="Y141" s="115"/>
    </row>
    <row r="142" spans="1:25" ht="16.5" thickBot="1" x14ac:dyDescent="0.25">
      <c r="A142" s="106"/>
      <c r="B142" s="107"/>
      <c r="C142" s="107"/>
      <c r="D142" s="107"/>
      <c r="E142" s="114"/>
      <c r="F142" s="114"/>
      <c r="G142" s="108"/>
      <c r="H142" s="10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337"/>
      <c r="T142" s="333">
        <f t="shared" si="18"/>
        <v>0</v>
      </c>
      <c r="U142" s="102" t="e">
        <f t="shared" si="19"/>
        <v>#DIV/0!</v>
      </c>
      <c r="V142" s="103">
        <f>D134</f>
        <v>1191</v>
      </c>
      <c r="W142" s="282" t="s">
        <v>31</v>
      </c>
      <c r="X142" s="97">
        <f t="shared" si="20"/>
        <v>0</v>
      </c>
      <c r="Y142" s="115"/>
    </row>
    <row r="143" spans="1:25" ht="16.5" thickBot="1" x14ac:dyDescent="0.25">
      <c r="A143" s="106"/>
      <c r="B143" s="107"/>
      <c r="C143" s="107"/>
      <c r="D143" s="107"/>
      <c r="E143" s="114"/>
      <c r="F143" s="114"/>
      <c r="G143" s="108"/>
      <c r="H143" s="10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337"/>
      <c r="T143" s="333">
        <f t="shared" si="18"/>
        <v>0</v>
      </c>
      <c r="U143" s="102" t="e">
        <f t="shared" si="19"/>
        <v>#DIV/0!</v>
      </c>
      <c r="V143" s="103">
        <f>D134</f>
        <v>1191</v>
      </c>
      <c r="W143" s="282" t="s">
        <v>0</v>
      </c>
      <c r="X143" s="97">
        <f t="shared" si="20"/>
        <v>0</v>
      </c>
      <c r="Y143" s="329"/>
    </row>
    <row r="144" spans="1:25" ht="16.5" thickBot="1" x14ac:dyDescent="0.25">
      <c r="A144" s="106"/>
      <c r="B144" s="107"/>
      <c r="C144" s="107"/>
      <c r="D144" s="107"/>
      <c r="E144" s="114"/>
      <c r="F144" s="114"/>
      <c r="G144" s="108"/>
      <c r="H144" s="109">
        <v>5</v>
      </c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337"/>
      <c r="T144" s="333">
        <f t="shared" si="18"/>
        <v>5</v>
      </c>
      <c r="U144" s="102" t="e">
        <f t="shared" si="19"/>
        <v>#DIV/0!</v>
      </c>
      <c r="V144" s="103">
        <f>D134</f>
        <v>1191</v>
      </c>
      <c r="W144" s="282" t="s">
        <v>12</v>
      </c>
      <c r="X144" s="97">
        <f t="shared" si="20"/>
        <v>5</v>
      </c>
      <c r="Y144" s="116"/>
    </row>
    <row r="145" spans="1:25" ht="16.5" thickBot="1" x14ac:dyDescent="0.25">
      <c r="A145" s="106"/>
      <c r="B145" s="107"/>
      <c r="C145" s="107"/>
      <c r="D145" s="107"/>
      <c r="E145" s="114"/>
      <c r="F145" s="114" t="s">
        <v>110</v>
      </c>
      <c r="G145" s="108"/>
      <c r="H145" s="109">
        <v>6</v>
      </c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337"/>
      <c r="T145" s="333">
        <f t="shared" si="18"/>
        <v>6</v>
      </c>
      <c r="U145" s="102" t="e">
        <f t="shared" si="19"/>
        <v>#DIV/0!</v>
      </c>
      <c r="V145" s="103">
        <f>D134</f>
        <v>1191</v>
      </c>
      <c r="W145" s="282" t="s">
        <v>35</v>
      </c>
      <c r="X145" s="97">
        <f t="shared" si="20"/>
        <v>6</v>
      </c>
      <c r="Y145" s="116"/>
    </row>
    <row r="146" spans="1:25" ht="16.5" thickBot="1" x14ac:dyDescent="0.25">
      <c r="A146" s="106"/>
      <c r="B146" s="107"/>
      <c r="C146" s="107"/>
      <c r="D146" s="107"/>
      <c r="E146" s="114"/>
      <c r="F146" s="114"/>
      <c r="G146" s="108"/>
      <c r="H146" s="109"/>
      <c r="I146" s="69"/>
      <c r="J146" s="69">
        <v>3</v>
      </c>
      <c r="K146" s="69"/>
      <c r="L146" s="69"/>
      <c r="M146" s="69"/>
      <c r="N146" s="69"/>
      <c r="O146" s="69"/>
      <c r="P146" s="69"/>
      <c r="Q146" s="69"/>
      <c r="R146" s="69"/>
      <c r="S146" s="337"/>
      <c r="T146" s="333">
        <f t="shared" si="18"/>
        <v>3</v>
      </c>
      <c r="U146" s="102" t="e">
        <f t="shared" si="19"/>
        <v>#DIV/0!</v>
      </c>
      <c r="V146" s="103">
        <f>D134</f>
        <v>1191</v>
      </c>
      <c r="W146" s="283" t="s">
        <v>29</v>
      </c>
      <c r="X146" s="97">
        <f t="shared" si="20"/>
        <v>3</v>
      </c>
      <c r="Y146" s="113"/>
    </row>
    <row r="147" spans="1:25" ht="16.5" thickBot="1" x14ac:dyDescent="0.25">
      <c r="A147" s="106"/>
      <c r="B147" s="107"/>
      <c r="C147" s="107"/>
      <c r="D147" s="107"/>
      <c r="E147" s="114"/>
      <c r="F147" s="114"/>
      <c r="G147" s="119"/>
      <c r="H147" s="120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337"/>
      <c r="T147" s="333">
        <f t="shared" si="18"/>
        <v>0</v>
      </c>
      <c r="U147" s="102" t="e">
        <f t="shared" si="19"/>
        <v>#DIV/0!</v>
      </c>
      <c r="V147" s="103">
        <f>D134</f>
        <v>1191</v>
      </c>
      <c r="W147" s="283" t="s">
        <v>221</v>
      </c>
      <c r="X147" s="97">
        <f t="shared" si="20"/>
        <v>0</v>
      </c>
      <c r="Y147" s="329"/>
    </row>
    <row r="148" spans="1:25" ht="16.5" thickBot="1" x14ac:dyDescent="0.25">
      <c r="A148" s="106"/>
      <c r="B148" s="107"/>
      <c r="C148" s="107"/>
      <c r="D148" s="107"/>
      <c r="E148" s="114"/>
      <c r="F148" s="114"/>
      <c r="G148" s="119"/>
      <c r="H148" s="120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337"/>
      <c r="T148" s="333">
        <f t="shared" si="18"/>
        <v>0</v>
      </c>
      <c r="U148" s="102" t="e">
        <f t="shared" si="19"/>
        <v>#DIV/0!</v>
      </c>
      <c r="V148" s="103">
        <f>D134</f>
        <v>1191</v>
      </c>
      <c r="W148" s="283" t="s">
        <v>28</v>
      </c>
      <c r="X148" s="97">
        <f t="shared" si="20"/>
        <v>0</v>
      </c>
      <c r="Y148" s="113"/>
    </row>
    <row r="149" spans="1:25" ht="16.5" thickBot="1" x14ac:dyDescent="0.25">
      <c r="A149" s="106"/>
      <c r="B149" s="107"/>
      <c r="C149" s="107"/>
      <c r="D149" s="107"/>
      <c r="E149" s="114"/>
      <c r="F149" s="114"/>
      <c r="G149" s="119"/>
      <c r="H149" s="227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338"/>
      <c r="T149" s="334">
        <f t="shared" si="18"/>
        <v>0</v>
      </c>
      <c r="U149" s="331" t="e">
        <f t="shared" si="19"/>
        <v>#DIV/0!</v>
      </c>
      <c r="V149" s="322">
        <f>D134</f>
        <v>1191</v>
      </c>
      <c r="W149" s="284" t="s">
        <v>179</v>
      </c>
      <c r="X149" s="97">
        <f t="shared" si="20"/>
        <v>0</v>
      </c>
      <c r="Y149" s="113"/>
    </row>
    <row r="150" spans="1:25" ht="16.5" thickBot="1" x14ac:dyDescent="0.25">
      <c r="A150" s="106"/>
      <c r="B150" s="107"/>
      <c r="C150" s="107"/>
      <c r="D150" s="107"/>
      <c r="E150" s="114"/>
      <c r="F150" s="114"/>
      <c r="G150" s="108"/>
      <c r="H150" s="99"/>
      <c r="I150" s="121">
        <v>2</v>
      </c>
      <c r="J150" s="121"/>
      <c r="K150" s="121"/>
      <c r="L150" s="121"/>
      <c r="M150" s="121"/>
      <c r="N150" s="121"/>
      <c r="O150" s="121"/>
      <c r="P150" s="121"/>
      <c r="Q150" s="121"/>
      <c r="R150" s="121"/>
      <c r="S150" s="339"/>
      <c r="T150" s="335">
        <f t="shared" si="18"/>
        <v>0</v>
      </c>
      <c r="U150" s="224" t="e">
        <f t="shared" si="19"/>
        <v>#DIV/0!</v>
      </c>
      <c r="V150" s="103">
        <f>D134</f>
        <v>1191</v>
      </c>
      <c r="W150" s="285" t="s">
        <v>11</v>
      </c>
      <c r="X150" s="97">
        <f t="shared" si="20"/>
        <v>0</v>
      </c>
      <c r="Y150" s="116"/>
    </row>
    <row r="151" spans="1:25" ht="16.5" thickBot="1" x14ac:dyDescent="0.25">
      <c r="A151" s="106"/>
      <c r="B151" s="107"/>
      <c r="C151" s="107"/>
      <c r="D151" s="107"/>
      <c r="E151" s="114"/>
      <c r="F151" s="114"/>
      <c r="G151" s="108"/>
      <c r="H151" s="109"/>
      <c r="I151" s="293"/>
      <c r="J151" s="69"/>
      <c r="K151" s="69"/>
      <c r="L151" s="69"/>
      <c r="M151" s="69"/>
      <c r="N151" s="69"/>
      <c r="O151" s="69"/>
      <c r="P151" s="69"/>
      <c r="Q151" s="69"/>
      <c r="R151" s="69"/>
      <c r="S151" s="337"/>
      <c r="T151" s="333">
        <f t="shared" si="18"/>
        <v>0</v>
      </c>
      <c r="U151" s="102" t="e">
        <f t="shared" si="19"/>
        <v>#DIV/0!</v>
      </c>
      <c r="V151" s="103">
        <f>D134</f>
        <v>1191</v>
      </c>
      <c r="W151" s="282" t="s">
        <v>30</v>
      </c>
      <c r="X151" s="97">
        <f t="shared" si="20"/>
        <v>0</v>
      </c>
      <c r="Y151" s="116"/>
    </row>
    <row r="152" spans="1:25" ht="16.5" thickBot="1" x14ac:dyDescent="0.25">
      <c r="A152" s="106"/>
      <c r="B152" s="107"/>
      <c r="C152" s="107"/>
      <c r="D152" s="107"/>
      <c r="E152" s="114"/>
      <c r="F152" s="114"/>
      <c r="G152" s="108"/>
      <c r="H152" s="109"/>
      <c r="I152" s="294">
        <v>1</v>
      </c>
      <c r="J152" s="69"/>
      <c r="K152" s="69"/>
      <c r="L152" s="69"/>
      <c r="M152" s="69"/>
      <c r="N152" s="69"/>
      <c r="O152" s="69"/>
      <c r="P152" s="69"/>
      <c r="Q152" s="69"/>
      <c r="R152" s="69"/>
      <c r="S152" s="337"/>
      <c r="T152" s="333">
        <f t="shared" si="18"/>
        <v>0</v>
      </c>
      <c r="U152" s="102" t="e">
        <f t="shared" si="19"/>
        <v>#DIV/0!</v>
      </c>
      <c r="V152" s="103">
        <f>D134</f>
        <v>1191</v>
      </c>
      <c r="W152" s="282" t="s">
        <v>3</v>
      </c>
      <c r="X152" s="97">
        <f t="shared" si="20"/>
        <v>0</v>
      </c>
      <c r="Y152" s="115"/>
    </row>
    <row r="153" spans="1:25" ht="16.5" thickBot="1" x14ac:dyDescent="0.25">
      <c r="A153" s="106"/>
      <c r="B153" s="107"/>
      <c r="C153" s="107"/>
      <c r="D153" s="107"/>
      <c r="E153" s="114"/>
      <c r="F153" s="114"/>
      <c r="G153" s="108"/>
      <c r="H153" s="109"/>
      <c r="I153" s="294">
        <v>2</v>
      </c>
      <c r="J153" s="69"/>
      <c r="K153" s="69"/>
      <c r="L153" s="69"/>
      <c r="M153" s="69"/>
      <c r="N153" s="69"/>
      <c r="O153" s="69"/>
      <c r="P153" s="69"/>
      <c r="Q153" s="69"/>
      <c r="R153" s="69"/>
      <c r="S153" s="337"/>
      <c r="T153" s="333">
        <f t="shared" si="18"/>
        <v>0</v>
      </c>
      <c r="U153" s="102" t="e">
        <f t="shared" si="19"/>
        <v>#DIV/0!</v>
      </c>
      <c r="V153" s="103">
        <f>D134</f>
        <v>1191</v>
      </c>
      <c r="W153" s="282" t="s">
        <v>8</v>
      </c>
      <c r="X153" s="97">
        <f t="shared" si="20"/>
        <v>0</v>
      </c>
      <c r="Y153" s="116"/>
    </row>
    <row r="154" spans="1:25" ht="16.5" thickBot="1" x14ac:dyDescent="0.25">
      <c r="A154" s="106"/>
      <c r="B154" s="107"/>
      <c r="C154" s="107"/>
      <c r="D154" s="107"/>
      <c r="E154" s="114"/>
      <c r="F154" s="114"/>
      <c r="G154" s="108"/>
      <c r="H154" s="109"/>
      <c r="I154" s="294">
        <v>8</v>
      </c>
      <c r="J154" s="69">
        <v>5</v>
      </c>
      <c r="K154" s="69"/>
      <c r="L154" s="69"/>
      <c r="M154" s="69"/>
      <c r="N154" s="69"/>
      <c r="O154" s="69"/>
      <c r="P154" s="69"/>
      <c r="Q154" s="69"/>
      <c r="R154" s="69"/>
      <c r="S154" s="337"/>
      <c r="T154" s="333">
        <f t="shared" si="18"/>
        <v>5</v>
      </c>
      <c r="U154" s="102" t="e">
        <f t="shared" si="19"/>
        <v>#DIV/0!</v>
      </c>
      <c r="V154" s="103">
        <f>D134</f>
        <v>1191</v>
      </c>
      <c r="W154" s="282" t="s">
        <v>9</v>
      </c>
      <c r="X154" s="97">
        <f t="shared" si="20"/>
        <v>5</v>
      </c>
      <c r="Y154" s="116"/>
    </row>
    <row r="155" spans="1:25" ht="16.5" thickBot="1" x14ac:dyDescent="0.25">
      <c r="A155" s="106"/>
      <c r="B155" s="107"/>
      <c r="C155" s="107"/>
      <c r="D155" s="107"/>
      <c r="E155" s="114"/>
      <c r="F155" s="114"/>
      <c r="G155" s="108"/>
      <c r="H155" s="109"/>
      <c r="I155" s="294"/>
      <c r="J155" s="69"/>
      <c r="K155" s="69"/>
      <c r="L155" s="69"/>
      <c r="M155" s="69"/>
      <c r="N155" s="69"/>
      <c r="O155" s="69"/>
      <c r="P155" s="69"/>
      <c r="Q155" s="69"/>
      <c r="R155" s="69"/>
      <c r="S155" s="337"/>
      <c r="T155" s="333">
        <f t="shared" si="18"/>
        <v>0</v>
      </c>
      <c r="U155" s="102" t="e">
        <f t="shared" si="19"/>
        <v>#DIV/0!</v>
      </c>
      <c r="V155" s="103">
        <f>D134</f>
        <v>1191</v>
      </c>
      <c r="W155" s="282" t="s">
        <v>82</v>
      </c>
      <c r="X155" s="97">
        <f t="shared" si="20"/>
        <v>0</v>
      </c>
      <c r="Y155" s="116"/>
    </row>
    <row r="156" spans="1:25" ht="16.5" thickBot="1" x14ac:dyDescent="0.25">
      <c r="A156" s="106"/>
      <c r="B156" s="107"/>
      <c r="C156" s="107"/>
      <c r="D156" s="107"/>
      <c r="E156" s="114"/>
      <c r="F156" s="114"/>
      <c r="G156" s="108"/>
      <c r="H156" s="109"/>
      <c r="I156" s="294">
        <v>3</v>
      </c>
      <c r="J156" s="69"/>
      <c r="K156" s="69"/>
      <c r="L156" s="69"/>
      <c r="M156" s="69"/>
      <c r="N156" s="69"/>
      <c r="O156" s="69"/>
      <c r="P156" s="69"/>
      <c r="Q156" s="69"/>
      <c r="R156" s="69"/>
      <c r="S156" s="337"/>
      <c r="T156" s="333">
        <f t="shared" si="18"/>
        <v>0</v>
      </c>
      <c r="U156" s="102" t="e">
        <f t="shared" si="19"/>
        <v>#DIV/0!</v>
      </c>
      <c r="V156" s="103">
        <f>D134</f>
        <v>1191</v>
      </c>
      <c r="W156" s="282" t="s">
        <v>20</v>
      </c>
      <c r="X156" s="97">
        <f t="shared" si="20"/>
        <v>0</v>
      </c>
      <c r="Y156" s="116"/>
    </row>
    <row r="157" spans="1:25" ht="16.5" thickBot="1" x14ac:dyDescent="0.25">
      <c r="A157" s="106"/>
      <c r="B157" s="107"/>
      <c r="C157" s="107"/>
      <c r="D157" s="107"/>
      <c r="E157" s="114"/>
      <c r="F157" s="114"/>
      <c r="G157" s="108"/>
      <c r="H157" s="109"/>
      <c r="I157" s="294">
        <v>1</v>
      </c>
      <c r="J157" s="69"/>
      <c r="K157" s="69"/>
      <c r="L157" s="69"/>
      <c r="M157" s="69"/>
      <c r="N157" s="69"/>
      <c r="O157" s="69"/>
      <c r="P157" s="69"/>
      <c r="Q157" s="69"/>
      <c r="R157" s="69"/>
      <c r="S157" s="337"/>
      <c r="T157" s="333">
        <f t="shared" si="18"/>
        <v>0</v>
      </c>
      <c r="U157" s="102" t="e">
        <f t="shared" si="19"/>
        <v>#DIV/0!</v>
      </c>
      <c r="V157" s="103">
        <f>D134</f>
        <v>1191</v>
      </c>
      <c r="W157" s="282" t="s">
        <v>83</v>
      </c>
      <c r="X157" s="97">
        <f t="shared" si="20"/>
        <v>0</v>
      </c>
      <c r="Y157" s="105" t="s">
        <v>251</v>
      </c>
    </row>
    <row r="158" spans="1:25" ht="16.5" thickBot="1" x14ac:dyDescent="0.25">
      <c r="A158" s="106"/>
      <c r="B158" s="107"/>
      <c r="C158" s="107"/>
      <c r="D158" s="107"/>
      <c r="E158" s="114"/>
      <c r="F158" s="114"/>
      <c r="G158" s="108"/>
      <c r="H158" s="109"/>
      <c r="I158" s="294"/>
      <c r="J158" s="69"/>
      <c r="K158" s="69"/>
      <c r="L158" s="69"/>
      <c r="M158" s="69"/>
      <c r="N158" s="69"/>
      <c r="O158" s="69"/>
      <c r="P158" s="69"/>
      <c r="Q158" s="69"/>
      <c r="R158" s="69"/>
      <c r="S158" s="337"/>
      <c r="T158" s="333">
        <f t="shared" si="18"/>
        <v>0</v>
      </c>
      <c r="U158" s="102" t="e">
        <f t="shared" si="19"/>
        <v>#DIV/0!</v>
      </c>
      <c r="V158" s="103">
        <f>D134</f>
        <v>1191</v>
      </c>
      <c r="W158" s="282" t="s">
        <v>10</v>
      </c>
      <c r="X158" s="97">
        <f t="shared" si="20"/>
        <v>0</v>
      </c>
      <c r="Y158" s="105" t="s">
        <v>307</v>
      </c>
    </row>
    <row r="159" spans="1:25" ht="16.5" thickBot="1" x14ac:dyDescent="0.25">
      <c r="A159" s="106"/>
      <c r="B159" s="107"/>
      <c r="C159" s="107"/>
      <c r="D159" s="107"/>
      <c r="E159" s="114"/>
      <c r="F159" s="114"/>
      <c r="G159" s="108"/>
      <c r="H159" s="109"/>
      <c r="I159" s="294">
        <v>3</v>
      </c>
      <c r="J159" s="69">
        <v>1</v>
      </c>
      <c r="K159" s="69"/>
      <c r="L159" s="69"/>
      <c r="M159" s="69"/>
      <c r="N159" s="69"/>
      <c r="O159" s="69"/>
      <c r="P159" s="69"/>
      <c r="Q159" s="69"/>
      <c r="R159" s="69"/>
      <c r="S159" s="337"/>
      <c r="T159" s="333">
        <f t="shared" si="18"/>
        <v>1</v>
      </c>
      <c r="U159" s="102" t="e">
        <f t="shared" si="19"/>
        <v>#DIV/0!</v>
      </c>
      <c r="V159" s="103">
        <f>D134</f>
        <v>1191</v>
      </c>
      <c r="W159" s="282" t="s">
        <v>13</v>
      </c>
      <c r="X159" s="97">
        <f t="shared" si="20"/>
        <v>1</v>
      </c>
      <c r="Y159" s="105" t="s">
        <v>110</v>
      </c>
    </row>
    <row r="160" spans="1:25" ht="15.75" thickBot="1" x14ac:dyDescent="0.25">
      <c r="A160" s="106"/>
      <c r="B160" s="107"/>
      <c r="C160" s="107"/>
      <c r="D160" s="107"/>
      <c r="E160" s="114"/>
      <c r="F160" s="114"/>
      <c r="G160" s="108"/>
      <c r="H160" s="10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337"/>
      <c r="T160" s="333">
        <f t="shared" si="18"/>
        <v>0</v>
      </c>
      <c r="U160" s="102" t="e">
        <f t="shared" si="19"/>
        <v>#DIV/0!</v>
      </c>
      <c r="V160" s="103">
        <f>D134</f>
        <v>1191</v>
      </c>
      <c r="W160" s="254" t="s">
        <v>127</v>
      </c>
      <c r="X160" s="97">
        <f t="shared" si="20"/>
        <v>0</v>
      </c>
      <c r="Y160" s="115"/>
    </row>
    <row r="161" spans="1:25" ht="15.75" thickBot="1" x14ac:dyDescent="0.25">
      <c r="A161" s="106"/>
      <c r="B161" s="107"/>
      <c r="C161" s="107"/>
      <c r="D161" s="107"/>
      <c r="E161" s="114"/>
      <c r="F161" s="114"/>
      <c r="G161" s="108"/>
      <c r="H161" s="109"/>
      <c r="I161" s="69">
        <v>1</v>
      </c>
      <c r="J161" s="69"/>
      <c r="K161" s="69"/>
      <c r="L161" s="69"/>
      <c r="M161" s="69"/>
      <c r="N161" s="69"/>
      <c r="O161" s="69"/>
      <c r="P161" s="69"/>
      <c r="Q161" s="69"/>
      <c r="R161" s="69"/>
      <c r="S161" s="337"/>
      <c r="T161" s="333">
        <f t="shared" si="18"/>
        <v>0</v>
      </c>
      <c r="U161" s="102" t="e">
        <f t="shared" si="19"/>
        <v>#DIV/0!</v>
      </c>
      <c r="V161" s="103">
        <f>D134</f>
        <v>1191</v>
      </c>
      <c r="W161" s="254" t="s">
        <v>101</v>
      </c>
      <c r="X161" s="97">
        <f t="shared" si="20"/>
        <v>0</v>
      </c>
      <c r="Y161" s="115"/>
    </row>
    <row r="162" spans="1:25" ht="16.5" thickBot="1" x14ac:dyDescent="0.25">
      <c r="A162" s="106"/>
      <c r="B162" s="107"/>
      <c r="C162" s="107"/>
      <c r="D162" s="107"/>
      <c r="E162" s="114"/>
      <c r="F162" s="114"/>
      <c r="G162" s="108"/>
      <c r="H162" s="117"/>
      <c r="I162" s="110">
        <v>2</v>
      </c>
      <c r="J162" s="110"/>
      <c r="K162" s="110"/>
      <c r="L162" s="110"/>
      <c r="M162" s="110"/>
      <c r="N162" s="110"/>
      <c r="O162" s="110"/>
      <c r="P162" s="110"/>
      <c r="Q162" s="110"/>
      <c r="R162" s="110"/>
      <c r="S162" s="340"/>
      <c r="T162" s="334">
        <f t="shared" si="18"/>
        <v>0</v>
      </c>
      <c r="U162" s="430" t="e">
        <f t="shared" si="19"/>
        <v>#DIV/0!</v>
      </c>
      <c r="V162" s="103">
        <f>D134</f>
        <v>1191</v>
      </c>
      <c r="W162" s="286" t="s">
        <v>85</v>
      </c>
      <c r="X162" s="97">
        <f t="shared" si="20"/>
        <v>0</v>
      </c>
      <c r="Y162" s="116"/>
    </row>
    <row r="163" spans="1:25" ht="16.5" thickBot="1" x14ac:dyDescent="0.3">
      <c r="A163" s="106"/>
      <c r="B163" s="107"/>
      <c r="C163" s="107"/>
      <c r="D163" s="107"/>
      <c r="E163" s="114"/>
      <c r="F163" s="114"/>
      <c r="G163" s="108"/>
      <c r="H163" s="91"/>
      <c r="I163" s="92"/>
      <c r="J163" s="325"/>
      <c r="K163" s="92"/>
      <c r="L163" s="92"/>
      <c r="M163" s="92"/>
      <c r="N163" s="92"/>
      <c r="O163" s="92"/>
      <c r="P163" s="92"/>
      <c r="Q163" s="92"/>
      <c r="R163" s="92"/>
      <c r="S163" s="92"/>
      <c r="T163" s="332"/>
      <c r="U163" s="332"/>
      <c r="V163" s="125"/>
      <c r="W163" s="287" t="s">
        <v>177</v>
      </c>
      <c r="X163" s="97">
        <f t="shared" si="20"/>
        <v>0</v>
      </c>
      <c r="Y163" s="439"/>
    </row>
    <row r="164" spans="1:25" ht="16.5" thickBot="1" x14ac:dyDescent="0.25">
      <c r="A164" s="106"/>
      <c r="B164" s="107"/>
      <c r="C164" s="107"/>
      <c r="D164" s="107"/>
      <c r="E164" s="114"/>
      <c r="F164" s="114"/>
      <c r="G164" s="119"/>
      <c r="H164" s="99">
        <v>3</v>
      </c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336"/>
      <c r="T164" s="335">
        <f t="shared" ref="T164:T172" si="21">SUM(H164,J164,L164,N164,P164,R164,S164)</f>
        <v>3</v>
      </c>
      <c r="U164" s="224" t="e">
        <f>($T164)/$D$178</f>
        <v>#DIV/0!</v>
      </c>
      <c r="V164" s="103">
        <f>D134</f>
        <v>1191</v>
      </c>
      <c r="W164" s="281" t="s">
        <v>87</v>
      </c>
      <c r="X164" s="97">
        <f t="shared" si="20"/>
        <v>3</v>
      </c>
      <c r="Y164" s="105"/>
    </row>
    <row r="165" spans="1:25" ht="16.5" thickBot="1" x14ac:dyDescent="0.25">
      <c r="A165" s="106"/>
      <c r="B165" s="107"/>
      <c r="C165" s="107"/>
      <c r="D165" s="107"/>
      <c r="E165" s="114"/>
      <c r="F165" s="114"/>
      <c r="G165" s="119"/>
      <c r="H165" s="109">
        <v>5</v>
      </c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337"/>
      <c r="T165" s="333">
        <f t="shared" si="21"/>
        <v>5</v>
      </c>
      <c r="U165" s="224" t="e">
        <f t="shared" ref="U165:U172" si="22">($T165)/$D$178</f>
        <v>#DIV/0!</v>
      </c>
      <c r="V165" s="103">
        <f>D134</f>
        <v>1191</v>
      </c>
      <c r="W165" s="282" t="s">
        <v>274</v>
      </c>
      <c r="X165" s="97">
        <f t="shared" si="20"/>
        <v>5</v>
      </c>
      <c r="Y165" s="105"/>
    </row>
    <row r="166" spans="1:25" ht="15.75" thickBot="1" x14ac:dyDescent="0.25">
      <c r="A166" s="106"/>
      <c r="B166" s="107"/>
      <c r="C166" s="107"/>
      <c r="D166" s="107"/>
      <c r="E166" s="114"/>
      <c r="F166" s="114"/>
      <c r="G166" s="119"/>
      <c r="H166" s="10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337"/>
      <c r="T166" s="333">
        <f t="shared" si="21"/>
        <v>0</v>
      </c>
      <c r="U166" s="224" t="e">
        <f t="shared" si="22"/>
        <v>#DIV/0!</v>
      </c>
      <c r="V166" s="103">
        <f>D134</f>
        <v>1191</v>
      </c>
      <c r="W166" s="368" t="s">
        <v>12</v>
      </c>
      <c r="X166" s="97">
        <f t="shared" si="20"/>
        <v>0</v>
      </c>
      <c r="Y166" s="105" t="s">
        <v>277</v>
      </c>
    </row>
    <row r="167" spans="1:25" ht="16.5" thickBot="1" x14ac:dyDescent="0.25">
      <c r="A167" s="106"/>
      <c r="B167" s="107"/>
      <c r="C167" s="107"/>
      <c r="D167" s="107"/>
      <c r="E167" s="114"/>
      <c r="F167" s="114"/>
      <c r="G167" s="119"/>
      <c r="H167" s="10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337"/>
      <c r="T167" s="333">
        <f t="shared" si="21"/>
        <v>0</v>
      </c>
      <c r="U167" s="224" t="e">
        <f t="shared" si="22"/>
        <v>#DIV/0!</v>
      </c>
      <c r="V167" s="103">
        <f>D134</f>
        <v>1191</v>
      </c>
      <c r="W167" s="282" t="s">
        <v>76</v>
      </c>
      <c r="X167" s="97">
        <f t="shared" si="20"/>
        <v>0</v>
      </c>
      <c r="Y167" s="105" t="s">
        <v>308</v>
      </c>
    </row>
    <row r="168" spans="1:25" ht="16.5" thickBot="1" x14ac:dyDescent="0.25">
      <c r="A168" s="106"/>
      <c r="B168" s="107"/>
      <c r="C168" s="107"/>
      <c r="D168" s="107"/>
      <c r="E168" s="114"/>
      <c r="F168" s="114"/>
      <c r="G168" s="119"/>
      <c r="H168" s="10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337"/>
      <c r="T168" s="333">
        <f t="shared" si="21"/>
        <v>0</v>
      </c>
      <c r="U168" s="224" t="e">
        <f t="shared" si="22"/>
        <v>#DIV/0!</v>
      </c>
      <c r="V168" s="103">
        <f>D134</f>
        <v>1191</v>
      </c>
      <c r="W168" s="282" t="s">
        <v>254</v>
      </c>
      <c r="X168" s="97">
        <f t="shared" si="20"/>
        <v>0</v>
      </c>
      <c r="Y168" s="105" t="s">
        <v>309</v>
      </c>
    </row>
    <row r="169" spans="1:25" ht="16.5" thickBot="1" x14ac:dyDescent="0.25">
      <c r="A169" s="106"/>
      <c r="B169" s="107"/>
      <c r="C169" s="107"/>
      <c r="D169" s="107"/>
      <c r="E169" s="114"/>
      <c r="F169" s="114"/>
      <c r="G169" s="119"/>
      <c r="H169" s="10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337"/>
      <c r="T169" s="333">
        <f t="shared" si="21"/>
        <v>0</v>
      </c>
      <c r="U169" s="224" t="e">
        <f t="shared" si="22"/>
        <v>#DIV/0!</v>
      </c>
      <c r="V169" s="103">
        <f>D134</f>
        <v>1191</v>
      </c>
      <c r="W169" s="283" t="s">
        <v>28</v>
      </c>
      <c r="X169" s="97">
        <f t="shared" si="20"/>
        <v>0</v>
      </c>
      <c r="Y169" s="105" t="s">
        <v>270</v>
      </c>
    </row>
    <row r="170" spans="1:25" ht="16.5" thickBot="1" x14ac:dyDescent="0.25">
      <c r="A170" s="106"/>
      <c r="B170" s="107"/>
      <c r="C170" s="107"/>
      <c r="D170" s="107"/>
      <c r="E170" s="114"/>
      <c r="F170" s="114"/>
      <c r="G170" s="119"/>
      <c r="H170" s="117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340"/>
      <c r="T170" s="333">
        <f t="shared" si="21"/>
        <v>0</v>
      </c>
      <c r="U170" s="224" t="e">
        <f t="shared" si="22"/>
        <v>#DIV/0!</v>
      </c>
      <c r="V170" s="103">
        <f>D134</f>
        <v>1191</v>
      </c>
      <c r="W170" s="286" t="s">
        <v>240</v>
      </c>
      <c r="X170" s="97">
        <f t="shared" si="20"/>
        <v>0</v>
      </c>
      <c r="Y170" s="105"/>
    </row>
    <row r="171" spans="1:25" ht="16.5" thickBot="1" x14ac:dyDescent="0.25">
      <c r="A171" s="106"/>
      <c r="B171" s="107"/>
      <c r="C171" s="107"/>
      <c r="D171" s="107"/>
      <c r="E171" s="114"/>
      <c r="F171" s="114"/>
      <c r="G171" s="119"/>
      <c r="H171" s="117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340"/>
      <c r="T171" s="333">
        <f t="shared" si="21"/>
        <v>0</v>
      </c>
      <c r="U171" s="224" t="e">
        <f t="shared" si="22"/>
        <v>#DIV/0!</v>
      </c>
      <c r="V171" s="103">
        <f>D134</f>
        <v>1191</v>
      </c>
      <c r="W171" s="286" t="s">
        <v>275</v>
      </c>
      <c r="X171" s="97">
        <f t="shared" si="20"/>
        <v>0</v>
      </c>
      <c r="Y171" s="105"/>
    </row>
    <row r="172" spans="1:25" ht="16.5" thickBot="1" x14ac:dyDescent="0.25">
      <c r="A172" s="127"/>
      <c r="B172" s="128"/>
      <c r="C172" s="128"/>
      <c r="D172" s="128"/>
      <c r="E172" s="129"/>
      <c r="F172" s="129"/>
      <c r="G172" s="130"/>
      <c r="H172" s="117">
        <v>9</v>
      </c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340"/>
      <c r="T172" s="333">
        <f t="shared" si="21"/>
        <v>9</v>
      </c>
      <c r="U172" s="331" t="e">
        <f t="shared" si="22"/>
        <v>#DIV/0!</v>
      </c>
      <c r="V172" s="103">
        <f>D134</f>
        <v>1191</v>
      </c>
      <c r="W172" s="284" t="s">
        <v>90</v>
      </c>
      <c r="X172" s="289">
        <f>T172</f>
        <v>9</v>
      </c>
      <c r="Y172" s="295"/>
    </row>
    <row r="173" spans="1:25" ht="15.75" thickBot="1" x14ac:dyDescent="0.25">
      <c r="A173" s="132"/>
      <c r="B173" s="132"/>
      <c r="C173" s="132"/>
      <c r="D173" s="132"/>
      <c r="E173" s="132"/>
      <c r="F173" s="132"/>
      <c r="G173" s="53" t="s">
        <v>5</v>
      </c>
      <c r="H173" s="133">
        <f t="shared" ref="H173:S173" si="23">SUM(H135:H172)</f>
        <v>39</v>
      </c>
      <c r="I173" s="133">
        <f t="shared" si="23"/>
        <v>23</v>
      </c>
      <c r="J173" s="133">
        <f t="shared" si="23"/>
        <v>10</v>
      </c>
      <c r="K173" s="133">
        <f t="shared" si="23"/>
        <v>0</v>
      </c>
      <c r="L173" s="133">
        <f t="shared" si="23"/>
        <v>0</v>
      </c>
      <c r="M173" s="133">
        <f t="shared" si="23"/>
        <v>0</v>
      </c>
      <c r="N173" s="133">
        <f t="shared" si="23"/>
        <v>0</v>
      </c>
      <c r="O173" s="133">
        <f t="shared" si="23"/>
        <v>0</v>
      </c>
      <c r="P173" s="133">
        <f t="shared" si="23"/>
        <v>0</v>
      </c>
      <c r="Q173" s="133">
        <f t="shared" si="23"/>
        <v>0</v>
      </c>
      <c r="R173" s="133">
        <f t="shared" si="23"/>
        <v>0</v>
      </c>
      <c r="S173" s="133">
        <f t="shared" si="23"/>
        <v>0</v>
      </c>
      <c r="T173" s="271">
        <f>SUM(H173,J173,L173,N173,P173,R173,S173)</f>
        <v>49</v>
      </c>
      <c r="U173" s="224" t="e">
        <f>($T173)/$D$178</f>
        <v>#DIV/0!</v>
      </c>
      <c r="V173" s="103">
        <f>D134</f>
        <v>1191</v>
      </c>
      <c r="W173" s="46"/>
    </row>
    <row r="175" spans="1:25" ht="15.75" thickBot="1" x14ac:dyDescent="0.3"/>
    <row r="176" spans="1:25" ht="75.75" thickBot="1" x14ac:dyDescent="0.3">
      <c r="A176" s="48" t="s">
        <v>23</v>
      </c>
      <c r="B176" s="48" t="s">
        <v>23</v>
      </c>
      <c r="C176" s="49" t="s">
        <v>56</v>
      </c>
      <c r="D176" s="49" t="s">
        <v>18</v>
      </c>
      <c r="E176" s="48" t="s">
        <v>17</v>
      </c>
      <c r="F176" s="50" t="s">
        <v>1</v>
      </c>
      <c r="G176" s="51" t="s">
        <v>24</v>
      </c>
      <c r="H176" s="52" t="s">
        <v>77</v>
      </c>
      <c r="I176" s="52" t="s">
        <v>78</v>
      </c>
      <c r="J176" s="52" t="s">
        <v>57</v>
      </c>
      <c r="K176" s="52" t="s">
        <v>62</v>
      </c>
      <c r="L176" s="52" t="s">
        <v>58</v>
      </c>
      <c r="M176" s="52" t="s">
        <v>63</v>
      </c>
      <c r="N176" s="52" t="s">
        <v>59</v>
      </c>
      <c r="O176" s="52" t="s">
        <v>64</v>
      </c>
      <c r="P176" s="52" t="s">
        <v>60</v>
      </c>
      <c r="Q176" s="52" t="s">
        <v>79</v>
      </c>
      <c r="R176" s="52" t="s">
        <v>131</v>
      </c>
      <c r="S176" s="52" t="s">
        <v>44</v>
      </c>
      <c r="T176" s="52" t="s">
        <v>5</v>
      </c>
      <c r="U176" s="48" t="s">
        <v>2</v>
      </c>
      <c r="V176" s="88" t="s">
        <v>74</v>
      </c>
      <c r="W176" s="89" t="s">
        <v>21</v>
      </c>
      <c r="X176" s="49" t="s">
        <v>18</v>
      </c>
      <c r="Y176" s="90" t="s">
        <v>7</v>
      </c>
    </row>
    <row r="177" spans="1:25" ht="15.75" thickBot="1" x14ac:dyDescent="0.3">
      <c r="A177" s="471">
        <v>1478250</v>
      </c>
      <c r="B177" s="288" t="s">
        <v>125</v>
      </c>
      <c r="C177" s="471">
        <v>1152</v>
      </c>
      <c r="D177" s="471">
        <v>1180</v>
      </c>
      <c r="E177" s="476">
        <v>1134</v>
      </c>
      <c r="F177" s="477">
        <f>E177/D177</f>
        <v>0.96101694915254232</v>
      </c>
      <c r="G177" s="54">
        <v>44942</v>
      </c>
      <c r="H177" s="91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3"/>
      <c r="T177" s="425"/>
      <c r="U177" s="125"/>
      <c r="V177" s="93"/>
      <c r="W177" s="95" t="s">
        <v>80</v>
      </c>
      <c r="X177" s="289">
        <v>578.5</v>
      </c>
      <c r="Y177" s="86" t="s">
        <v>75</v>
      </c>
    </row>
    <row r="178" spans="1:25" ht="16.5" thickBot="1" x14ac:dyDescent="0.25">
      <c r="A178" s="96"/>
      <c r="B178" s="97"/>
      <c r="C178" s="97"/>
      <c r="D178" s="97"/>
      <c r="E178" s="97"/>
      <c r="F178" s="97"/>
      <c r="G178" s="98"/>
      <c r="H178" s="99">
        <v>3</v>
      </c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336">
        <v>1</v>
      </c>
      <c r="T178" s="335">
        <f t="shared" ref="T178:T205" si="24">SUM(H178,J178,L178,N178,P178,R178,S178)</f>
        <v>4</v>
      </c>
      <c r="U178" s="429">
        <f>($T178)/$D$177</f>
        <v>3.3898305084745762E-3</v>
      </c>
      <c r="V178" s="103">
        <f>D177</f>
        <v>1180</v>
      </c>
      <c r="W178" s="281" t="s">
        <v>16</v>
      </c>
      <c r="X178" s="97">
        <f>T178</f>
        <v>4</v>
      </c>
      <c r="Y178" s="290" t="s">
        <v>140</v>
      </c>
    </row>
    <row r="179" spans="1:25" ht="16.5" thickBot="1" x14ac:dyDescent="0.25">
      <c r="A179" s="106"/>
      <c r="B179" s="107"/>
      <c r="C179" s="107"/>
      <c r="D179" s="107"/>
      <c r="E179" s="107"/>
      <c r="F179" s="107"/>
      <c r="G179" s="108"/>
      <c r="H179" s="109">
        <v>3</v>
      </c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337"/>
      <c r="T179" s="333">
        <f t="shared" si="24"/>
        <v>3</v>
      </c>
      <c r="U179" s="102">
        <f t="shared" ref="U179:U205" si="25">($T179)/$D$177</f>
        <v>2.542372881355932E-3</v>
      </c>
      <c r="V179" s="103">
        <f>D177</f>
        <v>1180</v>
      </c>
      <c r="W179" s="282" t="s">
        <v>6</v>
      </c>
      <c r="X179" s="97">
        <f t="shared" ref="X179:X214" si="26">T179</f>
        <v>3</v>
      </c>
      <c r="Y179" s="290" t="s">
        <v>178</v>
      </c>
    </row>
    <row r="180" spans="1:25" ht="16.5" thickBot="1" x14ac:dyDescent="0.25">
      <c r="A180" s="106"/>
      <c r="B180" s="107"/>
      <c r="C180" s="107"/>
      <c r="D180" s="107"/>
      <c r="E180" s="114"/>
      <c r="F180" s="114"/>
      <c r="G180" s="108"/>
      <c r="H180" s="109">
        <v>6</v>
      </c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337"/>
      <c r="T180" s="333">
        <f t="shared" si="24"/>
        <v>6</v>
      </c>
      <c r="U180" s="102">
        <f t="shared" si="25"/>
        <v>5.084745762711864E-3</v>
      </c>
      <c r="V180" s="103">
        <f>D177</f>
        <v>1180</v>
      </c>
      <c r="W180" s="282" t="s">
        <v>14</v>
      </c>
      <c r="X180" s="97">
        <f t="shared" si="26"/>
        <v>6</v>
      </c>
      <c r="Y180" s="329"/>
    </row>
    <row r="181" spans="1:25" ht="16.5" thickBot="1" x14ac:dyDescent="0.25">
      <c r="A181" s="106"/>
      <c r="B181" s="107"/>
      <c r="C181" s="107"/>
      <c r="D181" s="107"/>
      <c r="E181" s="114"/>
      <c r="F181" s="114"/>
      <c r="G181" s="108"/>
      <c r="H181" s="109">
        <v>1</v>
      </c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337">
        <v>1</v>
      </c>
      <c r="T181" s="333">
        <f t="shared" si="24"/>
        <v>2</v>
      </c>
      <c r="U181" s="102">
        <f t="shared" si="25"/>
        <v>1.6949152542372881E-3</v>
      </c>
      <c r="V181" s="103">
        <f>D177</f>
        <v>1180</v>
      </c>
      <c r="W181" s="282" t="s">
        <v>15</v>
      </c>
      <c r="X181" s="97">
        <f t="shared" si="26"/>
        <v>2</v>
      </c>
      <c r="Y181" s="459"/>
    </row>
    <row r="182" spans="1:25" ht="16.5" thickBot="1" x14ac:dyDescent="0.25">
      <c r="A182" s="106"/>
      <c r="B182" s="107"/>
      <c r="C182" s="107"/>
      <c r="D182" s="107"/>
      <c r="E182" s="114"/>
      <c r="F182" s="114"/>
      <c r="G182" s="108"/>
      <c r="H182" s="109">
        <v>3</v>
      </c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337"/>
      <c r="T182" s="333">
        <f t="shared" si="24"/>
        <v>3</v>
      </c>
      <c r="U182" s="102">
        <f t="shared" si="25"/>
        <v>2.542372881355932E-3</v>
      </c>
      <c r="V182" s="103">
        <f>D177</f>
        <v>1180</v>
      </c>
      <c r="W182" s="282" t="s">
        <v>32</v>
      </c>
      <c r="X182" s="97">
        <f t="shared" si="26"/>
        <v>3</v>
      </c>
      <c r="Y182" s="459"/>
    </row>
    <row r="183" spans="1:25" ht="16.5" thickBot="1" x14ac:dyDescent="0.25">
      <c r="A183" s="106"/>
      <c r="B183" s="107"/>
      <c r="C183" s="107"/>
      <c r="D183" s="107"/>
      <c r="E183" s="114"/>
      <c r="F183" s="114"/>
      <c r="G183" s="108"/>
      <c r="H183" s="10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337"/>
      <c r="T183" s="333">
        <f t="shared" si="24"/>
        <v>0</v>
      </c>
      <c r="U183" s="102">
        <f t="shared" si="25"/>
        <v>0</v>
      </c>
      <c r="V183" s="103">
        <f>D177</f>
        <v>1180</v>
      </c>
      <c r="W183" s="282" t="s">
        <v>33</v>
      </c>
      <c r="X183" s="97">
        <f t="shared" si="26"/>
        <v>0</v>
      </c>
      <c r="Y183" s="115"/>
    </row>
    <row r="184" spans="1:25" ht="16.5" thickBot="1" x14ac:dyDescent="0.25">
      <c r="A184" s="106"/>
      <c r="B184" s="107"/>
      <c r="C184" s="107"/>
      <c r="D184" s="107"/>
      <c r="E184" s="114"/>
      <c r="F184" s="114"/>
      <c r="G184" s="108"/>
      <c r="H184" s="10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337"/>
      <c r="T184" s="333">
        <f t="shared" si="24"/>
        <v>0</v>
      </c>
      <c r="U184" s="102">
        <f t="shared" si="25"/>
        <v>0</v>
      </c>
      <c r="V184" s="103">
        <f>D177</f>
        <v>1180</v>
      </c>
      <c r="W184" s="282" t="s">
        <v>130</v>
      </c>
      <c r="X184" s="97">
        <f t="shared" si="26"/>
        <v>0</v>
      </c>
      <c r="Y184" s="115"/>
    </row>
    <row r="185" spans="1:25" ht="16.5" thickBot="1" x14ac:dyDescent="0.25">
      <c r="A185" s="106"/>
      <c r="B185" s="107"/>
      <c r="C185" s="107"/>
      <c r="D185" s="107"/>
      <c r="E185" s="114"/>
      <c r="F185" s="114"/>
      <c r="G185" s="108"/>
      <c r="H185" s="10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337"/>
      <c r="T185" s="333">
        <f t="shared" si="24"/>
        <v>0</v>
      </c>
      <c r="U185" s="102">
        <f t="shared" si="25"/>
        <v>0</v>
      </c>
      <c r="V185" s="103">
        <f>D177</f>
        <v>1180</v>
      </c>
      <c r="W185" s="282" t="s">
        <v>31</v>
      </c>
      <c r="X185" s="97">
        <f t="shared" si="26"/>
        <v>0</v>
      </c>
      <c r="Y185" s="115"/>
    </row>
    <row r="186" spans="1:25" ht="16.5" thickBot="1" x14ac:dyDescent="0.25">
      <c r="A186" s="106"/>
      <c r="B186" s="107"/>
      <c r="C186" s="107"/>
      <c r="D186" s="107"/>
      <c r="E186" s="114"/>
      <c r="F186" s="114"/>
      <c r="G186" s="108"/>
      <c r="H186" s="109">
        <v>1</v>
      </c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337"/>
      <c r="T186" s="333">
        <f t="shared" si="24"/>
        <v>1</v>
      </c>
      <c r="U186" s="102">
        <f t="shared" si="25"/>
        <v>8.4745762711864404E-4</v>
      </c>
      <c r="V186" s="103">
        <f>D177</f>
        <v>1180</v>
      </c>
      <c r="W186" s="282" t="s">
        <v>0</v>
      </c>
      <c r="X186" s="97">
        <f t="shared" si="26"/>
        <v>1</v>
      </c>
      <c r="Y186" s="329"/>
    </row>
    <row r="187" spans="1:25" ht="16.5" thickBot="1" x14ac:dyDescent="0.25">
      <c r="A187" s="106"/>
      <c r="B187" s="107"/>
      <c r="C187" s="107"/>
      <c r="D187" s="107"/>
      <c r="E187" s="114"/>
      <c r="F187" s="114"/>
      <c r="G187" s="108"/>
      <c r="H187" s="109">
        <v>9</v>
      </c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337"/>
      <c r="T187" s="333">
        <f t="shared" si="24"/>
        <v>9</v>
      </c>
      <c r="U187" s="102">
        <f t="shared" si="25"/>
        <v>7.6271186440677969E-3</v>
      </c>
      <c r="V187" s="103">
        <f>D177</f>
        <v>1180</v>
      </c>
      <c r="W187" s="282" t="s">
        <v>12</v>
      </c>
      <c r="X187" s="97">
        <f t="shared" si="26"/>
        <v>9</v>
      </c>
      <c r="Y187" s="116"/>
    </row>
    <row r="188" spans="1:25" ht="16.5" thickBot="1" x14ac:dyDescent="0.25">
      <c r="A188" s="106"/>
      <c r="B188" s="107"/>
      <c r="C188" s="107"/>
      <c r="D188" s="107"/>
      <c r="E188" s="114"/>
      <c r="F188" s="114" t="s">
        <v>110</v>
      </c>
      <c r="G188" s="108"/>
      <c r="H188" s="10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337"/>
      <c r="T188" s="333">
        <f t="shared" si="24"/>
        <v>0</v>
      </c>
      <c r="U188" s="102">
        <f t="shared" si="25"/>
        <v>0</v>
      </c>
      <c r="V188" s="103">
        <f>D177</f>
        <v>1180</v>
      </c>
      <c r="W188" s="282" t="s">
        <v>35</v>
      </c>
      <c r="X188" s="97">
        <f t="shared" si="26"/>
        <v>0</v>
      </c>
      <c r="Y188" s="116"/>
    </row>
    <row r="189" spans="1:25" ht="16.5" thickBot="1" x14ac:dyDescent="0.25">
      <c r="A189" s="106"/>
      <c r="B189" s="107"/>
      <c r="C189" s="107"/>
      <c r="D189" s="107"/>
      <c r="E189" s="114"/>
      <c r="F189" s="114"/>
      <c r="G189" s="108"/>
      <c r="H189" s="109"/>
      <c r="I189" s="69"/>
      <c r="J189" s="69">
        <v>2</v>
      </c>
      <c r="K189" s="69"/>
      <c r="L189" s="69"/>
      <c r="M189" s="69"/>
      <c r="N189" s="69"/>
      <c r="O189" s="69"/>
      <c r="P189" s="69"/>
      <c r="Q189" s="69"/>
      <c r="R189" s="69"/>
      <c r="S189" s="337"/>
      <c r="T189" s="333">
        <f t="shared" si="24"/>
        <v>2</v>
      </c>
      <c r="U189" s="102">
        <f t="shared" si="25"/>
        <v>1.6949152542372881E-3</v>
      </c>
      <c r="V189" s="103">
        <f>D177</f>
        <v>1180</v>
      </c>
      <c r="W189" s="283" t="s">
        <v>29</v>
      </c>
      <c r="X189" s="97">
        <f t="shared" si="26"/>
        <v>2</v>
      </c>
      <c r="Y189" s="113"/>
    </row>
    <row r="190" spans="1:25" ht="16.5" thickBot="1" x14ac:dyDescent="0.25">
      <c r="A190" s="106"/>
      <c r="B190" s="107"/>
      <c r="C190" s="107"/>
      <c r="D190" s="107"/>
      <c r="E190" s="114"/>
      <c r="F190" s="114"/>
      <c r="G190" s="119"/>
      <c r="H190" s="120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337"/>
      <c r="T190" s="333">
        <f t="shared" si="24"/>
        <v>0</v>
      </c>
      <c r="U190" s="102">
        <f t="shared" si="25"/>
        <v>0</v>
      </c>
      <c r="V190" s="103">
        <f>D177</f>
        <v>1180</v>
      </c>
      <c r="W190" s="283" t="s">
        <v>221</v>
      </c>
      <c r="X190" s="97">
        <f t="shared" si="26"/>
        <v>0</v>
      </c>
      <c r="Y190" s="329"/>
    </row>
    <row r="191" spans="1:25" ht="16.5" thickBot="1" x14ac:dyDescent="0.25">
      <c r="A191" s="106"/>
      <c r="B191" s="107"/>
      <c r="C191" s="107"/>
      <c r="D191" s="107"/>
      <c r="E191" s="114"/>
      <c r="F191" s="114"/>
      <c r="G191" s="119"/>
      <c r="H191" s="120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337"/>
      <c r="T191" s="333">
        <f t="shared" si="24"/>
        <v>0</v>
      </c>
      <c r="U191" s="102">
        <f t="shared" si="25"/>
        <v>0</v>
      </c>
      <c r="V191" s="103">
        <f>D177</f>
        <v>1180</v>
      </c>
      <c r="W191" s="283" t="s">
        <v>28</v>
      </c>
      <c r="X191" s="97">
        <f t="shared" si="26"/>
        <v>0</v>
      </c>
      <c r="Y191" s="113"/>
    </row>
    <row r="192" spans="1:25" ht="16.5" thickBot="1" x14ac:dyDescent="0.25">
      <c r="A192" s="106"/>
      <c r="B192" s="107"/>
      <c r="C192" s="107"/>
      <c r="D192" s="107"/>
      <c r="E192" s="114"/>
      <c r="F192" s="114"/>
      <c r="G192" s="119"/>
      <c r="H192" s="227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338"/>
      <c r="T192" s="334">
        <f t="shared" si="24"/>
        <v>0</v>
      </c>
      <c r="U192" s="331">
        <f t="shared" si="25"/>
        <v>0</v>
      </c>
      <c r="V192" s="322">
        <f>D177</f>
        <v>1180</v>
      </c>
      <c r="W192" s="284" t="s">
        <v>179</v>
      </c>
      <c r="X192" s="97">
        <f t="shared" si="26"/>
        <v>0</v>
      </c>
      <c r="Y192" s="113"/>
    </row>
    <row r="193" spans="1:25" ht="16.5" thickBot="1" x14ac:dyDescent="0.25">
      <c r="A193" s="106"/>
      <c r="B193" s="107"/>
      <c r="C193" s="107"/>
      <c r="D193" s="107"/>
      <c r="E193" s="114"/>
      <c r="F193" s="114"/>
      <c r="G193" s="108"/>
      <c r="H193" s="99"/>
      <c r="I193" s="121">
        <v>2</v>
      </c>
      <c r="J193" s="121"/>
      <c r="K193" s="121"/>
      <c r="L193" s="121"/>
      <c r="M193" s="121"/>
      <c r="N193" s="121"/>
      <c r="O193" s="121"/>
      <c r="P193" s="121"/>
      <c r="Q193" s="121"/>
      <c r="R193" s="121"/>
      <c r="S193" s="339"/>
      <c r="T193" s="335">
        <f t="shared" si="24"/>
        <v>0</v>
      </c>
      <c r="U193" s="224">
        <f t="shared" si="25"/>
        <v>0</v>
      </c>
      <c r="V193" s="103">
        <f>D177</f>
        <v>1180</v>
      </c>
      <c r="W193" s="285" t="s">
        <v>11</v>
      </c>
      <c r="X193" s="97">
        <f t="shared" si="26"/>
        <v>0</v>
      </c>
      <c r="Y193" s="116"/>
    </row>
    <row r="194" spans="1:25" ht="16.5" thickBot="1" x14ac:dyDescent="0.25">
      <c r="A194" s="106"/>
      <c r="B194" s="107"/>
      <c r="C194" s="107"/>
      <c r="D194" s="107"/>
      <c r="E194" s="114"/>
      <c r="F194" s="114"/>
      <c r="G194" s="108"/>
      <c r="H194" s="109"/>
      <c r="I194" s="293"/>
      <c r="J194" s="69"/>
      <c r="K194" s="69"/>
      <c r="L194" s="69"/>
      <c r="M194" s="69"/>
      <c r="N194" s="69"/>
      <c r="O194" s="69"/>
      <c r="P194" s="69"/>
      <c r="Q194" s="69"/>
      <c r="R194" s="69"/>
      <c r="S194" s="337"/>
      <c r="T194" s="333">
        <f t="shared" si="24"/>
        <v>0</v>
      </c>
      <c r="U194" s="102">
        <f t="shared" si="25"/>
        <v>0</v>
      </c>
      <c r="V194" s="103">
        <f>D177</f>
        <v>1180</v>
      </c>
      <c r="W194" s="282" t="s">
        <v>30</v>
      </c>
      <c r="X194" s="97">
        <f t="shared" si="26"/>
        <v>0</v>
      </c>
      <c r="Y194" s="116"/>
    </row>
    <row r="195" spans="1:25" ht="16.5" thickBot="1" x14ac:dyDescent="0.25">
      <c r="A195" s="106"/>
      <c r="B195" s="107"/>
      <c r="C195" s="107"/>
      <c r="D195" s="107"/>
      <c r="E195" s="114"/>
      <c r="F195" s="114"/>
      <c r="G195" s="108"/>
      <c r="H195" s="109"/>
      <c r="I195" s="294">
        <v>5</v>
      </c>
      <c r="J195" s="69">
        <v>3</v>
      </c>
      <c r="K195" s="69"/>
      <c r="L195" s="69"/>
      <c r="M195" s="69" t="s">
        <v>110</v>
      </c>
      <c r="N195" s="69"/>
      <c r="O195" s="69"/>
      <c r="P195" s="69"/>
      <c r="Q195" s="69"/>
      <c r="R195" s="69"/>
      <c r="S195" s="337">
        <v>1</v>
      </c>
      <c r="T195" s="333">
        <f t="shared" si="24"/>
        <v>4</v>
      </c>
      <c r="U195" s="102">
        <f t="shared" si="25"/>
        <v>3.3898305084745762E-3</v>
      </c>
      <c r="V195" s="103">
        <f>D177</f>
        <v>1180</v>
      </c>
      <c r="W195" s="282" t="s">
        <v>3</v>
      </c>
      <c r="X195" s="97">
        <f t="shared" si="26"/>
        <v>4</v>
      </c>
      <c r="Y195" s="115"/>
    </row>
    <row r="196" spans="1:25" ht="16.5" thickBot="1" x14ac:dyDescent="0.25">
      <c r="A196" s="106"/>
      <c r="B196" s="107"/>
      <c r="C196" s="107"/>
      <c r="D196" s="107"/>
      <c r="E196" s="114"/>
      <c r="F196" s="114"/>
      <c r="G196" s="108"/>
      <c r="H196" s="109"/>
      <c r="I196" s="294">
        <v>7</v>
      </c>
      <c r="J196" s="69">
        <v>2</v>
      </c>
      <c r="K196" s="69"/>
      <c r="L196" s="69"/>
      <c r="M196" s="69"/>
      <c r="N196" s="69"/>
      <c r="O196" s="69"/>
      <c r="P196" s="69"/>
      <c r="Q196" s="69"/>
      <c r="R196" s="69"/>
      <c r="S196" s="337"/>
      <c r="T196" s="333">
        <f t="shared" si="24"/>
        <v>2</v>
      </c>
      <c r="U196" s="102">
        <f t="shared" si="25"/>
        <v>1.6949152542372881E-3</v>
      </c>
      <c r="V196" s="103">
        <f>D177</f>
        <v>1180</v>
      </c>
      <c r="W196" s="282" t="s">
        <v>8</v>
      </c>
      <c r="X196" s="97">
        <f t="shared" si="26"/>
        <v>2</v>
      </c>
      <c r="Y196" s="116"/>
    </row>
    <row r="197" spans="1:25" ht="16.5" thickBot="1" x14ac:dyDescent="0.25">
      <c r="A197" s="106"/>
      <c r="B197" s="107"/>
      <c r="C197" s="107"/>
      <c r="D197" s="107"/>
      <c r="E197" s="114"/>
      <c r="F197" s="114"/>
      <c r="G197" s="108"/>
      <c r="H197" s="109"/>
      <c r="I197" s="294">
        <v>5</v>
      </c>
      <c r="J197" s="69">
        <v>4</v>
      </c>
      <c r="K197" s="69"/>
      <c r="L197" s="69"/>
      <c r="M197" s="69"/>
      <c r="N197" s="69"/>
      <c r="O197" s="69"/>
      <c r="P197" s="69"/>
      <c r="Q197" s="69"/>
      <c r="R197" s="69"/>
      <c r="S197" s="337"/>
      <c r="T197" s="333">
        <f t="shared" si="24"/>
        <v>4</v>
      </c>
      <c r="U197" s="102">
        <f t="shared" si="25"/>
        <v>3.3898305084745762E-3</v>
      </c>
      <c r="V197" s="103">
        <f>D177</f>
        <v>1180</v>
      </c>
      <c r="W197" s="282" t="s">
        <v>9</v>
      </c>
      <c r="X197" s="97">
        <f t="shared" si="26"/>
        <v>4</v>
      </c>
      <c r="Y197" s="116"/>
    </row>
    <row r="198" spans="1:25" ht="16.5" thickBot="1" x14ac:dyDescent="0.25">
      <c r="A198" s="106"/>
      <c r="B198" s="107"/>
      <c r="C198" s="107"/>
      <c r="D198" s="107"/>
      <c r="E198" s="114"/>
      <c r="F198" s="114"/>
      <c r="G198" s="108"/>
      <c r="H198" s="109"/>
      <c r="I198" s="294"/>
      <c r="J198" s="69"/>
      <c r="K198" s="69"/>
      <c r="L198" s="69"/>
      <c r="M198" s="69"/>
      <c r="N198" s="69"/>
      <c r="O198" s="69"/>
      <c r="P198" s="69"/>
      <c r="Q198" s="69"/>
      <c r="R198" s="69"/>
      <c r="S198" s="337"/>
      <c r="T198" s="333">
        <f t="shared" si="24"/>
        <v>0</v>
      </c>
      <c r="U198" s="102">
        <f t="shared" si="25"/>
        <v>0</v>
      </c>
      <c r="V198" s="103">
        <f>D177</f>
        <v>1180</v>
      </c>
      <c r="W198" s="282" t="s">
        <v>82</v>
      </c>
      <c r="X198" s="97">
        <f t="shared" si="26"/>
        <v>0</v>
      </c>
      <c r="Y198" s="116"/>
    </row>
    <row r="199" spans="1:25" ht="16.5" thickBot="1" x14ac:dyDescent="0.25">
      <c r="A199" s="106"/>
      <c r="B199" s="107"/>
      <c r="C199" s="107"/>
      <c r="D199" s="107"/>
      <c r="E199" s="114"/>
      <c r="F199" s="114"/>
      <c r="G199" s="108"/>
      <c r="H199" s="109"/>
      <c r="I199" s="294">
        <v>2</v>
      </c>
      <c r="J199" s="69"/>
      <c r="K199" s="69"/>
      <c r="L199" s="69"/>
      <c r="M199" s="69"/>
      <c r="N199" s="69"/>
      <c r="O199" s="69"/>
      <c r="P199" s="69"/>
      <c r="Q199" s="69"/>
      <c r="R199" s="69"/>
      <c r="S199" s="337">
        <v>1</v>
      </c>
      <c r="T199" s="333">
        <f t="shared" si="24"/>
        <v>1</v>
      </c>
      <c r="U199" s="102">
        <f t="shared" si="25"/>
        <v>8.4745762711864404E-4</v>
      </c>
      <c r="V199" s="103">
        <f>D177</f>
        <v>1180</v>
      </c>
      <c r="W199" s="282" t="s">
        <v>20</v>
      </c>
      <c r="X199" s="97">
        <f t="shared" si="26"/>
        <v>1</v>
      </c>
      <c r="Y199" s="116"/>
    </row>
    <row r="200" spans="1:25" ht="16.5" thickBot="1" x14ac:dyDescent="0.25">
      <c r="A200" s="106"/>
      <c r="B200" s="107"/>
      <c r="C200" s="107"/>
      <c r="D200" s="107"/>
      <c r="E200" s="114"/>
      <c r="F200" s="114"/>
      <c r="G200" s="108"/>
      <c r="H200" s="109"/>
      <c r="I200" s="294"/>
      <c r="J200" s="69"/>
      <c r="K200" s="69"/>
      <c r="L200" s="69"/>
      <c r="M200" s="69"/>
      <c r="N200" s="69"/>
      <c r="O200" s="69"/>
      <c r="P200" s="69"/>
      <c r="Q200" s="69"/>
      <c r="R200" s="69"/>
      <c r="S200" s="337"/>
      <c r="T200" s="333">
        <f t="shared" si="24"/>
        <v>0</v>
      </c>
      <c r="U200" s="102">
        <f t="shared" si="25"/>
        <v>0</v>
      </c>
      <c r="V200" s="103">
        <f>D177</f>
        <v>1180</v>
      </c>
      <c r="W200" s="282" t="s">
        <v>83</v>
      </c>
      <c r="X200" s="97">
        <f t="shared" si="26"/>
        <v>0</v>
      </c>
      <c r="Y200" s="105" t="s">
        <v>251</v>
      </c>
    </row>
    <row r="201" spans="1:25" ht="16.5" thickBot="1" x14ac:dyDescent="0.25">
      <c r="A201" s="106"/>
      <c r="B201" s="107"/>
      <c r="C201" s="107"/>
      <c r="D201" s="107"/>
      <c r="E201" s="114"/>
      <c r="F201" s="114"/>
      <c r="G201" s="108"/>
      <c r="H201" s="109"/>
      <c r="I201" s="294"/>
      <c r="J201" s="69"/>
      <c r="K201" s="69"/>
      <c r="L201" s="69"/>
      <c r="M201" s="69"/>
      <c r="N201" s="69"/>
      <c r="O201" s="69"/>
      <c r="P201" s="69"/>
      <c r="Q201" s="69"/>
      <c r="R201" s="69"/>
      <c r="S201" s="337"/>
      <c r="T201" s="333">
        <f t="shared" si="24"/>
        <v>0</v>
      </c>
      <c r="U201" s="102">
        <f t="shared" si="25"/>
        <v>0</v>
      </c>
      <c r="V201" s="103">
        <f>D177</f>
        <v>1180</v>
      </c>
      <c r="W201" s="282" t="s">
        <v>10</v>
      </c>
      <c r="X201" s="97">
        <f t="shared" si="26"/>
        <v>0</v>
      </c>
      <c r="Y201" s="105" t="s">
        <v>291</v>
      </c>
    </row>
    <row r="202" spans="1:25" ht="16.5" thickBot="1" x14ac:dyDescent="0.25">
      <c r="A202" s="106"/>
      <c r="B202" s="107"/>
      <c r="C202" s="107"/>
      <c r="D202" s="107"/>
      <c r="E202" s="114"/>
      <c r="F202" s="114"/>
      <c r="G202" s="108"/>
      <c r="H202" s="109"/>
      <c r="I202" s="294">
        <v>5</v>
      </c>
      <c r="J202" s="69">
        <v>1</v>
      </c>
      <c r="K202" s="69"/>
      <c r="L202" s="69"/>
      <c r="M202" s="69"/>
      <c r="N202" s="69"/>
      <c r="O202" s="69"/>
      <c r="P202" s="69"/>
      <c r="Q202" s="69"/>
      <c r="R202" s="69"/>
      <c r="S202" s="337"/>
      <c r="T202" s="333">
        <f t="shared" si="24"/>
        <v>1</v>
      </c>
      <c r="U202" s="102">
        <f t="shared" si="25"/>
        <v>8.4745762711864404E-4</v>
      </c>
      <c r="V202" s="103">
        <f>D177</f>
        <v>1180</v>
      </c>
      <c r="W202" s="282" t="s">
        <v>13</v>
      </c>
      <c r="X202" s="97">
        <f t="shared" si="26"/>
        <v>1</v>
      </c>
      <c r="Y202" s="105" t="s">
        <v>110</v>
      </c>
    </row>
    <row r="203" spans="1:25" ht="15.75" thickBot="1" x14ac:dyDescent="0.25">
      <c r="A203" s="106"/>
      <c r="B203" s="107"/>
      <c r="C203" s="107"/>
      <c r="D203" s="107"/>
      <c r="E203" s="114"/>
      <c r="F203" s="114"/>
      <c r="G203" s="108"/>
      <c r="H203" s="109"/>
      <c r="I203" s="69"/>
      <c r="J203" s="69"/>
      <c r="K203" s="69"/>
      <c r="L203" s="69"/>
      <c r="M203" s="69"/>
      <c r="N203" s="69"/>
      <c r="O203" s="69"/>
      <c r="P203" s="69"/>
      <c r="Q203" s="69"/>
      <c r="R203" s="69">
        <v>2</v>
      </c>
      <c r="S203" s="337"/>
      <c r="T203" s="333">
        <f t="shared" si="24"/>
        <v>2</v>
      </c>
      <c r="U203" s="102">
        <f t="shared" si="25"/>
        <v>1.6949152542372881E-3</v>
      </c>
      <c r="V203" s="103">
        <f>D177</f>
        <v>1180</v>
      </c>
      <c r="W203" s="254" t="s">
        <v>127</v>
      </c>
      <c r="X203" s="97">
        <f t="shared" si="26"/>
        <v>2</v>
      </c>
      <c r="Y203" s="115"/>
    </row>
    <row r="204" spans="1:25" ht="15.75" thickBot="1" x14ac:dyDescent="0.25">
      <c r="A204" s="106"/>
      <c r="B204" s="107"/>
      <c r="C204" s="107"/>
      <c r="D204" s="107"/>
      <c r="E204" s="114"/>
      <c r="F204" s="114"/>
      <c r="G204" s="108"/>
      <c r="H204" s="10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337"/>
      <c r="T204" s="333">
        <f t="shared" si="24"/>
        <v>0</v>
      </c>
      <c r="U204" s="102">
        <f t="shared" si="25"/>
        <v>0</v>
      </c>
      <c r="V204" s="103">
        <f>D177</f>
        <v>1180</v>
      </c>
      <c r="W204" s="254" t="s">
        <v>101</v>
      </c>
      <c r="X204" s="97">
        <f t="shared" si="26"/>
        <v>0</v>
      </c>
      <c r="Y204" s="115"/>
    </row>
    <row r="205" spans="1:25" ht="16.5" thickBot="1" x14ac:dyDescent="0.25">
      <c r="A205" s="106"/>
      <c r="B205" s="107"/>
      <c r="C205" s="107"/>
      <c r="D205" s="107"/>
      <c r="E205" s="114"/>
      <c r="F205" s="114"/>
      <c r="G205" s="108"/>
      <c r="H205" s="117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340"/>
      <c r="T205" s="334">
        <f t="shared" si="24"/>
        <v>0</v>
      </c>
      <c r="U205" s="430">
        <f t="shared" si="25"/>
        <v>0</v>
      </c>
      <c r="V205" s="103">
        <f>D177</f>
        <v>1180</v>
      </c>
      <c r="W205" s="286" t="s">
        <v>85</v>
      </c>
      <c r="X205" s="97">
        <f t="shared" si="26"/>
        <v>0</v>
      </c>
      <c r="Y205" s="116"/>
    </row>
    <row r="206" spans="1:25" ht="16.5" thickBot="1" x14ac:dyDescent="0.3">
      <c r="A206" s="106"/>
      <c r="B206" s="107"/>
      <c r="C206" s="107"/>
      <c r="D206" s="107"/>
      <c r="E206" s="114"/>
      <c r="F206" s="114"/>
      <c r="G206" s="108"/>
      <c r="H206" s="91"/>
      <c r="I206" s="92"/>
      <c r="J206" s="325"/>
      <c r="K206" s="92"/>
      <c r="L206" s="92"/>
      <c r="M206" s="92"/>
      <c r="N206" s="92"/>
      <c r="O206" s="92"/>
      <c r="P206" s="92"/>
      <c r="Q206" s="92"/>
      <c r="R206" s="92"/>
      <c r="S206" s="92"/>
      <c r="T206" s="332"/>
      <c r="U206" s="332"/>
      <c r="V206" s="125"/>
      <c r="W206" s="287" t="s">
        <v>177</v>
      </c>
      <c r="X206" s="97">
        <f t="shared" si="26"/>
        <v>0</v>
      </c>
      <c r="Y206" s="439"/>
    </row>
    <row r="207" spans="1:25" ht="16.5" thickBot="1" x14ac:dyDescent="0.25">
      <c r="A207" s="106"/>
      <c r="B207" s="107"/>
      <c r="C207" s="107"/>
      <c r="D207" s="107"/>
      <c r="E207" s="114"/>
      <c r="F207" s="114"/>
      <c r="G207" s="119"/>
      <c r="H207" s="99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336"/>
      <c r="T207" s="335">
        <f t="shared" ref="T207:T215" si="27">SUM(H207,J207,L207,N207,P207,R207,S207)</f>
        <v>0</v>
      </c>
      <c r="U207" s="224">
        <f>($T207)/$D$177</f>
        <v>0</v>
      </c>
      <c r="V207" s="103">
        <f>D177</f>
        <v>1180</v>
      </c>
      <c r="W207" s="281" t="s">
        <v>87</v>
      </c>
      <c r="X207" s="97">
        <f t="shared" si="26"/>
        <v>0</v>
      </c>
      <c r="Y207" s="105"/>
    </row>
    <row r="208" spans="1:25" ht="16.5" thickBot="1" x14ac:dyDescent="0.25">
      <c r="A208" s="106"/>
      <c r="B208" s="107"/>
      <c r="C208" s="107"/>
      <c r="D208" s="107"/>
      <c r="E208" s="114"/>
      <c r="F208" s="114"/>
      <c r="G208" s="119"/>
      <c r="H208" s="10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337"/>
      <c r="T208" s="333">
        <f t="shared" si="27"/>
        <v>0</v>
      </c>
      <c r="U208" s="224">
        <f t="shared" ref="U208:U215" si="28">($T208)/$D$177</f>
        <v>0</v>
      </c>
      <c r="V208" s="103">
        <f>D177</f>
        <v>1180</v>
      </c>
      <c r="W208" s="282" t="s">
        <v>274</v>
      </c>
      <c r="X208" s="97">
        <f t="shared" si="26"/>
        <v>0</v>
      </c>
      <c r="Y208" s="105"/>
    </row>
    <row r="209" spans="1:25" ht="15.75" thickBot="1" x14ac:dyDescent="0.25">
      <c r="A209" s="106"/>
      <c r="B209" s="107"/>
      <c r="C209" s="107"/>
      <c r="D209" s="107"/>
      <c r="E209" s="114"/>
      <c r="F209" s="114"/>
      <c r="G209" s="119"/>
      <c r="H209" s="10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337"/>
      <c r="T209" s="333">
        <f t="shared" si="27"/>
        <v>0</v>
      </c>
      <c r="U209" s="224">
        <f t="shared" si="28"/>
        <v>0</v>
      </c>
      <c r="V209" s="103">
        <f>D177</f>
        <v>1180</v>
      </c>
      <c r="W209" s="368" t="s">
        <v>12</v>
      </c>
      <c r="X209" s="97">
        <f t="shared" si="26"/>
        <v>0</v>
      </c>
      <c r="Y209" s="105" t="s">
        <v>292</v>
      </c>
    </row>
    <row r="210" spans="1:25" ht="16.5" thickBot="1" x14ac:dyDescent="0.25">
      <c r="A210" s="106"/>
      <c r="B210" s="107"/>
      <c r="C210" s="107"/>
      <c r="D210" s="107"/>
      <c r="E210" s="114"/>
      <c r="F210" s="114"/>
      <c r="G210" s="119"/>
      <c r="H210" s="10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337"/>
      <c r="T210" s="333">
        <f t="shared" si="27"/>
        <v>0</v>
      </c>
      <c r="U210" s="224">
        <f t="shared" si="28"/>
        <v>0</v>
      </c>
      <c r="V210" s="103">
        <f>D177</f>
        <v>1180</v>
      </c>
      <c r="W210" s="282" t="s">
        <v>76</v>
      </c>
      <c r="X210" s="97">
        <f t="shared" si="26"/>
        <v>0</v>
      </c>
      <c r="Y210" s="105" t="s">
        <v>264</v>
      </c>
    </row>
    <row r="211" spans="1:25" ht="16.5" thickBot="1" x14ac:dyDescent="0.25">
      <c r="A211" s="106"/>
      <c r="B211" s="107"/>
      <c r="C211" s="107"/>
      <c r="D211" s="107"/>
      <c r="E211" s="114"/>
      <c r="F211" s="114"/>
      <c r="G211" s="119"/>
      <c r="H211" s="109">
        <v>1</v>
      </c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337"/>
      <c r="T211" s="333">
        <f t="shared" si="27"/>
        <v>1</v>
      </c>
      <c r="U211" s="224">
        <f t="shared" si="28"/>
        <v>8.4745762711864404E-4</v>
      </c>
      <c r="V211" s="103">
        <f>D177</f>
        <v>1180</v>
      </c>
      <c r="W211" s="282" t="s">
        <v>254</v>
      </c>
      <c r="X211" s="97">
        <f t="shared" si="26"/>
        <v>1</v>
      </c>
      <c r="Y211" s="105" t="s">
        <v>233</v>
      </c>
    </row>
    <row r="212" spans="1:25" ht="16.5" thickBot="1" x14ac:dyDescent="0.25">
      <c r="A212" s="106"/>
      <c r="B212" s="107"/>
      <c r="C212" s="107"/>
      <c r="D212" s="107"/>
      <c r="E212" s="114"/>
      <c r="F212" s="114"/>
      <c r="G212" s="119"/>
      <c r="H212" s="10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337"/>
      <c r="T212" s="333">
        <f t="shared" si="27"/>
        <v>0</v>
      </c>
      <c r="U212" s="224">
        <f t="shared" si="28"/>
        <v>0</v>
      </c>
      <c r="V212" s="103">
        <f>D177</f>
        <v>1180</v>
      </c>
      <c r="W212" s="283" t="s">
        <v>28</v>
      </c>
      <c r="X212" s="97">
        <f t="shared" si="26"/>
        <v>0</v>
      </c>
      <c r="Y212" s="105" t="s">
        <v>293</v>
      </c>
    </row>
    <row r="213" spans="1:25" ht="16.5" thickBot="1" x14ac:dyDescent="0.25">
      <c r="A213" s="106"/>
      <c r="B213" s="107"/>
      <c r="C213" s="107"/>
      <c r="D213" s="107"/>
      <c r="E213" s="114"/>
      <c r="F213" s="114"/>
      <c r="G213" s="119"/>
      <c r="H213" s="117">
        <v>1</v>
      </c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340"/>
      <c r="T213" s="333">
        <f t="shared" si="27"/>
        <v>1</v>
      </c>
      <c r="U213" s="224">
        <f t="shared" si="28"/>
        <v>8.4745762711864404E-4</v>
      </c>
      <c r="V213" s="103">
        <f>D177</f>
        <v>1180</v>
      </c>
      <c r="W213" s="286" t="s">
        <v>240</v>
      </c>
      <c r="X213" s="97">
        <f t="shared" si="26"/>
        <v>1</v>
      </c>
      <c r="Y213" s="105"/>
    </row>
    <row r="214" spans="1:25" ht="16.5" thickBot="1" x14ac:dyDescent="0.25">
      <c r="A214" s="106"/>
      <c r="B214" s="107"/>
      <c r="C214" s="107"/>
      <c r="D214" s="107"/>
      <c r="E214" s="114"/>
      <c r="F214" s="114"/>
      <c r="G214" s="119"/>
      <c r="H214" s="117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340"/>
      <c r="T214" s="333">
        <f t="shared" si="27"/>
        <v>0</v>
      </c>
      <c r="U214" s="224">
        <f t="shared" si="28"/>
        <v>0</v>
      </c>
      <c r="V214" s="103">
        <f>D177</f>
        <v>1180</v>
      </c>
      <c r="W214" s="286" t="s">
        <v>275</v>
      </c>
      <c r="X214" s="97">
        <f t="shared" si="26"/>
        <v>0</v>
      </c>
      <c r="Y214" s="105"/>
    </row>
    <row r="215" spans="1:25" ht="16.5" thickBot="1" x14ac:dyDescent="0.25">
      <c r="A215" s="127"/>
      <c r="B215" s="128"/>
      <c r="C215" s="128"/>
      <c r="D215" s="128"/>
      <c r="E215" s="129"/>
      <c r="F215" s="129"/>
      <c r="G215" s="130"/>
      <c r="H215" s="117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340"/>
      <c r="T215" s="333">
        <f t="shared" si="27"/>
        <v>0</v>
      </c>
      <c r="U215" s="331">
        <f t="shared" si="28"/>
        <v>0</v>
      </c>
      <c r="V215" s="103">
        <f>D177</f>
        <v>1180</v>
      </c>
      <c r="W215" s="284" t="s">
        <v>90</v>
      </c>
      <c r="X215" s="289">
        <f>T215</f>
        <v>0</v>
      </c>
      <c r="Y215" s="295"/>
    </row>
    <row r="216" spans="1:25" ht="15.75" thickBot="1" x14ac:dyDescent="0.25">
      <c r="A216" s="132"/>
      <c r="B216" s="132"/>
      <c r="C216" s="132"/>
      <c r="D216" s="132"/>
      <c r="E216" s="132"/>
      <c r="F216" s="132"/>
      <c r="G216" s="53" t="s">
        <v>5</v>
      </c>
      <c r="H216" s="133">
        <f>SUM(H178:H215)</f>
        <v>28</v>
      </c>
      <c r="I216" s="133">
        <f>SUM(I178:I215)</f>
        <v>26</v>
      </c>
      <c r="J216" s="133">
        <f>SUM(J178:J215)</f>
        <v>12</v>
      </c>
      <c r="K216" s="133">
        <f t="shared" ref="K216:R216" si="29">SUM(K178:K215)</f>
        <v>0</v>
      </c>
      <c r="L216" s="133">
        <f t="shared" si="29"/>
        <v>0</v>
      </c>
      <c r="M216" s="133">
        <f t="shared" si="29"/>
        <v>0</v>
      </c>
      <c r="N216" s="133">
        <f t="shared" si="29"/>
        <v>0</v>
      </c>
      <c r="O216" s="133">
        <f t="shared" si="29"/>
        <v>0</v>
      </c>
      <c r="P216" s="133">
        <f t="shared" si="29"/>
        <v>0</v>
      </c>
      <c r="Q216" s="133">
        <f t="shared" si="29"/>
        <v>0</v>
      </c>
      <c r="R216" s="133">
        <f t="shared" si="29"/>
        <v>2</v>
      </c>
      <c r="S216" s="133">
        <f>SUM(S178:S215)</f>
        <v>4</v>
      </c>
      <c r="T216" s="271">
        <f>SUM(H216,J216,L216,N216,P216,R216,S216)</f>
        <v>46</v>
      </c>
      <c r="U216" s="224">
        <f>($T216)/$D$177</f>
        <v>3.898305084745763E-2</v>
      </c>
      <c r="V216" s="103">
        <f>D177</f>
        <v>1180</v>
      </c>
      <c r="W216" s="46"/>
    </row>
    <row r="218" spans="1:25" ht="15.75" thickBot="1" x14ac:dyDescent="0.3"/>
    <row r="219" spans="1:25" ht="75.75" thickBot="1" x14ac:dyDescent="0.3">
      <c r="A219" s="48" t="s">
        <v>23</v>
      </c>
      <c r="B219" s="48" t="s">
        <v>23</v>
      </c>
      <c r="C219" s="49" t="s">
        <v>56</v>
      </c>
      <c r="D219" s="49" t="s">
        <v>18</v>
      </c>
      <c r="E219" s="48" t="s">
        <v>17</v>
      </c>
      <c r="F219" s="50" t="s">
        <v>1</v>
      </c>
      <c r="G219" s="51" t="s">
        <v>24</v>
      </c>
      <c r="H219" s="52" t="s">
        <v>77</v>
      </c>
      <c r="I219" s="52" t="s">
        <v>78</v>
      </c>
      <c r="J219" s="52" t="s">
        <v>57</v>
      </c>
      <c r="K219" s="52" t="s">
        <v>62</v>
      </c>
      <c r="L219" s="52" t="s">
        <v>58</v>
      </c>
      <c r="M219" s="52" t="s">
        <v>63</v>
      </c>
      <c r="N219" s="52" t="s">
        <v>59</v>
      </c>
      <c r="O219" s="52" t="s">
        <v>64</v>
      </c>
      <c r="P219" s="52" t="s">
        <v>60</v>
      </c>
      <c r="Q219" s="52" t="s">
        <v>79</v>
      </c>
      <c r="R219" s="52" t="s">
        <v>131</v>
      </c>
      <c r="S219" s="52" t="s">
        <v>44</v>
      </c>
      <c r="T219" s="52" t="s">
        <v>5</v>
      </c>
      <c r="U219" s="48" t="s">
        <v>2</v>
      </c>
      <c r="V219" s="88" t="s">
        <v>74</v>
      </c>
      <c r="W219" s="89" t="s">
        <v>21</v>
      </c>
      <c r="X219" s="49" t="s">
        <v>18</v>
      </c>
      <c r="Y219" s="90" t="s">
        <v>7</v>
      </c>
    </row>
    <row r="220" spans="1:25" ht="15.75" thickBot="1" x14ac:dyDescent="0.3">
      <c r="A220" s="471">
        <v>1478256</v>
      </c>
      <c r="B220" s="288" t="s">
        <v>125</v>
      </c>
      <c r="C220" s="471">
        <v>1920</v>
      </c>
      <c r="D220" s="471">
        <v>1960</v>
      </c>
      <c r="E220" s="476">
        <v>1889</v>
      </c>
      <c r="F220" s="477">
        <f>E220/D220</f>
        <v>0.96377551020408159</v>
      </c>
      <c r="G220" s="54">
        <v>44942</v>
      </c>
      <c r="H220" s="91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3"/>
      <c r="T220" s="425"/>
      <c r="U220" s="125"/>
      <c r="V220" s="93"/>
      <c r="W220" s="95" t="s">
        <v>80</v>
      </c>
      <c r="X220" s="289">
        <v>578.5</v>
      </c>
      <c r="Y220" s="86" t="s">
        <v>75</v>
      </c>
    </row>
    <row r="221" spans="1:25" ht="16.5" thickBot="1" x14ac:dyDescent="0.25">
      <c r="A221" s="96"/>
      <c r="B221" s="97"/>
      <c r="C221" s="97"/>
      <c r="D221" s="97"/>
      <c r="E221" s="97"/>
      <c r="F221" s="97"/>
      <c r="G221" s="98"/>
      <c r="H221" s="99">
        <v>4</v>
      </c>
      <c r="I221" s="100"/>
      <c r="J221" s="100">
        <v>1</v>
      </c>
      <c r="K221" s="100"/>
      <c r="L221" s="100"/>
      <c r="M221" s="100"/>
      <c r="N221" s="100"/>
      <c r="O221" s="100"/>
      <c r="P221" s="100"/>
      <c r="Q221" s="100"/>
      <c r="R221" s="100"/>
      <c r="S221" s="336">
        <v>5</v>
      </c>
      <c r="T221" s="335">
        <f t="shared" ref="T221:T248" si="30">SUM(H221,J221,L221,N221,P221,R221,S221)</f>
        <v>10</v>
      </c>
      <c r="U221" s="429">
        <f>($T221)/$D$220</f>
        <v>5.1020408163265302E-3</v>
      </c>
      <c r="V221" s="103">
        <f>D220</f>
        <v>1960</v>
      </c>
      <c r="W221" s="281" t="s">
        <v>16</v>
      </c>
      <c r="X221" s="97">
        <f>T221</f>
        <v>10</v>
      </c>
      <c r="Y221" s="290" t="s">
        <v>140</v>
      </c>
    </row>
    <row r="222" spans="1:25" ht="16.5" thickBot="1" x14ac:dyDescent="0.25">
      <c r="A222" s="106"/>
      <c r="B222" s="107"/>
      <c r="C222" s="107"/>
      <c r="D222" s="107"/>
      <c r="E222" s="107"/>
      <c r="F222" s="107"/>
      <c r="G222" s="108"/>
      <c r="H222" s="109">
        <v>3</v>
      </c>
      <c r="I222" s="69"/>
      <c r="J222" s="69">
        <v>1</v>
      </c>
      <c r="K222" s="69"/>
      <c r="L222" s="69"/>
      <c r="M222" s="69"/>
      <c r="N222" s="69"/>
      <c r="O222" s="69"/>
      <c r="P222" s="69"/>
      <c r="Q222" s="69"/>
      <c r="R222" s="69"/>
      <c r="S222" s="337">
        <v>2</v>
      </c>
      <c r="T222" s="333">
        <f t="shared" si="30"/>
        <v>6</v>
      </c>
      <c r="U222" s="102">
        <f t="shared" ref="U222:U248" si="31">($T222)/$D$220</f>
        <v>3.0612244897959182E-3</v>
      </c>
      <c r="V222" s="103">
        <f>D220</f>
        <v>1960</v>
      </c>
      <c r="W222" s="282" t="s">
        <v>6</v>
      </c>
      <c r="X222" s="97">
        <f t="shared" ref="X222:X257" si="32">T222</f>
        <v>6</v>
      </c>
      <c r="Y222" s="290" t="s">
        <v>178</v>
      </c>
    </row>
    <row r="223" spans="1:25" ht="16.5" thickBot="1" x14ac:dyDescent="0.25">
      <c r="A223" s="106"/>
      <c r="B223" s="107"/>
      <c r="C223" s="107"/>
      <c r="D223" s="107"/>
      <c r="E223" s="114"/>
      <c r="F223" s="114"/>
      <c r="G223" s="108"/>
      <c r="H223" s="109">
        <v>6</v>
      </c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337">
        <v>2</v>
      </c>
      <c r="T223" s="333">
        <f t="shared" si="30"/>
        <v>8</v>
      </c>
      <c r="U223" s="102">
        <f t="shared" si="31"/>
        <v>4.0816326530612249E-3</v>
      </c>
      <c r="V223" s="103">
        <f>D220</f>
        <v>1960</v>
      </c>
      <c r="W223" s="282" t="s">
        <v>14</v>
      </c>
      <c r="X223" s="97">
        <f t="shared" si="32"/>
        <v>8</v>
      </c>
      <c r="Y223" s="329"/>
    </row>
    <row r="224" spans="1:25" ht="16.5" thickBot="1" x14ac:dyDescent="0.25">
      <c r="A224" s="106"/>
      <c r="B224" s="107"/>
      <c r="C224" s="107"/>
      <c r="D224" s="107"/>
      <c r="E224" s="114"/>
      <c r="F224" s="114"/>
      <c r="G224" s="108"/>
      <c r="H224" s="10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337">
        <v>1</v>
      </c>
      <c r="T224" s="333">
        <f t="shared" si="30"/>
        <v>1</v>
      </c>
      <c r="U224" s="102">
        <f t="shared" si="31"/>
        <v>5.1020408163265311E-4</v>
      </c>
      <c r="V224" s="103">
        <f>D220</f>
        <v>1960</v>
      </c>
      <c r="W224" s="282" t="s">
        <v>15</v>
      </c>
      <c r="X224" s="97">
        <f t="shared" si="32"/>
        <v>1</v>
      </c>
      <c r="Y224" s="459"/>
    </row>
    <row r="225" spans="1:25" ht="16.5" thickBot="1" x14ac:dyDescent="0.25">
      <c r="A225" s="106"/>
      <c r="B225" s="107"/>
      <c r="C225" s="107"/>
      <c r="D225" s="107"/>
      <c r="E225" s="114"/>
      <c r="F225" s="114"/>
      <c r="G225" s="108"/>
      <c r="H225" s="109">
        <v>4</v>
      </c>
      <c r="I225" s="69"/>
      <c r="J225" s="69">
        <v>1</v>
      </c>
      <c r="K225" s="69"/>
      <c r="L225" s="69"/>
      <c r="M225" s="69"/>
      <c r="N225" s="69"/>
      <c r="O225" s="69"/>
      <c r="P225" s="69"/>
      <c r="Q225" s="69"/>
      <c r="R225" s="69"/>
      <c r="S225" s="337"/>
      <c r="T225" s="333">
        <f t="shared" si="30"/>
        <v>5</v>
      </c>
      <c r="U225" s="102">
        <f t="shared" si="31"/>
        <v>2.5510204081632651E-3</v>
      </c>
      <c r="V225" s="103">
        <f>D220</f>
        <v>1960</v>
      </c>
      <c r="W225" s="282" t="s">
        <v>32</v>
      </c>
      <c r="X225" s="97">
        <f t="shared" si="32"/>
        <v>5</v>
      </c>
      <c r="Y225" s="459"/>
    </row>
    <row r="226" spans="1:25" ht="16.5" thickBot="1" x14ac:dyDescent="0.25">
      <c r="A226" s="106"/>
      <c r="B226" s="107"/>
      <c r="C226" s="107"/>
      <c r="D226" s="107"/>
      <c r="E226" s="114"/>
      <c r="F226" s="114"/>
      <c r="G226" s="108"/>
      <c r="H226" s="10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337"/>
      <c r="T226" s="333">
        <f t="shared" si="30"/>
        <v>0</v>
      </c>
      <c r="U226" s="102">
        <f t="shared" si="31"/>
        <v>0</v>
      </c>
      <c r="V226" s="103">
        <f>D220</f>
        <v>1960</v>
      </c>
      <c r="W226" s="282" t="s">
        <v>33</v>
      </c>
      <c r="X226" s="97">
        <f t="shared" si="32"/>
        <v>0</v>
      </c>
      <c r="Y226" s="115"/>
    </row>
    <row r="227" spans="1:25" ht="16.5" thickBot="1" x14ac:dyDescent="0.25">
      <c r="A227" s="106"/>
      <c r="B227" s="107"/>
      <c r="C227" s="107"/>
      <c r="D227" s="107"/>
      <c r="E227" s="114"/>
      <c r="F227" s="114"/>
      <c r="G227" s="108"/>
      <c r="H227" s="10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337"/>
      <c r="T227" s="333">
        <f t="shared" si="30"/>
        <v>0</v>
      </c>
      <c r="U227" s="102">
        <f t="shared" si="31"/>
        <v>0</v>
      </c>
      <c r="V227" s="103">
        <f>D220</f>
        <v>1960</v>
      </c>
      <c r="W227" s="282" t="s">
        <v>130</v>
      </c>
      <c r="X227" s="97">
        <f t="shared" si="32"/>
        <v>0</v>
      </c>
      <c r="Y227" s="115"/>
    </row>
    <row r="228" spans="1:25" ht="16.5" thickBot="1" x14ac:dyDescent="0.25">
      <c r="A228" s="106"/>
      <c r="B228" s="107"/>
      <c r="C228" s="107"/>
      <c r="D228" s="107"/>
      <c r="E228" s="114"/>
      <c r="F228" s="114"/>
      <c r="G228" s="108"/>
      <c r="H228" s="10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337"/>
      <c r="T228" s="333">
        <f t="shared" si="30"/>
        <v>0</v>
      </c>
      <c r="U228" s="102">
        <f t="shared" si="31"/>
        <v>0</v>
      </c>
      <c r="V228" s="103">
        <f>D220</f>
        <v>1960</v>
      </c>
      <c r="W228" s="282" t="s">
        <v>31</v>
      </c>
      <c r="X228" s="97">
        <f t="shared" si="32"/>
        <v>0</v>
      </c>
      <c r="Y228" s="115"/>
    </row>
    <row r="229" spans="1:25" ht="16.5" thickBot="1" x14ac:dyDescent="0.25">
      <c r="A229" s="106"/>
      <c r="B229" s="107"/>
      <c r="C229" s="107"/>
      <c r="D229" s="107"/>
      <c r="E229" s="114"/>
      <c r="F229" s="114"/>
      <c r="G229" s="108"/>
      <c r="H229" s="109">
        <v>1</v>
      </c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337">
        <v>2</v>
      </c>
      <c r="T229" s="333">
        <f t="shared" si="30"/>
        <v>3</v>
      </c>
      <c r="U229" s="102">
        <f t="shared" si="31"/>
        <v>1.5306122448979591E-3</v>
      </c>
      <c r="V229" s="103">
        <f>D220</f>
        <v>1960</v>
      </c>
      <c r="W229" s="282" t="s">
        <v>0</v>
      </c>
      <c r="X229" s="97">
        <f t="shared" si="32"/>
        <v>3</v>
      </c>
      <c r="Y229" s="329"/>
    </row>
    <row r="230" spans="1:25" ht="16.5" thickBot="1" x14ac:dyDescent="0.25">
      <c r="A230" s="106"/>
      <c r="B230" s="107"/>
      <c r="C230" s="107"/>
      <c r="D230" s="107"/>
      <c r="E230" s="114"/>
      <c r="F230" s="114"/>
      <c r="G230" s="108"/>
      <c r="H230" s="109">
        <v>8</v>
      </c>
      <c r="I230" s="69"/>
      <c r="J230" s="69">
        <v>1</v>
      </c>
      <c r="K230" s="69"/>
      <c r="L230" s="69"/>
      <c r="M230" s="69"/>
      <c r="N230" s="69"/>
      <c r="O230" s="69"/>
      <c r="P230" s="69"/>
      <c r="Q230" s="69"/>
      <c r="R230" s="69"/>
      <c r="S230" s="337"/>
      <c r="T230" s="333">
        <f t="shared" si="30"/>
        <v>9</v>
      </c>
      <c r="U230" s="102">
        <f t="shared" si="31"/>
        <v>4.591836734693878E-3</v>
      </c>
      <c r="V230" s="103">
        <f>D220</f>
        <v>1960</v>
      </c>
      <c r="W230" s="282" t="s">
        <v>12</v>
      </c>
      <c r="X230" s="97">
        <f t="shared" si="32"/>
        <v>9</v>
      </c>
      <c r="Y230" s="116"/>
    </row>
    <row r="231" spans="1:25" ht="16.5" thickBot="1" x14ac:dyDescent="0.25">
      <c r="A231" s="106"/>
      <c r="B231" s="107"/>
      <c r="C231" s="107"/>
      <c r="D231" s="107"/>
      <c r="E231" s="114"/>
      <c r="F231" s="114" t="s">
        <v>110</v>
      </c>
      <c r="G231" s="108"/>
      <c r="H231" s="109">
        <v>5</v>
      </c>
      <c r="I231" s="69"/>
      <c r="J231" s="69">
        <v>1</v>
      </c>
      <c r="K231" s="69"/>
      <c r="L231" s="69"/>
      <c r="M231" s="69"/>
      <c r="N231" s="69"/>
      <c r="O231" s="69"/>
      <c r="P231" s="69"/>
      <c r="Q231" s="69"/>
      <c r="R231" s="69"/>
      <c r="S231" s="337"/>
      <c r="T231" s="333">
        <f t="shared" si="30"/>
        <v>6</v>
      </c>
      <c r="U231" s="102">
        <f t="shared" si="31"/>
        <v>3.0612244897959182E-3</v>
      </c>
      <c r="V231" s="103">
        <f>D220</f>
        <v>1960</v>
      </c>
      <c r="W231" s="282" t="s">
        <v>35</v>
      </c>
      <c r="X231" s="97">
        <f t="shared" si="32"/>
        <v>6</v>
      </c>
      <c r="Y231" s="116"/>
    </row>
    <row r="232" spans="1:25" ht="16.5" thickBot="1" x14ac:dyDescent="0.25">
      <c r="A232" s="106"/>
      <c r="B232" s="107"/>
      <c r="C232" s="107"/>
      <c r="D232" s="107"/>
      <c r="E232" s="114"/>
      <c r="F232" s="114"/>
      <c r="G232" s="108"/>
      <c r="H232" s="109"/>
      <c r="I232" s="69"/>
      <c r="J232" s="69">
        <v>3</v>
      </c>
      <c r="K232" s="69"/>
      <c r="L232" s="69"/>
      <c r="M232" s="69"/>
      <c r="N232" s="69"/>
      <c r="O232" s="69"/>
      <c r="P232" s="69"/>
      <c r="Q232" s="69"/>
      <c r="R232" s="69"/>
      <c r="S232" s="337"/>
      <c r="T232" s="333">
        <f t="shared" si="30"/>
        <v>3</v>
      </c>
      <c r="U232" s="102">
        <f t="shared" si="31"/>
        <v>1.5306122448979591E-3</v>
      </c>
      <c r="V232" s="103">
        <f>D220</f>
        <v>1960</v>
      </c>
      <c r="W232" s="283" t="s">
        <v>29</v>
      </c>
      <c r="X232" s="97">
        <f t="shared" si="32"/>
        <v>3</v>
      </c>
      <c r="Y232" s="113"/>
    </row>
    <row r="233" spans="1:25" ht="16.5" thickBot="1" x14ac:dyDescent="0.25">
      <c r="A233" s="106"/>
      <c r="B233" s="107"/>
      <c r="C233" s="107"/>
      <c r="D233" s="107"/>
      <c r="E233" s="114"/>
      <c r="F233" s="114"/>
      <c r="G233" s="119"/>
      <c r="H233" s="120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337"/>
      <c r="T233" s="333">
        <f t="shared" si="30"/>
        <v>0</v>
      </c>
      <c r="U233" s="102">
        <f t="shared" si="31"/>
        <v>0</v>
      </c>
      <c r="V233" s="103">
        <f>D220</f>
        <v>1960</v>
      </c>
      <c r="W233" s="283" t="s">
        <v>221</v>
      </c>
      <c r="X233" s="97">
        <f t="shared" si="32"/>
        <v>0</v>
      </c>
      <c r="Y233" s="329"/>
    </row>
    <row r="234" spans="1:25" ht="16.5" thickBot="1" x14ac:dyDescent="0.25">
      <c r="A234" s="106"/>
      <c r="B234" s="107"/>
      <c r="C234" s="107"/>
      <c r="D234" s="107"/>
      <c r="E234" s="114"/>
      <c r="F234" s="114"/>
      <c r="G234" s="119"/>
      <c r="H234" s="120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337"/>
      <c r="T234" s="333">
        <f t="shared" si="30"/>
        <v>0</v>
      </c>
      <c r="U234" s="102">
        <f t="shared" si="31"/>
        <v>0</v>
      </c>
      <c r="V234" s="103">
        <f>D220</f>
        <v>1960</v>
      </c>
      <c r="W234" s="283" t="s">
        <v>28</v>
      </c>
      <c r="X234" s="97">
        <f t="shared" si="32"/>
        <v>0</v>
      </c>
      <c r="Y234" s="113"/>
    </row>
    <row r="235" spans="1:25" ht="16.5" thickBot="1" x14ac:dyDescent="0.25">
      <c r="A235" s="106"/>
      <c r="B235" s="107"/>
      <c r="C235" s="107"/>
      <c r="D235" s="107"/>
      <c r="E235" s="114"/>
      <c r="F235" s="114"/>
      <c r="G235" s="119"/>
      <c r="H235" s="227">
        <v>3</v>
      </c>
      <c r="I235" s="228"/>
      <c r="J235" s="228">
        <v>1</v>
      </c>
      <c r="K235" s="228"/>
      <c r="L235" s="228"/>
      <c r="M235" s="228"/>
      <c r="N235" s="228"/>
      <c r="O235" s="228"/>
      <c r="P235" s="228"/>
      <c r="Q235" s="228"/>
      <c r="R235" s="228"/>
      <c r="S235" s="338"/>
      <c r="T235" s="334">
        <f t="shared" si="30"/>
        <v>4</v>
      </c>
      <c r="U235" s="331">
        <f t="shared" si="31"/>
        <v>2.0408163265306124E-3</v>
      </c>
      <c r="V235" s="322">
        <f>D220</f>
        <v>1960</v>
      </c>
      <c r="W235" s="284" t="s">
        <v>179</v>
      </c>
      <c r="X235" s="97">
        <f t="shared" si="32"/>
        <v>4</v>
      </c>
      <c r="Y235" s="113"/>
    </row>
    <row r="236" spans="1:25" ht="16.5" thickBot="1" x14ac:dyDescent="0.25">
      <c r="A236" s="106"/>
      <c r="B236" s="107"/>
      <c r="C236" s="107"/>
      <c r="D236" s="107"/>
      <c r="E236" s="114"/>
      <c r="F236" s="114"/>
      <c r="G236" s="108"/>
      <c r="H236" s="99"/>
      <c r="I236" s="121">
        <v>18</v>
      </c>
      <c r="J236" s="121"/>
      <c r="K236" s="121"/>
      <c r="L236" s="121"/>
      <c r="M236" s="121"/>
      <c r="N236" s="121"/>
      <c r="O236" s="121"/>
      <c r="P236" s="121"/>
      <c r="Q236" s="121"/>
      <c r="R236" s="121"/>
      <c r="S236" s="339"/>
      <c r="T236" s="335">
        <f t="shared" si="30"/>
        <v>0</v>
      </c>
      <c r="U236" s="224">
        <f t="shared" si="31"/>
        <v>0</v>
      </c>
      <c r="V236" s="103">
        <f>D220</f>
        <v>1960</v>
      </c>
      <c r="W236" s="285" t="s">
        <v>11</v>
      </c>
      <c r="X236" s="97">
        <f t="shared" si="32"/>
        <v>0</v>
      </c>
      <c r="Y236" s="116"/>
    </row>
    <row r="237" spans="1:25" ht="16.5" thickBot="1" x14ac:dyDescent="0.25">
      <c r="A237" s="106"/>
      <c r="B237" s="107"/>
      <c r="C237" s="107"/>
      <c r="D237" s="107"/>
      <c r="E237" s="114"/>
      <c r="F237" s="114"/>
      <c r="G237" s="108"/>
      <c r="H237" s="109"/>
      <c r="I237" s="293"/>
      <c r="J237" s="69"/>
      <c r="K237" s="69"/>
      <c r="L237" s="69"/>
      <c r="M237" s="69"/>
      <c r="N237" s="69"/>
      <c r="O237" s="69"/>
      <c r="P237" s="69"/>
      <c r="Q237" s="69"/>
      <c r="R237" s="69"/>
      <c r="S237" s="337"/>
      <c r="T237" s="333">
        <f t="shared" si="30"/>
        <v>0</v>
      </c>
      <c r="U237" s="102">
        <f t="shared" si="31"/>
        <v>0</v>
      </c>
      <c r="V237" s="103">
        <f>D220</f>
        <v>1960</v>
      </c>
      <c r="W237" s="282" t="s">
        <v>30</v>
      </c>
      <c r="X237" s="97">
        <f t="shared" si="32"/>
        <v>0</v>
      </c>
      <c r="Y237" s="116"/>
    </row>
    <row r="238" spans="1:25" ht="16.5" thickBot="1" x14ac:dyDescent="0.25">
      <c r="A238" s="106"/>
      <c r="B238" s="107"/>
      <c r="C238" s="107"/>
      <c r="D238" s="107"/>
      <c r="E238" s="114"/>
      <c r="F238" s="114"/>
      <c r="G238" s="108"/>
      <c r="H238" s="109"/>
      <c r="I238" s="294">
        <v>13</v>
      </c>
      <c r="J238" s="69"/>
      <c r="K238" s="69"/>
      <c r="L238" s="69"/>
      <c r="M238" s="69" t="s">
        <v>110</v>
      </c>
      <c r="N238" s="69"/>
      <c r="O238" s="69"/>
      <c r="P238" s="69"/>
      <c r="Q238" s="69"/>
      <c r="R238" s="69"/>
      <c r="S238" s="337">
        <v>9</v>
      </c>
      <c r="T238" s="333">
        <f t="shared" si="30"/>
        <v>9</v>
      </c>
      <c r="U238" s="102">
        <f t="shared" si="31"/>
        <v>4.591836734693878E-3</v>
      </c>
      <c r="V238" s="103">
        <f>D220</f>
        <v>1960</v>
      </c>
      <c r="W238" s="282" t="s">
        <v>3</v>
      </c>
      <c r="X238" s="97">
        <f t="shared" si="32"/>
        <v>9</v>
      </c>
      <c r="Y238" s="115"/>
    </row>
    <row r="239" spans="1:25" ht="16.5" thickBot="1" x14ac:dyDescent="0.25">
      <c r="A239" s="106"/>
      <c r="B239" s="107"/>
      <c r="C239" s="107"/>
      <c r="D239" s="107"/>
      <c r="E239" s="114"/>
      <c r="F239" s="114"/>
      <c r="G239" s="108"/>
      <c r="H239" s="109"/>
      <c r="I239" s="294">
        <v>13</v>
      </c>
      <c r="J239" s="69"/>
      <c r="K239" s="69"/>
      <c r="L239" s="69"/>
      <c r="M239" s="69"/>
      <c r="N239" s="69"/>
      <c r="O239" s="69"/>
      <c r="P239" s="69"/>
      <c r="Q239" s="69"/>
      <c r="R239" s="69"/>
      <c r="S239" s="337"/>
      <c r="T239" s="333">
        <f t="shared" si="30"/>
        <v>0</v>
      </c>
      <c r="U239" s="102">
        <f t="shared" si="31"/>
        <v>0</v>
      </c>
      <c r="V239" s="103">
        <f>D220</f>
        <v>1960</v>
      </c>
      <c r="W239" s="282" t="s">
        <v>8</v>
      </c>
      <c r="X239" s="97">
        <f t="shared" si="32"/>
        <v>0</v>
      </c>
      <c r="Y239" s="116"/>
    </row>
    <row r="240" spans="1:25" ht="16.5" thickBot="1" x14ac:dyDescent="0.25">
      <c r="A240" s="106"/>
      <c r="B240" s="107"/>
      <c r="C240" s="107"/>
      <c r="D240" s="107"/>
      <c r="E240" s="114"/>
      <c r="F240" s="114"/>
      <c r="G240" s="108"/>
      <c r="H240" s="109"/>
      <c r="I240" s="294">
        <v>39</v>
      </c>
      <c r="J240" s="69"/>
      <c r="K240" s="69"/>
      <c r="L240" s="69"/>
      <c r="M240" s="69"/>
      <c r="N240" s="69"/>
      <c r="O240" s="69"/>
      <c r="P240" s="69"/>
      <c r="Q240" s="69"/>
      <c r="R240" s="69"/>
      <c r="S240" s="337"/>
      <c r="T240" s="333">
        <f t="shared" si="30"/>
        <v>0</v>
      </c>
      <c r="U240" s="102">
        <f t="shared" si="31"/>
        <v>0</v>
      </c>
      <c r="V240" s="103">
        <f>D220</f>
        <v>1960</v>
      </c>
      <c r="W240" s="282" t="s">
        <v>9</v>
      </c>
      <c r="X240" s="97">
        <f t="shared" si="32"/>
        <v>0</v>
      </c>
      <c r="Y240" s="116"/>
    </row>
    <row r="241" spans="1:25" ht="16.5" thickBot="1" x14ac:dyDescent="0.25">
      <c r="A241" s="106"/>
      <c r="B241" s="107"/>
      <c r="C241" s="107"/>
      <c r="D241" s="107"/>
      <c r="E241" s="114"/>
      <c r="F241" s="114"/>
      <c r="G241" s="108"/>
      <c r="H241" s="109"/>
      <c r="I241" s="294">
        <v>1</v>
      </c>
      <c r="J241" s="69"/>
      <c r="K241" s="69"/>
      <c r="L241" s="69"/>
      <c r="M241" s="69"/>
      <c r="N241" s="69"/>
      <c r="O241" s="69"/>
      <c r="P241" s="69"/>
      <c r="Q241" s="69"/>
      <c r="R241" s="69"/>
      <c r="S241" s="337"/>
      <c r="T241" s="333">
        <f t="shared" si="30"/>
        <v>0</v>
      </c>
      <c r="U241" s="102">
        <f t="shared" si="31"/>
        <v>0</v>
      </c>
      <c r="V241" s="103">
        <f>D220</f>
        <v>1960</v>
      </c>
      <c r="W241" s="282" t="s">
        <v>82</v>
      </c>
      <c r="X241" s="97">
        <f t="shared" si="32"/>
        <v>0</v>
      </c>
      <c r="Y241" s="116"/>
    </row>
    <row r="242" spans="1:25" ht="16.5" thickBot="1" x14ac:dyDescent="0.25">
      <c r="A242" s="106"/>
      <c r="B242" s="107"/>
      <c r="C242" s="107"/>
      <c r="D242" s="107"/>
      <c r="E242" s="114"/>
      <c r="F242" s="114"/>
      <c r="G242" s="108"/>
      <c r="H242" s="109"/>
      <c r="I242" s="294">
        <v>2</v>
      </c>
      <c r="J242" s="69"/>
      <c r="K242" s="69"/>
      <c r="L242" s="69"/>
      <c r="M242" s="69"/>
      <c r="N242" s="69"/>
      <c r="O242" s="69"/>
      <c r="P242" s="69"/>
      <c r="Q242" s="69"/>
      <c r="R242" s="69"/>
      <c r="S242" s="337">
        <v>1</v>
      </c>
      <c r="T242" s="333">
        <f t="shared" si="30"/>
        <v>1</v>
      </c>
      <c r="U242" s="102">
        <f t="shared" si="31"/>
        <v>5.1020408163265311E-4</v>
      </c>
      <c r="V242" s="103">
        <f>D220</f>
        <v>1960</v>
      </c>
      <c r="W242" s="282" t="s">
        <v>20</v>
      </c>
      <c r="X242" s="97">
        <f t="shared" si="32"/>
        <v>1</v>
      </c>
      <c r="Y242" s="116"/>
    </row>
    <row r="243" spans="1:25" ht="16.5" thickBot="1" x14ac:dyDescent="0.25">
      <c r="A243" s="106"/>
      <c r="B243" s="107"/>
      <c r="C243" s="107"/>
      <c r="D243" s="107"/>
      <c r="E243" s="114"/>
      <c r="F243" s="114"/>
      <c r="G243" s="108"/>
      <c r="H243" s="109"/>
      <c r="I243" s="294">
        <v>2</v>
      </c>
      <c r="J243" s="69"/>
      <c r="K243" s="69"/>
      <c r="L243" s="69"/>
      <c r="M243" s="69"/>
      <c r="N243" s="69"/>
      <c r="O243" s="69"/>
      <c r="P243" s="69"/>
      <c r="Q243" s="69"/>
      <c r="R243" s="69"/>
      <c r="S243" s="337"/>
      <c r="T243" s="333">
        <f t="shared" si="30"/>
        <v>0</v>
      </c>
      <c r="U243" s="102">
        <f t="shared" si="31"/>
        <v>0</v>
      </c>
      <c r="V243" s="103">
        <f>D220</f>
        <v>1960</v>
      </c>
      <c r="W243" s="282" t="s">
        <v>83</v>
      </c>
      <c r="X243" s="97">
        <f t="shared" si="32"/>
        <v>0</v>
      </c>
      <c r="Y243" s="105" t="s">
        <v>297</v>
      </c>
    </row>
    <row r="244" spans="1:25" ht="16.5" thickBot="1" x14ac:dyDescent="0.25">
      <c r="A244" s="106"/>
      <c r="B244" s="107"/>
      <c r="C244" s="107"/>
      <c r="D244" s="107"/>
      <c r="E244" s="114"/>
      <c r="F244" s="114"/>
      <c r="G244" s="108"/>
      <c r="H244" s="109"/>
      <c r="I244" s="294">
        <v>16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337"/>
      <c r="T244" s="333">
        <f t="shared" si="30"/>
        <v>0</v>
      </c>
      <c r="U244" s="102">
        <f t="shared" si="31"/>
        <v>0</v>
      </c>
      <c r="V244" s="103">
        <f>D220</f>
        <v>1960</v>
      </c>
      <c r="W244" s="282" t="s">
        <v>10</v>
      </c>
      <c r="X244" s="97">
        <f t="shared" si="32"/>
        <v>0</v>
      </c>
      <c r="Y244" s="105" t="s">
        <v>299</v>
      </c>
    </row>
    <row r="245" spans="1:25" ht="16.5" thickBot="1" x14ac:dyDescent="0.25">
      <c r="A245" s="106"/>
      <c r="B245" s="107"/>
      <c r="C245" s="107"/>
      <c r="D245" s="107"/>
      <c r="E245" s="114"/>
      <c r="F245" s="114"/>
      <c r="G245" s="108"/>
      <c r="H245" s="109"/>
      <c r="I245" s="294">
        <v>10</v>
      </c>
      <c r="J245" s="69"/>
      <c r="K245" s="69"/>
      <c r="L245" s="69"/>
      <c r="M245" s="69"/>
      <c r="N245" s="69"/>
      <c r="O245" s="69"/>
      <c r="P245" s="69"/>
      <c r="Q245" s="69"/>
      <c r="R245" s="69"/>
      <c r="S245" s="337"/>
      <c r="T245" s="333">
        <f t="shared" si="30"/>
        <v>0</v>
      </c>
      <c r="U245" s="102">
        <f t="shared" si="31"/>
        <v>0</v>
      </c>
      <c r="V245" s="103">
        <f>D220</f>
        <v>1960</v>
      </c>
      <c r="W245" s="282" t="s">
        <v>13</v>
      </c>
      <c r="X245" s="97">
        <f t="shared" si="32"/>
        <v>0</v>
      </c>
      <c r="Y245" s="105"/>
    </row>
    <row r="246" spans="1:25" ht="15.75" thickBot="1" x14ac:dyDescent="0.25">
      <c r="A246" s="106"/>
      <c r="B246" s="107"/>
      <c r="C246" s="107"/>
      <c r="D246" s="107"/>
      <c r="E246" s="114"/>
      <c r="F246" s="114"/>
      <c r="G246" s="108"/>
      <c r="H246" s="10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337"/>
      <c r="T246" s="333">
        <f t="shared" si="30"/>
        <v>0</v>
      </c>
      <c r="U246" s="102">
        <f t="shared" si="31"/>
        <v>0</v>
      </c>
      <c r="V246" s="103">
        <f>D220</f>
        <v>1960</v>
      </c>
      <c r="W246" s="254" t="s">
        <v>127</v>
      </c>
      <c r="X246" s="97">
        <f t="shared" si="32"/>
        <v>0</v>
      </c>
      <c r="Y246" s="115"/>
    </row>
    <row r="247" spans="1:25" ht="15.75" thickBot="1" x14ac:dyDescent="0.25">
      <c r="A247" s="106"/>
      <c r="B247" s="107"/>
      <c r="C247" s="107"/>
      <c r="D247" s="107"/>
      <c r="E247" s="114"/>
      <c r="F247" s="114"/>
      <c r="G247" s="108"/>
      <c r="H247" s="109"/>
      <c r="I247" s="69">
        <v>3</v>
      </c>
      <c r="J247" s="69"/>
      <c r="K247" s="69"/>
      <c r="L247" s="69"/>
      <c r="M247" s="69"/>
      <c r="N247" s="69"/>
      <c r="O247" s="69"/>
      <c r="P247" s="69"/>
      <c r="Q247" s="69"/>
      <c r="R247" s="69"/>
      <c r="S247" s="337"/>
      <c r="T247" s="333">
        <f t="shared" si="30"/>
        <v>0</v>
      </c>
      <c r="U247" s="102">
        <f t="shared" si="31"/>
        <v>0</v>
      </c>
      <c r="V247" s="103">
        <f>D220</f>
        <v>1960</v>
      </c>
      <c r="W247" s="254" t="s">
        <v>101</v>
      </c>
      <c r="X247" s="97">
        <f t="shared" si="32"/>
        <v>0</v>
      </c>
      <c r="Y247" s="115"/>
    </row>
    <row r="248" spans="1:25" ht="16.5" thickBot="1" x14ac:dyDescent="0.25">
      <c r="A248" s="106"/>
      <c r="B248" s="107"/>
      <c r="C248" s="107"/>
      <c r="D248" s="107"/>
      <c r="E248" s="114"/>
      <c r="F248" s="114"/>
      <c r="G248" s="108"/>
      <c r="H248" s="117"/>
      <c r="I248" s="110">
        <v>2</v>
      </c>
      <c r="J248" s="110"/>
      <c r="K248" s="110"/>
      <c r="L248" s="110"/>
      <c r="M248" s="110"/>
      <c r="N248" s="110"/>
      <c r="O248" s="110"/>
      <c r="P248" s="110"/>
      <c r="Q248" s="110"/>
      <c r="R248" s="110"/>
      <c r="S248" s="340"/>
      <c r="T248" s="334">
        <f t="shared" si="30"/>
        <v>0</v>
      </c>
      <c r="U248" s="430">
        <f t="shared" si="31"/>
        <v>0</v>
      </c>
      <c r="V248" s="103">
        <f>D220</f>
        <v>1960</v>
      </c>
      <c r="W248" s="286" t="s">
        <v>85</v>
      </c>
      <c r="X248" s="97">
        <f t="shared" si="32"/>
        <v>0</v>
      </c>
      <c r="Y248" s="116"/>
    </row>
    <row r="249" spans="1:25" ht="16.5" thickBot="1" x14ac:dyDescent="0.3">
      <c r="A249" s="106"/>
      <c r="B249" s="107"/>
      <c r="C249" s="107"/>
      <c r="D249" s="107"/>
      <c r="E249" s="114"/>
      <c r="F249" s="114"/>
      <c r="G249" s="108"/>
      <c r="H249" s="91"/>
      <c r="I249" s="92"/>
      <c r="J249" s="325"/>
      <c r="K249" s="92"/>
      <c r="L249" s="92"/>
      <c r="M249" s="92"/>
      <c r="N249" s="92"/>
      <c r="O249" s="92"/>
      <c r="P249" s="92"/>
      <c r="Q249" s="92"/>
      <c r="R249" s="92"/>
      <c r="S249" s="92"/>
      <c r="T249" s="332"/>
      <c r="U249" s="332"/>
      <c r="V249" s="125"/>
      <c r="W249" s="287" t="s">
        <v>177</v>
      </c>
      <c r="X249" s="97">
        <f t="shared" si="32"/>
        <v>0</v>
      </c>
      <c r="Y249" s="105" t="s">
        <v>301</v>
      </c>
    </row>
    <row r="250" spans="1:25" ht="16.5" thickBot="1" x14ac:dyDescent="0.25">
      <c r="A250" s="106"/>
      <c r="B250" s="107"/>
      <c r="C250" s="107"/>
      <c r="D250" s="107"/>
      <c r="E250" s="114"/>
      <c r="F250" s="114"/>
      <c r="G250" s="119"/>
      <c r="H250" s="99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336"/>
      <c r="T250" s="335">
        <f t="shared" ref="T250:T258" si="33">SUM(H250,J250,L250,N250,P250,R250,S250)</f>
        <v>0</v>
      </c>
      <c r="U250" s="224">
        <f>($T250)/$D$220</f>
        <v>0</v>
      </c>
      <c r="V250" s="103">
        <f>D220</f>
        <v>1960</v>
      </c>
      <c r="W250" s="281" t="s">
        <v>87</v>
      </c>
      <c r="X250" s="97">
        <f t="shared" si="32"/>
        <v>0</v>
      </c>
      <c r="Y250" s="105" t="s">
        <v>302</v>
      </c>
    </row>
    <row r="251" spans="1:25" ht="16.5" thickBot="1" x14ac:dyDescent="0.25">
      <c r="A251" s="106"/>
      <c r="B251" s="107"/>
      <c r="C251" s="107"/>
      <c r="D251" s="107"/>
      <c r="E251" s="114"/>
      <c r="F251" s="114"/>
      <c r="G251" s="119"/>
      <c r="H251" s="109">
        <v>2</v>
      </c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337"/>
      <c r="T251" s="333">
        <f t="shared" si="33"/>
        <v>2</v>
      </c>
      <c r="U251" s="224">
        <f t="shared" ref="U251:U258" si="34">($T251)/$D$220</f>
        <v>1.0204081632653062E-3</v>
      </c>
      <c r="V251" s="103">
        <f>D220</f>
        <v>1960</v>
      </c>
      <c r="W251" s="282" t="s">
        <v>88</v>
      </c>
      <c r="X251" s="97">
        <f t="shared" si="32"/>
        <v>2</v>
      </c>
      <c r="Y251" s="105" t="s">
        <v>300</v>
      </c>
    </row>
    <row r="252" spans="1:25" ht="15.75" thickBot="1" x14ac:dyDescent="0.25">
      <c r="A252" s="106"/>
      <c r="B252" s="107"/>
      <c r="C252" s="107"/>
      <c r="D252" s="107"/>
      <c r="E252" s="114"/>
      <c r="F252" s="114"/>
      <c r="G252" s="119"/>
      <c r="H252" s="10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337"/>
      <c r="T252" s="333">
        <f t="shared" si="33"/>
        <v>0</v>
      </c>
      <c r="U252" s="224">
        <f t="shared" si="34"/>
        <v>0</v>
      </c>
      <c r="V252" s="103">
        <f>D220</f>
        <v>1960</v>
      </c>
      <c r="W252" s="368" t="s">
        <v>12</v>
      </c>
      <c r="X252" s="97">
        <f t="shared" si="32"/>
        <v>0</v>
      </c>
      <c r="Y252" s="105" t="s">
        <v>303</v>
      </c>
    </row>
    <row r="253" spans="1:25" ht="16.5" thickBot="1" x14ac:dyDescent="0.25">
      <c r="A253" s="106"/>
      <c r="B253" s="107"/>
      <c r="C253" s="107"/>
      <c r="D253" s="107"/>
      <c r="E253" s="114"/>
      <c r="F253" s="114"/>
      <c r="G253" s="119"/>
      <c r="H253" s="10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337"/>
      <c r="T253" s="333">
        <f t="shared" si="33"/>
        <v>0</v>
      </c>
      <c r="U253" s="224">
        <f t="shared" si="34"/>
        <v>0</v>
      </c>
      <c r="V253" s="103">
        <f>D220</f>
        <v>1960</v>
      </c>
      <c r="W253" s="282" t="s">
        <v>76</v>
      </c>
      <c r="X253" s="97">
        <f t="shared" si="32"/>
        <v>0</v>
      </c>
      <c r="Y253" s="105" t="s">
        <v>298</v>
      </c>
    </row>
    <row r="254" spans="1:25" ht="16.5" thickBot="1" x14ac:dyDescent="0.25">
      <c r="A254" s="106"/>
      <c r="B254" s="107"/>
      <c r="C254" s="107"/>
      <c r="D254" s="107"/>
      <c r="E254" s="114"/>
      <c r="F254" s="114"/>
      <c r="G254" s="119"/>
      <c r="H254" s="10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337"/>
      <c r="T254" s="333">
        <f t="shared" si="33"/>
        <v>0</v>
      </c>
      <c r="U254" s="224">
        <f t="shared" si="34"/>
        <v>0</v>
      </c>
      <c r="V254" s="103">
        <f>D220</f>
        <v>1960</v>
      </c>
      <c r="W254" s="282" t="s">
        <v>254</v>
      </c>
      <c r="X254" s="97">
        <f t="shared" si="32"/>
        <v>0</v>
      </c>
      <c r="Y254" s="105"/>
    </row>
    <row r="255" spans="1:25" ht="16.5" thickBot="1" x14ac:dyDescent="0.25">
      <c r="A255" s="106"/>
      <c r="B255" s="107"/>
      <c r="C255" s="107"/>
      <c r="D255" s="107"/>
      <c r="E255" s="114"/>
      <c r="F255" s="114"/>
      <c r="G255" s="119"/>
      <c r="H255" s="10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337"/>
      <c r="T255" s="333">
        <f t="shared" si="33"/>
        <v>0</v>
      </c>
      <c r="U255" s="224">
        <f t="shared" si="34"/>
        <v>0</v>
      </c>
      <c r="V255" s="103">
        <f>D220</f>
        <v>1960</v>
      </c>
      <c r="W255" s="283" t="s">
        <v>28</v>
      </c>
      <c r="X255" s="97">
        <f t="shared" si="32"/>
        <v>0</v>
      </c>
      <c r="Y255" s="105"/>
    </row>
    <row r="256" spans="1:25" ht="16.5" thickBot="1" x14ac:dyDescent="0.25">
      <c r="A256" s="106"/>
      <c r="B256" s="107"/>
      <c r="C256" s="107"/>
      <c r="D256" s="107"/>
      <c r="E256" s="114"/>
      <c r="F256" s="114"/>
      <c r="G256" s="119"/>
      <c r="H256" s="117">
        <f>1</f>
        <v>1</v>
      </c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340"/>
      <c r="T256" s="333">
        <f t="shared" si="33"/>
        <v>1</v>
      </c>
      <c r="U256" s="224">
        <f t="shared" si="34"/>
        <v>5.1020408163265311E-4</v>
      </c>
      <c r="V256" s="103">
        <f>D220</f>
        <v>1960</v>
      </c>
      <c r="W256" s="286" t="s">
        <v>240</v>
      </c>
      <c r="X256" s="97">
        <f t="shared" si="32"/>
        <v>1</v>
      </c>
      <c r="Y256" s="292" t="s">
        <v>296</v>
      </c>
    </row>
    <row r="257" spans="1:25" ht="16.5" thickBot="1" x14ac:dyDescent="0.25">
      <c r="A257" s="106"/>
      <c r="B257" s="107"/>
      <c r="C257" s="107"/>
      <c r="D257" s="107"/>
      <c r="E257" s="114"/>
      <c r="F257" s="114"/>
      <c r="G257" s="119"/>
      <c r="H257" s="117">
        <v>1</v>
      </c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340"/>
      <c r="T257" s="333">
        <f t="shared" si="33"/>
        <v>1</v>
      </c>
      <c r="U257" s="224">
        <f t="shared" si="34"/>
        <v>5.1020408163265311E-4</v>
      </c>
      <c r="V257" s="103">
        <f>D220</f>
        <v>1960</v>
      </c>
      <c r="W257" s="286" t="s">
        <v>37</v>
      </c>
      <c r="X257" s="97">
        <f t="shared" si="32"/>
        <v>1</v>
      </c>
      <c r="Y257" s="292"/>
    </row>
    <row r="258" spans="1:25" ht="16.5" thickBot="1" x14ac:dyDescent="0.25">
      <c r="A258" s="127"/>
      <c r="B258" s="128"/>
      <c r="C258" s="128"/>
      <c r="D258" s="128"/>
      <c r="E258" s="129"/>
      <c r="F258" s="129"/>
      <c r="G258" s="130"/>
      <c r="H258" s="117">
        <v>2</v>
      </c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340"/>
      <c r="T258" s="333">
        <f t="shared" si="33"/>
        <v>2</v>
      </c>
      <c r="U258" s="331">
        <f t="shared" si="34"/>
        <v>1.0204081632653062E-3</v>
      </c>
      <c r="V258" s="103">
        <f>D220</f>
        <v>1960</v>
      </c>
      <c r="W258" s="284" t="s">
        <v>168</v>
      </c>
      <c r="X258" s="289">
        <f>T258</f>
        <v>2</v>
      </c>
      <c r="Y258" s="295"/>
    </row>
    <row r="259" spans="1:25" ht="15.75" thickBot="1" x14ac:dyDescent="0.25">
      <c r="A259" s="132"/>
      <c r="B259" s="132"/>
      <c r="C259" s="132"/>
      <c r="D259" s="132"/>
      <c r="E259" s="132"/>
      <c r="F259" s="132"/>
      <c r="G259" s="53" t="s">
        <v>5</v>
      </c>
      <c r="H259" s="133">
        <f>SUM(H221:H258)</f>
        <v>40</v>
      </c>
      <c r="I259" s="133">
        <f>SUM(I221:I258)</f>
        <v>119</v>
      </c>
      <c r="J259" s="133">
        <f>SUM(J221:J258)</f>
        <v>9</v>
      </c>
      <c r="K259" s="133">
        <f t="shared" ref="K259:R259" si="35">SUM(K221:K258)</f>
        <v>0</v>
      </c>
      <c r="L259" s="133">
        <f t="shared" si="35"/>
        <v>0</v>
      </c>
      <c r="M259" s="133">
        <f t="shared" si="35"/>
        <v>0</v>
      </c>
      <c r="N259" s="133">
        <f t="shared" si="35"/>
        <v>0</v>
      </c>
      <c r="O259" s="133">
        <f t="shared" si="35"/>
        <v>0</v>
      </c>
      <c r="P259" s="133">
        <f t="shared" si="35"/>
        <v>0</v>
      </c>
      <c r="Q259" s="133">
        <f t="shared" si="35"/>
        <v>0</v>
      </c>
      <c r="R259" s="133">
        <f t="shared" si="35"/>
        <v>0</v>
      </c>
      <c r="S259" s="133">
        <f>SUM(S221:S258)</f>
        <v>22</v>
      </c>
      <c r="T259" s="271">
        <f>SUM(H259,J259,L259,N259,P259,R259,S259)</f>
        <v>71</v>
      </c>
      <c r="U259" s="224">
        <f>($T259)/$D$220</f>
        <v>3.6224489795918365E-2</v>
      </c>
      <c r="V259" s="103">
        <f>D220</f>
        <v>1960</v>
      </c>
      <c r="W259" s="46"/>
    </row>
    <row r="261" spans="1:25" ht="15.75" thickBot="1" x14ac:dyDescent="0.3"/>
    <row r="262" spans="1:25" ht="75.75" thickBot="1" x14ac:dyDescent="0.3">
      <c r="A262" s="48" t="s">
        <v>23</v>
      </c>
      <c r="B262" s="48" t="s">
        <v>23</v>
      </c>
      <c r="C262" s="49" t="s">
        <v>56</v>
      </c>
      <c r="D262" s="49" t="s">
        <v>18</v>
      </c>
      <c r="E262" s="48" t="s">
        <v>17</v>
      </c>
      <c r="F262" s="50" t="s">
        <v>1</v>
      </c>
      <c r="G262" s="51" t="s">
        <v>24</v>
      </c>
      <c r="H262" s="52" t="s">
        <v>77</v>
      </c>
      <c r="I262" s="52" t="s">
        <v>78</v>
      </c>
      <c r="J262" s="52" t="s">
        <v>57</v>
      </c>
      <c r="K262" s="52" t="s">
        <v>62</v>
      </c>
      <c r="L262" s="52" t="s">
        <v>58</v>
      </c>
      <c r="M262" s="52" t="s">
        <v>63</v>
      </c>
      <c r="N262" s="52" t="s">
        <v>59</v>
      </c>
      <c r="O262" s="52" t="s">
        <v>64</v>
      </c>
      <c r="P262" s="52" t="s">
        <v>60</v>
      </c>
      <c r="Q262" s="52" t="s">
        <v>79</v>
      </c>
      <c r="R262" s="52" t="s">
        <v>131</v>
      </c>
      <c r="S262" s="52" t="s">
        <v>44</v>
      </c>
      <c r="T262" s="52" t="s">
        <v>5</v>
      </c>
      <c r="U262" s="48" t="s">
        <v>2</v>
      </c>
      <c r="V262" s="88" t="s">
        <v>74</v>
      </c>
      <c r="W262" s="89" t="s">
        <v>21</v>
      </c>
      <c r="X262" s="49" t="s">
        <v>18</v>
      </c>
      <c r="Y262" s="90" t="s">
        <v>7</v>
      </c>
    </row>
    <row r="263" spans="1:25" ht="15.75" thickBot="1" x14ac:dyDescent="0.3">
      <c r="A263" s="471">
        <v>1478251</v>
      </c>
      <c r="B263" s="288" t="s">
        <v>125</v>
      </c>
      <c r="C263" s="471">
        <v>1920</v>
      </c>
      <c r="D263" s="471">
        <v>1975</v>
      </c>
      <c r="E263" s="476">
        <v>1868</v>
      </c>
      <c r="F263" s="477">
        <f>E263/D263</f>
        <v>0.9458227848101266</v>
      </c>
      <c r="G263" s="54">
        <v>44949</v>
      </c>
      <c r="H263" s="91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3"/>
      <c r="T263" s="425"/>
      <c r="U263" s="125"/>
      <c r="V263" s="93"/>
      <c r="W263" s="95" t="s">
        <v>80</v>
      </c>
      <c r="X263" s="289">
        <v>578.5</v>
      </c>
      <c r="Y263" s="86" t="s">
        <v>75</v>
      </c>
    </row>
    <row r="264" spans="1:25" ht="16.5" thickBot="1" x14ac:dyDescent="0.25">
      <c r="A264" s="96"/>
      <c r="B264" s="97"/>
      <c r="C264" s="97"/>
      <c r="D264" s="97"/>
      <c r="E264" s="97"/>
      <c r="F264" s="97"/>
      <c r="G264" s="98"/>
      <c r="H264" s="99">
        <v>10</v>
      </c>
      <c r="I264" s="100"/>
      <c r="J264" s="100"/>
      <c r="K264" s="100"/>
      <c r="L264" s="100">
        <v>1</v>
      </c>
      <c r="M264" s="100"/>
      <c r="N264" s="100"/>
      <c r="O264" s="100"/>
      <c r="P264" s="100"/>
      <c r="Q264" s="100"/>
      <c r="R264" s="100"/>
      <c r="S264" s="336">
        <v>8</v>
      </c>
      <c r="T264" s="335">
        <f t="shared" ref="T264:T291" si="36">SUM(H264,J264,L264,N264,P264,R264,S264)</f>
        <v>19</v>
      </c>
      <c r="U264" s="429">
        <f>($T264)/$D$263</f>
        <v>9.6202531645569623E-3</v>
      </c>
      <c r="V264" s="103">
        <f>D263</f>
        <v>1975</v>
      </c>
      <c r="W264" s="281" t="s">
        <v>16</v>
      </c>
      <c r="X264" s="97">
        <f>T264</f>
        <v>19</v>
      </c>
      <c r="Y264" s="290" t="s">
        <v>140</v>
      </c>
    </row>
    <row r="265" spans="1:25" ht="16.5" thickBot="1" x14ac:dyDescent="0.25">
      <c r="A265" s="106"/>
      <c r="B265" s="107"/>
      <c r="C265" s="107"/>
      <c r="D265" s="107"/>
      <c r="E265" s="107"/>
      <c r="F265" s="107"/>
      <c r="G265" s="108"/>
      <c r="H265" s="109">
        <v>4</v>
      </c>
      <c r="I265" s="69"/>
      <c r="J265" s="69">
        <v>1</v>
      </c>
      <c r="K265" s="69"/>
      <c r="L265" s="69"/>
      <c r="M265" s="69"/>
      <c r="N265" s="69"/>
      <c r="O265" s="69"/>
      <c r="P265" s="69"/>
      <c r="Q265" s="69"/>
      <c r="R265" s="69"/>
      <c r="S265" s="337"/>
      <c r="T265" s="333">
        <f t="shared" si="36"/>
        <v>5</v>
      </c>
      <c r="U265" s="102">
        <f t="shared" ref="U265:U291" si="37">($T265)/$D$263</f>
        <v>2.5316455696202532E-3</v>
      </c>
      <c r="V265" s="103">
        <f>D263</f>
        <v>1975</v>
      </c>
      <c r="W265" s="282" t="s">
        <v>6</v>
      </c>
      <c r="X265" s="97">
        <f t="shared" ref="X265:X300" si="38">T265</f>
        <v>5</v>
      </c>
      <c r="Y265" s="290" t="s">
        <v>178</v>
      </c>
    </row>
    <row r="266" spans="1:25" ht="16.5" thickBot="1" x14ac:dyDescent="0.25">
      <c r="A266" s="106"/>
      <c r="B266" s="107"/>
      <c r="C266" s="107"/>
      <c r="D266" s="107"/>
      <c r="E266" s="114"/>
      <c r="F266" s="114"/>
      <c r="G266" s="108"/>
      <c r="H266" s="109">
        <v>8</v>
      </c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337">
        <v>1</v>
      </c>
      <c r="T266" s="333">
        <f t="shared" si="36"/>
        <v>9</v>
      </c>
      <c r="U266" s="102">
        <f t="shared" si="37"/>
        <v>4.5569620253164559E-3</v>
      </c>
      <c r="V266" s="103">
        <f>D263</f>
        <v>1975</v>
      </c>
      <c r="W266" s="282" t="s">
        <v>14</v>
      </c>
      <c r="X266" s="97">
        <f t="shared" si="38"/>
        <v>9</v>
      </c>
      <c r="Y266" s="329"/>
    </row>
    <row r="267" spans="1:25" ht="16.5" thickBot="1" x14ac:dyDescent="0.25">
      <c r="A267" s="106"/>
      <c r="B267" s="107"/>
      <c r="C267" s="107"/>
      <c r="D267" s="107"/>
      <c r="E267" s="114"/>
      <c r="F267" s="114"/>
      <c r="G267" s="108"/>
      <c r="H267" s="109">
        <v>3</v>
      </c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337"/>
      <c r="T267" s="333">
        <f t="shared" si="36"/>
        <v>3</v>
      </c>
      <c r="U267" s="102">
        <f t="shared" si="37"/>
        <v>1.5189873417721519E-3</v>
      </c>
      <c r="V267" s="103">
        <f>D263</f>
        <v>1975</v>
      </c>
      <c r="W267" s="282" t="s">
        <v>15</v>
      </c>
      <c r="X267" s="97">
        <f t="shared" si="38"/>
        <v>3</v>
      </c>
      <c r="Y267" s="459"/>
    </row>
    <row r="268" spans="1:25" ht="16.5" thickBot="1" x14ac:dyDescent="0.25">
      <c r="A268" s="106"/>
      <c r="B268" s="107"/>
      <c r="C268" s="107"/>
      <c r="D268" s="107"/>
      <c r="E268" s="114"/>
      <c r="F268" s="114"/>
      <c r="G268" s="108"/>
      <c r="H268" s="109">
        <v>2</v>
      </c>
      <c r="I268" s="69"/>
      <c r="J268" s="69">
        <v>2</v>
      </c>
      <c r="K268" s="69"/>
      <c r="L268" s="69">
        <v>2</v>
      </c>
      <c r="M268" s="69"/>
      <c r="N268" s="69"/>
      <c r="O268" s="69"/>
      <c r="P268" s="69"/>
      <c r="Q268" s="69"/>
      <c r="R268" s="69"/>
      <c r="S268" s="337"/>
      <c r="T268" s="333">
        <f t="shared" si="36"/>
        <v>6</v>
      </c>
      <c r="U268" s="102">
        <f t="shared" si="37"/>
        <v>3.0379746835443038E-3</v>
      </c>
      <c r="V268" s="103">
        <f>D263</f>
        <v>1975</v>
      </c>
      <c r="W268" s="282" t="s">
        <v>32</v>
      </c>
      <c r="X268" s="97">
        <f t="shared" si="38"/>
        <v>6</v>
      </c>
      <c r="Y268" s="459"/>
    </row>
    <row r="269" spans="1:25" ht="16.5" thickBot="1" x14ac:dyDescent="0.25">
      <c r="A269" s="106"/>
      <c r="B269" s="107"/>
      <c r="C269" s="107"/>
      <c r="D269" s="107"/>
      <c r="E269" s="114"/>
      <c r="F269" s="114"/>
      <c r="G269" s="108"/>
      <c r="H269" s="109"/>
      <c r="I269" s="69"/>
      <c r="J269" s="69" t="s">
        <v>110</v>
      </c>
      <c r="K269" s="69"/>
      <c r="L269" s="69"/>
      <c r="M269" s="69"/>
      <c r="N269" s="69"/>
      <c r="O269" s="69"/>
      <c r="P269" s="69"/>
      <c r="Q269" s="69"/>
      <c r="R269" s="69"/>
      <c r="S269" s="337"/>
      <c r="T269" s="333">
        <f t="shared" si="36"/>
        <v>0</v>
      </c>
      <c r="U269" s="102">
        <f t="shared" si="37"/>
        <v>0</v>
      </c>
      <c r="V269" s="103">
        <f>D263</f>
        <v>1975</v>
      </c>
      <c r="W269" s="282" t="s">
        <v>33</v>
      </c>
      <c r="X269" s="97">
        <f t="shared" si="38"/>
        <v>0</v>
      </c>
      <c r="Y269" s="115"/>
    </row>
    <row r="270" spans="1:25" ht="16.5" thickBot="1" x14ac:dyDescent="0.25">
      <c r="A270" s="106"/>
      <c r="B270" s="107"/>
      <c r="C270" s="107"/>
      <c r="D270" s="107"/>
      <c r="E270" s="114"/>
      <c r="F270" s="114"/>
      <c r="G270" s="108"/>
      <c r="H270" s="10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337"/>
      <c r="T270" s="333">
        <f t="shared" si="36"/>
        <v>0</v>
      </c>
      <c r="U270" s="102">
        <f t="shared" si="37"/>
        <v>0</v>
      </c>
      <c r="V270" s="103">
        <f>D263</f>
        <v>1975</v>
      </c>
      <c r="W270" s="282" t="s">
        <v>130</v>
      </c>
      <c r="X270" s="97">
        <f t="shared" si="38"/>
        <v>0</v>
      </c>
      <c r="Y270" s="115"/>
    </row>
    <row r="271" spans="1:25" ht="16.5" thickBot="1" x14ac:dyDescent="0.25">
      <c r="A271" s="106"/>
      <c r="B271" s="107"/>
      <c r="C271" s="107"/>
      <c r="D271" s="107"/>
      <c r="E271" s="114"/>
      <c r="F271" s="114"/>
      <c r="G271" s="108"/>
      <c r="H271" s="10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337"/>
      <c r="T271" s="333">
        <f t="shared" si="36"/>
        <v>0</v>
      </c>
      <c r="U271" s="102">
        <f t="shared" si="37"/>
        <v>0</v>
      </c>
      <c r="V271" s="103">
        <f>D263</f>
        <v>1975</v>
      </c>
      <c r="W271" s="282" t="s">
        <v>31</v>
      </c>
      <c r="X271" s="97">
        <f t="shared" si="38"/>
        <v>0</v>
      </c>
      <c r="Y271" s="115"/>
    </row>
    <row r="272" spans="1:25" ht="16.5" thickBot="1" x14ac:dyDescent="0.25">
      <c r="A272" s="106"/>
      <c r="B272" s="107"/>
      <c r="C272" s="107"/>
      <c r="D272" s="107"/>
      <c r="E272" s="114"/>
      <c r="F272" s="114"/>
      <c r="G272" s="108"/>
      <c r="H272" s="10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337"/>
      <c r="T272" s="333">
        <f t="shared" si="36"/>
        <v>0</v>
      </c>
      <c r="U272" s="102">
        <f t="shared" si="37"/>
        <v>0</v>
      </c>
      <c r="V272" s="103">
        <f>D263</f>
        <v>1975</v>
      </c>
      <c r="W272" s="282" t="s">
        <v>0</v>
      </c>
      <c r="X272" s="97">
        <f t="shared" si="38"/>
        <v>0</v>
      </c>
      <c r="Y272" s="329"/>
    </row>
    <row r="273" spans="1:25" ht="16.5" thickBot="1" x14ac:dyDescent="0.25">
      <c r="A273" s="106"/>
      <c r="B273" s="107"/>
      <c r="C273" s="107"/>
      <c r="D273" s="107"/>
      <c r="E273" s="114"/>
      <c r="F273" s="114"/>
      <c r="G273" s="108"/>
      <c r="H273" s="109">
        <v>3</v>
      </c>
      <c r="I273" s="69"/>
      <c r="J273" s="69">
        <v>3</v>
      </c>
      <c r="K273" s="69"/>
      <c r="L273" s="69">
        <v>1</v>
      </c>
      <c r="M273" s="69"/>
      <c r="N273" s="69"/>
      <c r="O273" s="69"/>
      <c r="P273" s="69"/>
      <c r="Q273" s="69"/>
      <c r="R273" s="69"/>
      <c r="S273" s="337"/>
      <c r="T273" s="333">
        <f t="shared" si="36"/>
        <v>7</v>
      </c>
      <c r="U273" s="102">
        <f t="shared" si="37"/>
        <v>3.5443037974683543E-3</v>
      </c>
      <c r="V273" s="103">
        <f>D263</f>
        <v>1975</v>
      </c>
      <c r="W273" s="282" t="s">
        <v>12</v>
      </c>
      <c r="X273" s="97">
        <f t="shared" si="38"/>
        <v>7</v>
      </c>
      <c r="Y273" s="116"/>
    </row>
    <row r="274" spans="1:25" ht="16.5" thickBot="1" x14ac:dyDescent="0.25">
      <c r="A274" s="106"/>
      <c r="B274" s="107"/>
      <c r="C274" s="107"/>
      <c r="D274" s="107"/>
      <c r="E274" s="114"/>
      <c r="F274" s="114" t="s">
        <v>110</v>
      </c>
      <c r="G274" s="108"/>
      <c r="H274" s="109">
        <v>2</v>
      </c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337"/>
      <c r="T274" s="333">
        <f t="shared" si="36"/>
        <v>2</v>
      </c>
      <c r="U274" s="102">
        <f t="shared" si="37"/>
        <v>1.0126582278481013E-3</v>
      </c>
      <c r="V274" s="103">
        <f>D263</f>
        <v>1975</v>
      </c>
      <c r="W274" s="282" t="s">
        <v>35</v>
      </c>
      <c r="X274" s="97">
        <f t="shared" si="38"/>
        <v>2</v>
      </c>
      <c r="Y274" s="116"/>
    </row>
    <row r="275" spans="1:25" ht="16.5" thickBot="1" x14ac:dyDescent="0.25">
      <c r="A275" s="106"/>
      <c r="B275" s="107"/>
      <c r="C275" s="107"/>
      <c r="D275" s="107"/>
      <c r="E275" s="114"/>
      <c r="F275" s="114"/>
      <c r="G275" s="108"/>
      <c r="H275" s="109"/>
      <c r="I275" s="69"/>
      <c r="J275" s="69"/>
      <c r="K275" s="69"/>
      <c r="L275" s="69">
        <v>8</v>
      </c>
      <c r="M275" s="69"/>
      <c r="N275" s="69"/>
      <c r="O275" s="69"/>
      <c r="P275" s="69"/>
      <c r="Q275" s="69"/>
      <c r="R275" s="69"/>
      <c r="S275" s="337"/>
      <c r="T275" s="333">
        <f t="shared" si="36"/>
        <v>8</v>
      </c>
      <c r="U275" s="102">
        <f t="shared" si="37"/>
        <v>4.0506329113924053E-3</v>
      </c>
      <c r="V275" s="103">
        <f>D263</f>
        <v>1975</v>
      </c>
      <c r="W275" s="283" t="s">
        <v>29</v>
      </c>
      <c r="X275" s="97">
        <f t="shared" si="38"/>
        <v>8</v>
      </c>
      <c r="Y275" s="113"/>
    </row>
    <row r="276" spans="1:25" ht="16.5" thickBot="1" x14ac:dyDescent="0.25">
      <c r="A276" s="106"/>
      <c r="B276" s="107"/>
      <c r="C276" s="107"/>
      <c r="D276" s="107"/>
      <c r="E276" s="114"/>
      <c r="F276" s="114"/>
      <c r="G276" s="119"/>
      <c r="H276" s="120">
        <v>1</v>
      </c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337"/>
      <c r="T276" s="333">
        <f t="shared" si="36"/>
        <v>1</v>
      </c>
      <c r="U276" s="102">
        <f t="shared" si="37"/>
        <v>5.0632911392405066E-4</v>
      </c>
      <c r="V276" s="103">
        <f>D263</f>
        <v>1975</v>
      </c>
      <c r="W276" s="283" t="s">
        <v>37</v>
      </c>
      <c r="X276" s="97">
        <f t="shared" si="38"/>
        <v>1</v>
      </c>
      <c r="Y276" s="329"/>
    </row>
    <row r="277" spans="1:25" ht="16.5" thickBot="1" x14ac:dyDescent="0.25">
      <c r="A277" s="106"/>
      <c r="B277" s="107"/>
      <c r="C277" s="107"/>
      <c r="D277" s="107"/>
      <c r="E277" s="114"/>
      <c r="F277" s="114"/>
      <c r="G277" s="119"/>
      <c r="H277" s="120">
        <v>1</v>
      </c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337"/>
      <c r="T277" s="333">
        <f t="shared" si="36"/>
        <v>1</v>
      </c>
      <c r="U277" s="102">
        <f t="shared" si="37"/>
        <v>5.0632911392405066E-4</v>
      </c>
      <c r="V277" s="103">
        <f>D263</f>
        <v>1975</v>
      </c>
      <c r="W277" s="283" t="s">
        <v>28</v>
      </c>
      <c r="X277" s="97">
        <f t="shared" si="38"/>
        <v>1</v>
      </c>
      <c r="Y277" s="113"/>
    </row>
    <row r="278" spans="1:25" ht="16.5" thickBot="1" x14ac:dyDescent="0.25">
      <c r="A278" s="106"/>
      <c r="B278" s="107"/>
      <c r="C278" s="107"/>
      <c r="D278" s="107"/>
      <c r="E278" s="114"/>
      <c r="F278" s="114"/>
      <c r="G278" s="119"/>
      <c r="H278" s="227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338"/>
      <c r="T278" s="334">
        <f t="shared" si="36"/>
        <v>0</v>
      </c>
      <c r="U278" s="102">
        <f t="shared" si="37"/>
        <v>0</v>
      </c>
      <c r="V278" s="322">
        <f>D263</f>
        <v>1975</v>
      </c>
      <c r="W278" s="284" t="s">
        <v>179</v>
      </c>
      <c r="X278" s="97">
        <f t="shared" si="38"/>
        <v>0</v>
      </c>
      <c r="Y278" s="113"/>
    </row>
    <row r="279" spans="1:25" ht="16.5" thickBot="1" x14ac:dyDescent="0.25">
      <c r="A279" s="106"/>
      <c r="B279" s="107"/>
      <c r="C279" s="107"/>
      <c r="D279" s="107"/>
      <c r="E279" s="114"/>
      <c r="F279" s="114"/>
      <c r="G279" s="108"/>
      <c r="H279" s="99"/>
      <c r="I279" s="121">
        <v>20</v>
      </c>
      <c r="J279" s="121"/>
      <c r="K279" s="121"/>
      <c r="L279" s="121"/>
      <c r="M279" s="121"/>
      <c r="N279" s="121"/>
      <c r="O279" s="121"/>
      <c r="P279" s="121"/>
      <c r="Q279" s="121"/>
      <c r="R279" s="121"/>
      <c r="S279" s="339"/>
      <c r="T279" s="335">
        <f t="shared" si="36"/>
        <v>0</v>
      </c>
      <c r="U279" s="102">
        <f t="shared" si="37"/>
        <v>0</v>
      </c>
      <c r="V279" s="103">
        <f>D263</f>
        <v>1975</v>
      </c>
      <c r="W279" s="285" t="s">
        <v>11</v>
      </c>
      <c r="X279" s="97">
        <f t="shared" si="38"/>
        <v>0</v>
      </c>
      <c r="Y279" s="116"/>
    </row>
    <row r="280" spans="1:25" ht="16.5" thickBot="1" x14ac:dyDescent="0.25">
      <c r="A280" s="106"/>
      <c r="B280" s="107"/>
      <c r="C280" s="107"/>
      <c r="D280" s="107"/>
      <c r="E280" s="114"/>
      <c r="F280" s="114"/>
      <c r="G280" s="108"/>
      <c r="H280" s="109"/>
      <c r="I280" s="293"/>
      <c r="J280" s="69"/>
      <c r="K280" s="69"/>
      <c r="L280" s="69"/>
      <c r="M280" s="69"/>
      <c r="N280" s="69"/>
      <c r="O280" s="69"/>
      <c r="P280" s="69"/>
      <c r="Q280" s="69"/>
      <c r="R280" s="69"/>
      <c r="S280" s="337"/>
      <c r="T280" s="333">
        <f t="shared" si="36"/>
        <v>0</v>
      </c>
      <c r="U280" s="102">
        <f t="shared" si="37"/>
        <v>0</v>
      </c>
      <c r="V280" s="103">
        <f>D263</f>
        <v>1975</v>
      </c>
      <c r="W280" s="282" t="s">
        <v>30</v>
      </c>
      <c r="X280" s="97">
        <f t="shared" si="38"/>
        <v>0</v>
      </c>
      <c r="Y280" s="116"/>
    </row>
    <row r="281" spans="1:25" ht="16.5" thickBot="1" x14ac:dyDescent="0.25">
      <c r="A281" s="106"/>
      <c r="B281" s="107"/>
      <c r="C281" s="107"/>
      <c r="D281" s="107"/>
      <c r="E281" s="114"/>
      <c r="F281" s="114"/>
      <c r="G281" s="108"/>
      <c r="H281" s="109"/>
      <c r="I281" s="294">
        <v>2</v>
      </c>
      <c r="J281" s="69"/>
      <c r="K281" s="69"/>
      <c r="L281" s="69"/>
      <c r="M281" s="69"/>
      <c r="N281" s="69"/>
      <c r="O281" s="69"/>
      <c r="P281" s="69"/>
      <c r="Q281" s="69"/>
      <c r="R281" s="69"/>
      <c r="S281" s="337">
        <v>3</v>
      </c>
      <c r="T281" s="333">
        <f t="shared" si="36"/>
        <v>3</v>
      </c>
      <c r="U281" s="102">
        <f t="shared" si="37"/>
        <v>1.5189873417721519E-3</v>
      </c>
      <c r="V281" s="103">
        <f>D263</f>
        <v>1975</v>
      </c>
      <c r="W281" s="282" t="s">
        <v>3</v>
      </c>
      <c r="X281" s="97">
        <f t="shared" si="38"/>
        <v>3</v>
      </c>
      <c r="Y281" s="115"/>
    </row>
    <row r="282" spans="1:25" ht="16.5" thickBot="1" x14ac:dyDescent="0.25">
      <c r="A282" s="106"/>
      <c r="B282" s="107"/>
      <c r="C282" s="107"/>
      <c r="D282" s="107"/>
      <c r="E282" s="114"/>
      <c r="F282" s="114"/>
      <c r="G282" s="108"/>
      <c r="H282" s="109"/>
      <c r="I282" s="294">
        <v>2</v>
      </c>
      <c r="J282" s="69"/>
      <c r="K282" s="69">
        <v>24</v>
      </c>
      <c r="L282" s="69">
        <v>1</v>
      </c>
      <c r="M282" s="69"/>
      <c r="N282" s="69"/>
      <c r="O282" s="69"/>
      <c r="P282" s="69"/>
      <c r="Q282" s="69"/>
      <c r="R282" s="69"/>
      <c r="S282" s="337"/>
      <c r="T282" s="333">
        <f t="shared" si="36"/>
        <v>1</v>
      </c>
      <c r="U282" s="102">
        <f t="shared" si="37"/>
        <v>5.0632911392405066E-4</v>
      </c>
      <c r="V282" s="103">
        <f>D263</f>
        <v>1975</v>
      </c>
      <c r="W282" s="282" t="s">
        <v>8</v>
      </c>
      <c r="X282" s="97">
        <f t="shared" si="38"/>
        <v>1</v>
      </c>
      <c r="Y282" s="116"/>
    </row>
    <row r="283" spans="1:25" ht="16.5" thickBot="1" x14ac:dyDescent="0.25">
      <c r="A283" s="106"/>
      <c r="B283" s="107"/>
      <c r="C283" s="107"/>
      <c r="D283" s="107"/>
      <c r="E283" s="114"/>
      <c r="F283" s="114"/>
      <c r="G283" s="108"/>
      <c r="H283" s="109"/>
      <c r="I283" s="294">
        <v>102</v>
      </c>
      <c r="J283" s="69"/>
      <c r="K283" s="69">
        <v>15</v>
      </c>
      <c r="L283" s="69">
        <v>24</v>
      </c>
      <c r="M283" s="69"/>
      <c r="N283" s="69"/>
      <c r="O283" s="69"/>
      <c r="P283" s="69"/>
      <c r="Q283" s="69"/>
      <c r="R283" s="69"/>
      <c r="S283" s="337"/>
      <c r="T283" s="333">
        <f t="shared" si="36"/>
        <v>24</v>
      </c>
      <c r="U283" s="102">
        <f t="shared" si="37"/>
        <v>1.2151898734177215E-2</v>
      </c>
      <c r="V283" s="103">
        <f>D263</f>
        <v>1975</v>
      </c>
      <c r="W283" s="282" t="s">
        <v>9</v>
      </c>
      <c r="X283" s="97">
        <f t="shared" si="38"/>
        <v>24</v>
      </c>
      <c r="Y283" s="116"/>
    </row>
    <row r="284" spans="1:25" ht="16.5" thickBot="1" x14ac:dyDescent="0.25">
      <c r="A284" s="106"/>
      <c r="B284" s="107"/>
      <c r="C284" s="107"/>
      <c r="D284" s="107"/>
      <c r="E284" s="114"/>
      <c r="F284" s="114"/>
      <c r="G284" s="108"/>
      <c r="H284" s="109"/>
      <c r="I284" s="294">
        <v>1</v>
      </c>
      <c r="J284" s="69"/>
      <c r="K284" s="69"/>
      <c r="L284" s="69"/>
      <c r="M284" s="69"/>
      <c r="N284" s="69"/>
      <c r="O284" s="69"/>
      <c r="P284" s="69"/>
      <c r="Q284" s="69"/>
      <c r="R284" s="69"/>
      <c r="S284" s="337"/>
      <c r="T284" s="333">
        <f t="shared" si="36"/>
        <v>0</v>
      </c>
      <c r="U284" s="102">
        <f t="shared" si="37"/>
        <v>0</v>
      </c>
      <c r="V284" s="103">
        <f>D263</f>
        <v>1975</v>
      </c>
      <c r="W284" s="282" t="s">
        <v>82</v>
      </c>
      <c r="X284" s="97">
        <f t="shared" si="38"/>
        <v>0</v>
      </c>
      <c r="Y284" s="116"/>
    </row>
    <row r="285" spans="1:25" ht="16.5" thickBot="1" x14ac:dyDescent="0.25">
      <c r="A285" s="106"/>
      <c r="B285" s="107"/>
      <c r="C285" s="107"/>
      <c r="D285" s="107"/>
      <c r="E285" s="114"/>
      <c r="F285" s="114"/>
      <c r="G285" s="108"/>
      <c r="H285" s="109"/>
      <c r="I285" s="294">
        <v>5</v>
      </c>
      <c r="J285" s="69"/>
      <c r="K285" s="69"/>
      <c r="L285" s="69"/>
      <c r="M285" s="69"/>
      <c r="N285" s="69"/>
      <c r="O285" s="69"/>
      <c r="P285" s="69"/>
      <c r="Q285" s="69"/>
      <c r="R285" s="69"/>
      <c r="S285" s="337"/>
      <c r="T285" s="333">
        <f t="shared" si="36"/>
        <v>0</v>
      </c>
      <c r="U285" s="102">
        <f t="shared" si="37"/>
        <v>0</v>
      </c>
      <c r="V285" s="103">
        <f>D263</f>
        <v>1975</v>
      </c>
      <c r="W285" s="282" t="s">
        <v>20</v>
      </c>
      <c r="X285" s="97">
        <f t="shared" si="38"/>
        <v>0</v>
      </c>
      <c r="Y285" s="116"/>
    </row>
    <row r="286" spans="1:25" ht="16.5" thickBot="1" x14ac:dyDescent="0.25">
      <c r="A286" s="106"/>
      <c r="B286" s="107"/>
      <c r="C286" s="107"/>
      <c r="D286" s="107"/>
      <c r="E286" s="114"/>
      <c r="F286" s="114"/>
      <c r="G286" s="108"/>
      <c r="H286" s="109"/>
      <c r="I286" s="294">
        <v>2</v>
      </c>
      <c r="J286" s="69"/>
      <c r="K286" s="69"/>
      <c r="L286" s="69"/>
      <c r="M286" s="69"/>
      <c r="N286" s="69"/>
      <c r="O286" s="69"/>
      <c r="P286" s="69"/>
      <c r="Q286" s="69"/>
      <c r="R286" s="69"/>
      <c r="S286" s="337"/>
      <c r="T286" s="333">
        <f t="shared" si="36"/>
        <v>0</v>
      </c>
      <c r="U286" s="102">
        <f t="shared" si="37"/>
        <v>0</v>
      </c>
      <c r="V286" s="103">
        <f>D263</f>
        <v>1975</v>
      </c>
      <c r="W286" s="282" t="s">
        <v>83</v>
      </c>
      <c r="X286" s="97">
        <f t="shared" si="38"/>
        <v>0</v>
      </c>
      <c r="Y286" s="105" t="s">
        <v>336</v>
      </c>
    </row>
    <row r="287" spans="1:25" ht="16.5" thickBot="1" x14ac:dyDescent="0.25">
      <c r="A287" s="106"/>
      <c r="B287" s="107"/>
      <c r="C287" s="107"/>
      <c r="D287" s="107"/>
      <c r="E287" s="114"/>
      <c r="F287" s="114"/>
      <c r="G287" s="108"/>
      <c r="H287" s="109"/>
      <c r="I287" s="294"/>
      <c r="J287" s="69"/>
      <c r="K287" s="69"/>
      <c r="L287" s="69"/>
      <c r="M287" s="69"/>
      <c r="N287" s="69"/>
      <c r="O287" s="69"/>
      <c r="P287" s="69"/>
      <c r="Q287" s="69"/>
      <c r="R287" s="69"/>
      <c r="S287" s="337"/>
      <c r="T287" s="333">
        <f t="shared" si="36"/>
        <v>0</v>
      </c>
      <c r="U287" s="102">
        <f t="shared" si="37"/>
        <v>0</v>
      </c>
      <c r="V287" s="103">
        <f>D263</f>
        <v>1975</v>
      </c>
      <c r="W287" s="282" t="s">
        <v>10</v>
      </c>
      <c r="X287" s="97">
        <f t="shared" si="38"/>
        <v>0</v>
      </c>
      <c r="Y287" s="105" t="s">
        <v>337</v>
      </c>
    </row>
    <row r="288" spans="1:25" ht="16.5" thickBot="1" x14ac:dyDescent="0.25">
      <c r="A288" s="106"/>
      <c r="B288" s="107"/>
      <c r="C288" s="107"/>
      <c r="D288" s="107"/>
      <c r="E288" s="114"/>
      <c r="F288" s="114"/>
      <c r="G288" s="108"/>
      <c r="H288" s="109"/>
      <c r="I288" s="294">
        <v>15</v>
      </c>
      <c r="J288" s="69"/>
      <c r="K288" s="69"/>
      <c r="L288" s="69">
        <v>1</v>
      </c>
      <c r="M288" s="69"/>
      <c r="N288" s="69"/>
      <c r="O288" s="69"/>
      <c r="P288" s="69"/>
      <c r="Q288" s="69"/>
      <c r="R288" s="69"/>
      <c r="S288" s="337"/>
      <c r="T288" s="333">
        <f t="shared" si="36"/>
        <v>1</v>
      </c>
      <c r="U288" s="102">
        <f t="shared" si="37"/>
        <v>5.0632911392405066E-4</v>
      </c>
      <c r="V288" s="103">
        <f>D263</f>
        <v>1975</v>
      </c>
      <c r="W288" s="282" t="s">
        <v>13</v>
      </c>
      <c r="X288" s="97">
        <f t="shared" si="38"/>
        <v>1</v>
      </c>
      <c r="Y288" s="105"/>
    </row>
    <row r="289" spans="1:25" ht="15.75" thickBot="1" x14ac:dyDescent="0.25">
      <c r="A289" s="106"/>
      <c r="B289" s="107"/>
      <c r="C289" s="107"/>
      <c r="D289" s="107"/>
      <c r="E289" s="114"/>
      <c r="F289" s="114"/>
      <c r="G289" s="108"/>
      <c r="H289" s="109"/>
      <c r="I289" s="69"/>
      <c r="J289" s="69"/>
      <c r="K289" s="69"/>
      <c r="L289" s="69">
        <v>1</v>
      </c>
      <c r="M289" s="69"/>
      <c r="N289" s="69"/>
      <c r="O289" s="69"/>
      <c r="P289" s="69"/>
      <c r="Q289" s="69"/>
      <c r="R289" s="69"/>
      <c r="S289" s="337">
        <v>1</v>
      </c>
      <c r="T289" s="333">
        <f t="shared" si="36"/>
        <v>2</v>
      </c>
      <c r="U289" s="102">
        <f t="shared" si="37"/>
        <v>1.0126582278481013E-3</v>
      </c>
      <c r="V289" s="103">
        <f>D263</f>
        <v>1975</v>
      </c>
      <c r="W289" s="254" t="s">
        <v>90</v>
      </c>
      <c r="X289" s="97">
        <f t="shared" si="38"/>
        <v>2</v>
      </c>
      <c r="Y289" s="115"/>
    </row>
    <row r="290" spans="1:25" ht="15.75" thickBot="1" x14ac:dyDescent="0.25">
      <c r="A290" s="106"/>
      <c r="B290" s="107"/>
      <c r="C290" s="107"/>
      <c r="D290" s="107"/>
      <c r="E290" s="114"/>
      <c r="F290" s="114"/>
      <c r="G290" s="108"/>
      <c r="H290" s="109"/>
      <c r="I290" s="69">
        <v>2</v>
      </c>
      <c r="J290" s="69"/>
      <c r="K290" s="69"/>
      <c r="L290" s="69"/>
      <c r="M290" s="69"/>
      <c r="N290" s="69"/>
      <c r="O290" s="69"/>
      <c r="P290" s="69"/>
      <c r="Q290" s="69"/>
      <c r="R290" s="69"/>
      <c r="S290" s="337"/>
      <c r="T290" s="333">
        <f t="shared" si="36"/>
        <v>0</v>
      </c>
      <c r="U290" s="102">
        <f t="shared" si="37"/>
        <v>0</v>
      </c>
      <c r="V290" s="103">
        <f>D263</f>
        <v>1975</v>
      </c>
      <c r="W290" s="254" t="s">
        <v>101</v>
      </c>
      <c r="X290" s="97">
        <f t="shared" si="38"/>
        <v>0</v>
      </c>
      <c r="Y290" s="115"/>
    </row>
    <row r="291" spans="1:25" ht="16.5" thickBot="1" x14ac:dyDescent="0.25">
      <c r="A291" s="106"/>
      <c r="B291" s="107"/>
      <c r="C291" s="107"/>
      <c r="D291" s="107"/>
      <c r="E291" s="114"/>
      <c r="F291" s="114"/>
      <c r="G291" s="108"/>
      <c r="H291" s="117"/>
      <c r="I291" s="110">
        <v>1</v>
      </c>
      <c r="J291" s="110"/>
      <c r="K291" s="110"/>
      <c r="L291" s="110"/>
      <c r="M291" s="110"/>
      <c r="N291" s="110"/>
      <c r="O291" s="110"/>
      <c r="P291" s="110"/>
      <c r="Q291" s="110"/>
      <c r="R291" s="110"/>
      <c r="S291" s="340"/>
      <c r="T291" s="334">
        <f t="shared" si="36"/>
        <v>0</v>
      </c>
      <c r="U291" s="430">
        <f t="shared" si="37"/>
        <v>0</v>
      </c>
      <c r="V291" s="103">
        <f>D263</f>
        <v>1975</v>
      </c>
      <c r="W291" s="286" t="s">
        <v>29</v>
      </c>
      <c r="X291" s="97">
        <f t="shared" si="38"/>
        <v>0</v>
      </c>
      <c r="Y291" s="116"/>
    </row>
    <row r="292" spans="1:25" ht="16.5" thickBot="1" x14ac:dyDescent="0.3">
      <c r="A292" s="106"/>
      <c r="B292" s="107"/>
      <c r="C292" s="107"/>
      <c r="D292" s="107"/>
      <c r="E292" s="114"/>
      <c r="F292" s="114"/>
      <c r="G292" s="108"/>
      <c r="H292" s="91"/>
      <c r="I292" s="92"/>
      <c r="J292" s="325"/>
      <c r="K292" s="92"/>
      <c r="L292" s="92"/>
      <c r="M292" s="92"/>
      <c r="N292" s="92"/>
      <c r="O292" s="92"/>
      <c r="P292" s="92"/>
      <c r="Q292" s="92"/>
      <c r="R292" s="92"/>
      <c r="S292" s="92"/>
      <c r="T292" s="332"/>
      <c r="U292" s="332"/>
      <c r="V292" s="125"/>
      <c r="W292" s="287" t="s">
        <v>177</v>
      </c>
      <c r="X292" s="97">
        <f t="shared" si="38"/>
        <v>0</v>
      </c>
      <c r="Y292" s="105" t="s">
        <v>334</v>
      </c>
    </row>
    <row r="293" spans="1:25" ht="16.5" thickBot="1" x14ac:dyDescent="0.25">
      <c r="A293" s="106"/>
      <c r="B293" s="107"/>
      <c r="C293" s="107"/>
      <c r="D293" s="107"/>
      <c r="E293" s="114"/>
      <c r="F293" s="114"/>
      <c r="G293" s="119"/>
      <c r="H293" s="99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336"/>
      <c r="T293" s="335">
        <f t="shared" ref="T293:T301" si="39">SUM(H293,J293,L293,N293,P293,R293,S293)</f>
        <v>0</v>
      </c>
      <c r="U293" s="224">
        <f>($T293)/$D$263</f>
        <v>0</v>
      </c>
      <c r="V293" s="103">
        <f>D263</f>
        <v>1975</v>
      </c>
      <c r="W293" s="281" t="s">
        <v>87</v>
      </c>
      <c r="X293" s="97">
        <f t="shared" si="38"/>
        <v>0</v>
      </c>
      <c r="Y293" s="105" t="s">
        <v>338</v>
      </c>
    </row>
    <row r="294" spans="1:25" ht="16.5" thickBot="1" x14ac:dyDescent="0.25">
      <c r="A294" s="106"/>
      <c r="B294" s="107"/>
      <c r="C294" s="107"/>
      <c r="D294" s="107"/>
      <c r="E294" s="114"/>
      <c r="F294" s="114"/>
      <c r="G294" s="119"/>
      <c r="H294" s="10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337"/>
      <c r="T294" s="333">
        <f t="shared" si="39"/>
        <v>0</v>
      </c>
      <c r="U294" s="224">
        <f t="shared" ref="U294:U301" si="40">($T294)/$D$263</f>
        <v>0</v>
      </c>
      <c r="V294" s="103">
        <f>D263</f>
        <v>1975</v>
      </c>
      <c r="W294" s="282" t="s">
        <v>88</v>
      </c>
      <c r="X294" s="97">
        <f t="shared" si="38"/>
        <v>0</v>
      </c>
      <c r="Y294" s="105" t="s">
        <v>335</v>
      </c>
    </row>
    <row r="295" spans="1:25" ht="15.75" thickBot="1" x14ac:dyDescent="0.25">
      <c r="A295" s="106"/>
      <c r="B295" s="107"/>
      <c r="C295" s="107"/>
      <c r="D295" s="107"/>
      <c r="E295" s="114"/>
      <c r="F295" s="114"/>
      <c r="G295" s="119"/>
      <c r="H295" s="109">
        <v>1</v>
      </c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337"/>
      <c r="T295" s="333">
        <f t="shared" si="39"/>
        <v>1</v>
      </c>
      <c r="U295" s="224">
        <f t="shared" si="40"/>
        <v>5.0632911392405066E-4</v>
      </c>
      <c r="V295" s="103">
        <f>D263</f>
        <v>1975</v>
      </c>
      <c r="W295" s="368" t="s">
        <v>12</v>
      </c>
      <c r="X295" s="97">
        <f t="shared" si="38"/>
        <v>1</v>
      </c>
      <c r="Y295" s="105" t="s">
        <v>332</v>
      </c>
    </row>
    <row r="296" spans="1:25" ht="16.5" thickBot="1" x14ac:dyDescent="0.25">
      <c r="A296" s="106"/>
      <c r="B296" s="107"/>
      <c r="C296" s="107"/>
      <c r="D296" s="107"/>
      <c r="E296" s="114"/>
      <c r="F296" s="114"/>
      <c r="G296" s="119"/>
      <c r="H296" s="109">
        <v>1</v>
      </c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337"/>
      <c r="T296" s="333">
        <f t="shared" si="39"/>
        <v>1</v>
      </c>
      <c r="U296" s="224">
        <f t="shared" si="40"/>
        <v>5.0632911392405066E-4</v>
      </c>
      <c r="V296" s="103">
        <f>D263</f>
        <v>1975</v>
      </c>
      <c r="W296" s="282" t="s">
        <v>76</v>
      </c>
      <c r="X296" s="97">
        <f t="shared" si="38"/>
        <v>1</v>
      </c>
      <c r="Y296" s="105" t="s">
        <v>342</v>
      </c>
    </row>
    <row r="297" spans="1:25" ht="16.5" thickBot="1" x14ac:dyDescent="0.25">
      <c r="A297" s="106"/>
      <c r="B297" s="107"/>
      <c r="C297" s="107"/>
      <c r="D297" s="107"/>
      <c r="E297" s="114"/>
      <c r="F297" s="114"/>
      <c r="G297" s="119"/>
      <c r="H297" s="109">
        <v>2</v>
      </c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337"/>
      <c r="T297" s="333">
        <f t="shared" si="39"/>
        <v>2</v>
      </c>
      <c r="U297" s="224">
        <f t="shared" si="40"/>
        <v>1.0126582278481013E-3</v>
      </c>
      <c r="V297" s="103">
        <f>D263</f>
        <v>1975</v>
      </c>
      <c r="W297" s="282" t="s">
        <v>13</v>
      </c>
      <c r="X297" s="97">
        <f t="shared" si="38"/>
        <v>2</v>
      </c>
      <c r="Y297" s="105" t="s">
        <v>333</v>
      </c>
    </row>
    <row r="298" spans="1:25" ht="16.5" thickBot="1" x14ac:dyDescent="0.25">
      <c r="A298" s="106"/>
      <c r="B298" s="107"/>
      <c r="C298" s="107"/>
      <c r="D298" s="107"/>
      <c r="E298" s="114"/>
      <c r="F298" s="114"/>
      <c r="G298" s="119"/>
      <c r="H298" s="109">
        <v>3</v>
      </c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337"/>
      <c r="T298" s="333">
        <f t="shared" si="39"/>
        <v>3</v>
      </c>
      <c r="U298" s="224">
        <f t="shared" si="40"/>
        <v>1.5189873417721519E-3</v>
      </c>
      <c r="V298" s="103">
        <f>D263</f>
        <v>1975</v>
      </c>
      <c r="W298" s="283" t="s">
        <v>28</v>
      </c>
      <c r="X298" s="97">
        <f t="shared" si="38"/>
        <v>3</v>
      </c>
      <c r="Y298" s="105"/>
    </row>
    <row r="299" spans="1:25" ht="16.5" thickBot="1" x14ac:dyDescent="0.25">
      <c r="A299" s="106"/>
      <c r="B299" s="107"/>
      <c r="C299" s="107"/>
      <c r="D299" s="107"/>
      <c r="E299" s="114"/>
      <c r="F299" s="114"/>
      <c r="G299" s="119"/>
      <c r="H299" s="117">
        <v>4</v>
      </c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340"/>
      <c r="T299" s="333">
        <f t="shared" si="39"/>
        <v>4</v>
      </c>
      <c r="U299" s="224">
        <f t="shared" si="40"/>
        <v>2.0253164556962027E-3</v>
      </c>
      <c r="V299" s="103">
        <f>D263</f>
        <v>1975</v>
      </c>
      <c r="W299" s="286" t="s">
        <v>240</v>
      </c>
      <c r="X299" s="97">
        <f t="shared" si="38"/>
        <v>4</v>
      </c>
      <c r="Y299" s="292"/>
    </row>
    <row r="300" spans="1:25" ht="16.5" thickBot="1" x14ac:dyDescent="0.25">
      <c r="A300" s="106"/>
      <c r="B300" s="107"/>
      <c r="C300" s="107"/>
      <c r="D300" s="107"/>
      <c r="E300" s="114"/>
      <c r="F300" s="114"/>
      <c r="G300" s="119"/>
      <c r="H300" s="117">
        <v>3</v>
      </c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340"/>
      <c r="T300" s="333">
        <f t="shared" si="39"/>
        <v>3</v>
      </c>
      <c r="U300" s="224">
        <f t="shared" si="40"/>
        <v>1.5189873417721519E-3</v>
      </c>
      <c r="V300" s="103">
        <f>D263</f>
        <v>1975</v>
      </c>
      <c r="W300" s="286" t="s">
        <v>37</v>
      </c>
      <c r="X300" s="97">
        <f t="shared" si="38"/>
        <v>3</v>
      </c>
      <c r="Y300" s="292"/>
    </row>
    <row r="301" spans="1:25" ht="16.5" thickBot="1" x14ac:dyDescent="0.25">
      <c r="A301" s="127"/>
      <c r="B301" s="128"/>
      <c r="C301" s="128"/>
      <c r="D301" s="128"/>
      <c r="E301" s="129"/>
      <c r="F301" s="129"/>
      <c r="G301" s="130"/>
      <c r="H301" s="117">
        <v>1</v>
      </c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340"/>
      <c r="T301" s="333">
        <f t="shared" si="39"/>
        <v>1</v>
      </c>
      <c r="U301" s="331">
        <f t="shared" si="40"/>
        <v>5.0632911392405066E-4</v>
      </c>
      <c r="V301" s="103">
        <f>D263</f>
        <v>1975</v>
      </c>
      <c r="W301" s="284" t="s">
        <v>168</v>
      </c>
      <c r="X301" s="289">
        <f>T301</f>
        <v>1</v>
      </c>
      <c r="Y301" s="295"/>
    </row>
    <row r="302" spans="1:25" ht="15.75" thickBot="1" x14ac:dyDescent="0.25">
      <c r="A302" s="132"/>
      <c r="B302" s="132"/>
      <c r="C302" s="132"/>
      <c r="D302" s="132"/>
      <c r="E302" s="132"/>
      <c r="F302" s="132"/>
      <c r="G302" s="53" t="s">
        <v>5</v>
      </c>
      <c r="H302" s="133">
        <f>SUM(H264:H301)</f>
        <v>49</v>
      </c>
      <c r="I302" s="133">
        <f>SUM(I264:I301)</f>
        <v>152</v>
      </c>
      <c r="J302" s="133">
        <f>SUM(J264:J301)</f>
        <v>6</v>
      </c>
      <c r="K302" s="133">
        <f t="shared" ref="K302:R302" si="41">SUM(K264:K301)</f>
        <v>39</v>
      </c>
      <c r="L302" s="133">
        <f t="shared" si="41"/>
        <v>39</v>
      </c>
      <c r="M302" s="133">
        <f t="shared" si="41"/>
        <v>0</v>
      </c>
      <c r="N302" s="133">
        <f t="shared" si="41"/>
        <v>0</v>
      </c>
      <c r="O302" s="133">
        <f t="shared" si="41"/>
        <v>0</v>
      </c>
      <c r="P302" s="133">
        <f t="shared" si="41"/>
        <v>0</v>
      </c>
      <c r="Q302" s="133">
        <f t="shared" si="41"/>
        <v>0</v>
      </c>
      <c r="R302" s="133">
        <f t="shared" si="41"/>
        <v>0</v>
      </c>
      <c r="S302" s="133">
        <f>SUM(S264:S301)</f>
        <v>13</v>
      </c>
      <c r="T302" s="271">
        <f>SUM(H302,J302,L302,N302,P302,R302,S302)</f>
        <v>107</v>
      </c>
      <c r="U302" s="224">
        <f>($T302)/$D$263</f>
        <v>5.4177215189873416E-2</v>
      </c>
      <c r="V302" s="103">
        <f>D263</f>
        <v>1975</v>
      </c>
      <c r="W302" s="46"/>
    </row>
    <row r="304" spans="1:25" ht="15.75" thickBot="1" x14ac:dyDescent="0.3"/>
    <row r="305" spans="1:25" ht="75.75" thickBot="1" x14ac:dyDescent="0.3">
      <c r="A305" s="48" t="s">
        <v>23</v>
      </c>
      <c r="B305" s="48" t="s">
        <v>23</v>
      </c>
      <c r="C305" s="49" t="s">
        <v>56</v>
      </c>
      <c r="D305" s="49" t="s">
        <v>18</v>
      </c>
      <c r="E305" s="48" t="s">
        <v>17</v>
      </c>
      <c r="F305" s="50" t="s">
        <v>1</v>
      </c>
      <c r="G305" s="51" t="s">
        <v>24</v>
      </c>
      <c r="H305" s="52" t="s">
        <v>77</v>
      </c>
      <c r="I305" s="52" t="s">
        <v>78</v>
      </c>
      <c r="J305" s="52" t="s">
        <v>57</v>
      </c>
      <c r="K305" s="52" t="s">
        <v>62</v>
      </c>
      <c r="L305" s="52" t="s">
        <v>58</v>
      </c>
      <c r="M305" s="52" t="s">
        <v>63</v>
      </c>
      <c r="N305" s="52" t="s">
        <v>59</v>
      </c>
      <c r="O305" s="52" t="s">
        <v>64</v>
      </c>
      <c r="P305" s="52" t="s">
        <v>60</v>
      </c>
      <c r="Q305" s="52" t="s">
        <v>79</v>
      </c>
      <c r="R305" s="52" t="s">
        <v>131</v>
      </c>
      <c r="S305" s="52" t="s">
        <v>44</v>
      </c>
      <c r="T305" s="52" t="s">
        <v>5</v>
      </c>
      <c r="U305" s="48" t="s">
        <v>2</v>
      </c>
      <c r="V305" s="88" t="s">
        <v>74</v>
      </c>
      <c r="W305" s="89" t="s">
        <v>21</v>
      </c>
      <c r="X305" s="49" t="s">
        <v>18</v>
      </c>
      <c r="Y305" s="90" t="s">
        <v>7</v>
      </c>
    </row>
    <row r="306" spans="1:25" ht="15.75" thickBot="1" x14ac:dyDescent="0.3">
      <c r="A306" s="471">
        <v>1478252</v>
      </c>
      <c r="B306" s="288" t="s">
        <v>125</v>
      </c>
      <c r="C306" s="471">
        <v>1920</v>
      </c>
      <c r="D306" s="471">
        <v>2008</v>
      </c>
      <c r="E306" s="476">
        <v>1898</v>
      </c>
      <c r="F306" s="477">
        <f>E306/D306</f>
        <v>0.94521912350597614</v>
      </c>
      <c r="G306" s="54">
        <v>44951</v>
      </c>
      <c r="H306" s="91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3"/>
      <c r="T306" s="425"/>
      <c r="U306" s="125"/>
      <c r="V306" s="93"/>
      <c r="W306" s="95" t="s">
        <v>80</v>
      </c>
      <c r="X306" s="289">
        <v>578.5</v>
      </c>
      <c r="Y306" s="86" t="s">
        <v>75</v>
      </c>
    </row>
    <row r="307" spans="1:25" ht="16.5" thickBot="1" x14ac:dyDescent="0.25">
      <c r="A307" s="96"/>
      <c r="B307" s="97"/>
      <c r="C307" s="97"/>
      <c r="D307" s="97"/>
      <c r="E307" s="97"/>
      <c r="F307" s="97"/>
      <c r="G307" s="98"/>
      <c r="H307" s="99">
        <v>15</v>
      </c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336">
        <v>7</v>
      </c>
      <c r="T307" s="335">
        <f t="shared" ref="T307:T334" si="42">SUM(H307,J307,L307,N307,P307,R307,S307)</f>
        <v>22</v>
      </c>
      <c r="U307" s="429">
        <f>($T307)/$D$306</f>
        <v>1.0956175298804782E-2</v>
      </c>
      <c r="V307" s="103">
        <f>D306</f>
        <v>2008</v>
      </c>
      <c r="W307" s="281" t="s">
        <v>16</v>
      </c>
      <c r="X307" s="97">
        <f>T307</f>
        <v>22</v>
      </c>
      <c r="Y307" s="290" t="s">
        <v>140</v>
      </c>
    </row>
    <row r="308" spans="1:25" ht="16.5" thickBot="1" x14ac:dyDescent="0.25">
      <c r="A308" s="106"/>
      <c r="B308" s="107"/>
      <c r="C308" s="107"/>
      <c r="D308" s="107"/>
      <c r="E308" s="107"/>
      <c r="F308" s="107"/>
      <c r="G308" s="108"/>
      <c r="H308" s="109">
        <v>7</v>
      </c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337"/>
      <c r="T308" s="333">
        <f t="shared" si="42"/>
        <v>7</v>
      </c>
      <c r="U308" s="102">
        <f t="shared" ref="U308:U334" si="43">($T308)/$D$306</f>
        <v>3.4860557768924302E-3</v>
      </c>
      <c r="V308" s="103">
        <f>D306</f>
        <v>2008</v>
      </c>
      <c r="W308" s="282" t="s">
        <v>6</v>
      </c>
      <c r="X308" s="97">
        <f t="shared" ref="X308:X343" si="44">T308</f>
        <v>7</v>
      </c>
      <c r="Y308" s="290" t="s">
        <v>178</v>
      </c>
    </row>
    <row r="309" spans="1:25" ht="16.5" thickBot="1" x14ac:dyDescent="0.25">
      <c r="A309" s="106"/>
      <c r="B309" s="107"/>
      <c r="C309" s="107"/>
      <c r="D309" s="107"/>
      <c r="E309" s="114"/>
      <c r="F309" s="114"/>
      <c r="G309" s="108"/>
      <c r="H309" s="109">
        <v>23</v>
      </c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337">
        <v>3</v>
      </c>
      <c r="T309" s="333">
        <f t="shared" si="42"/>
        <v>26</v>
      </c>
      <c r="U309" s="102">
        <f t="shared" si="43"/>
        <v>1.2948207171314742E-2</v>
      </c>
      <c r="V309" s="103">
        <f>D306</f>
        <v>2008</v>
      </c>
      <c r="W309" s="282" t="s">
        <v>14</v>
      </c>
      <c r="X309" s="97">
        <f t="shared" si="44"/>
        <v>26</v>
      </c>
      <c r="Y309" s="329"/>
    </row>
    <row r="310" spans="1:25" ht="16.5" thickBot="1" x14ac:dyDescent="0.25">
      <c r="A310" s="106"/>
      <c r="B310" s="107"/>
      <c r="C310" s="107"/>
      <c r="D310" s="107"/>
      <c r="E310" s="114"/>
      <c r="F310" s="114"/>
      <c r="G310" s="108"/>
      <c r="H310" s="109">
        <v>4</v>
      </c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337">
        <v>2</v>
      </c>
      <c r="T310" s="333">
        <f t="shared" si="42"/>
        <v>6</v>
      </c>
      <c r="U310" s="102">
        <f t="shared" si="43"/>
        <v>2.9880478087649402E-3</v>
      </c>
      <c r="V310" s="103">
        <f>D306</f>
        <v>2008</v>
      </c>
      <c r="W310" s="282" t="s">
        <v>15</v>
      </c>
      <c r="X310" s="97">
        <f t="shared" si="44"/>
        <v>6</v>
      </c>
      <c r="Y310" s="459"/>
    </row>
    <row r="311" spans="1:25" ht="16.5" thickBot="1" x14ac:dyDescent="0.25">
      <c r="A311" s="106"/>
      <c r="B311" s="107"/>
      <c r="C311" s="107"/>
      <c r="D311" s="107"/>
      <c r="E311" s="114"/>
      <c r="F311" s="114"/>
      <c r="G311" s="108"/>
      <c r="H311" s="109">
        <v>2</v>
      </c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337">
        <v>1</v>
      </c>
      <c r="T311" s="333">
        <f t="shared" si="42"/>
        <v>3</v>
      </c>
      <c r="U311" s="102">
        <f t="shared" si="43"/>
        <v>1.4940239043824701E-3</v>
      </c>
      <c r="V311" s="103">
        <f>D306</f>
        <v>2008</v>
      </c>
      <c r="W311" s="282" t="s">
        <v>32</v>
      </c>
      <c r="X311" s="97">
        <f t="shared" si="44"/>
        <v>3</v>
      </c>
      <c r="Y311" s="459"/>
    </row>
    <row r="312" spans="1:25" ht="16.5" thickBot="1" x14ac:dyDescent="0.25">
      <c r="A312" s="106"/>
      <c r="B312" s="107"/>
      <c r="C312" s="107"/>
      <c r="D312" s="107"/>
      <c r="E312" s="114"/>
      <c r="F312" s="114"/>
      <c r="G312" s="108"/>
      <c r="H312" s="109">
        <v>1</v>
      </c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337"/>
      <c r="T312" s="333">
        <f t="shared" si="42"/>
        <v>1</v>
      </c>
      <c r="U312" s="102">
        <f t="shared" si="43"/>
        <v>4.9800796812749003E-4</v>
      </c>
      <c r="V312" s="103">
        <f>D306</f>
        <v>2008</v>
      </c>
      <c r="W312" s="282" t="s">
        <v>33</v>
      </c>
      <c r="X312" s="97">
        <f t="shared" si="44"/>
        <v>1</v>
      </c>
      <c r="Y312" s="115"/>
    </row>
    <row r="313" spans="1:25" ht="16.5" thickBot="1" x14ac:dyDescent="0.25">
      <c r="A313" s="106"/>
      <c r="B313" s="107"/>
      <c r="C313" s="107"/>
      <c r="D313" s="107"/>
      <c r="E313" s="114"/>
      <c r="F313" s="114"/>
      <c r="G313" s="108"/>
      <c r="H313" s="10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337"/>
      <c r="T313" s="333">
        <f t="shared" si="42"/>
        <v>0</v>
      </c>
      <c r="U313" s="102">
        <f t="shared" si="43"/>
        <v>0</v>
      </c>
      <c r="V313" s="103">
        <f>D306</f>
        <v>2008</v>
      </c>
      <c r="W313" s="282" t="s">
        <v>130</v>
      </c>
      <c r="X313" s="97">
        <f t="shared" si="44"/>
        <v>0</v>
      </c>
      <c r="Y313" s="115"/>
    </row>
    <row r="314" spans="1:25" ht="16.5" thickBot="1" x14ac:dyDescent="0.25">
      <c r="A314" s="106"/>
      <c r="B314" s="107"/>
      <c r="C314" s="107"/>
      <c r="D314" s="107"/>
      <c r="E314" s="114"/>
      <c r="F314" s="114"/>
      <c r="G314" s="108"/>
      <c r="H314" s="10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337"/>
      <c r="T314" s="333">
        <f t="shared" si="42"/>
        <v>0</v>
      </c>
      <c r="U314" s="102">
        <f t="shared" si="43"/>
        <v>0</v>
      </c>
      <c r="V314" s="103">
        <f>D306</f>
        <v>2008</v>
      </c>
      <c r="W314" s="282" t="s">
        <v>31</v>
      </c>
      <c r="X314" s="97">
        <f t="shared" si="44"/>
        <v>0</v>
      </c>
      <c r="Y314" s="115"/>
    </row>
    <row r="315" spans="1:25" ht="16.5" thickBot="1" x14ac:dyDescent="0.25">
      <c r="A315" s="106"/>
      <c r="B315" s="107"/>
      <c r="C315" s="107"/>
      <c r="D315" s="107"/>
      <c r="E315" s="114"/>
      <c r="F315" s="114"/>
      <c r="G315" s="108"/>
      <c r="H315" s="109">
        <v>2</v>
      </c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337">
        <v>1</v>
      </c>
      <c r="T315" s="333">
        <f t="shared" si="42"/>
        <v>3</v>
      </c>
      <c r="U315" s="102">
        <f t="shared" si="43"/>
        <v>1.4940239043824701E-3</v>
      </c>
      <c r="V315" s="103">
        <f>D306</f>
        <v>2008</v>
      </c>
      <c r="W315" s="282" t="s">
        <v>0</v>
      </c>
      <c r="X315" s="97">
        <f t="shared" si="44"/>
        <v>3</v>
      </c>
      <c r="Y315" s="329"/>
    </row>
    <row r="316" spans="1:25" ht="16.5" thickBot="1" x14ac:dyDescent="0.25">
      <c r="A316" s="106"/>
      <c r="B316" s="107"/>
      <c r="C316" s="107"/>
      <c r="D316" s="107"/>
      <c r="E316" s="114"/>
      <c r="F316" s="114"/>
      <c r="G316" s="108"/>
      <c r="H316" s="109">
        <v>15</v>
      </c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337">
        <v>1</v>
      </c>
      <c r="T316" s="333">
        <f t="shared" si="42"/>
        <v>16</v>
      </c>
      <c r="U316" s="102">
        <f t="shared" si="43"/>
        <v>7.9681274900398405E-3</v>
      </c>
      <c r="V316" s="103">
        <f>D306</f>
        <v>2008</v>
      </c>
      <c r="W316" s="282" t="s">
        <v>12</v>
      </c>
      <c r="X316" s="97">
        <f t="shared" si="44"/>
        <v>16</v>
      </c>
      <c r="Y316" s="116"/>
    </row>
    <row r="317" spans="1:25" ht="16.5" thickBot="1" x14ac:dyDescent="0.25">
      <c r="A317" s="106"/>
      <c r="B317" s="107"/>
      <c r="C317" s="107"/>
      <c r="D317" s="107"/>
      <c r="E317" s="114"/>
      <c r="F317" s="114" t="s">
        <v>110</v>
      </c>
      <c r="G317" s="108"/>
      <c r="H317" s="109">
        <v>2</v>
      </c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337"/>
      <c r="T317" s="333">
        <f t="shared" si="42"/>
        <v>2</v>
      </c>
      <c r="U317" s="102">
        <f t="shared" si="43"/>
        <v>9.9601593625498006E-4</v>
      </c>
      <c r="V317" s="103">
        <f>D306</f>
        <v>2008</v>
      </c>
      <c r="W317" s="282" t="s">
        <v>35</v>
      </c>
      <c r="X317" s="97">
        <f t="shared" si="44"/>
        <v>2</v>
      </c>
      <c r="Y317" s="116"/>
    </row>
    <row r="318" spans="1:25" ht="16.5" thickBot="1" x14ac:dyDescent="0.25">
      <c r="A318" s="106"/>
      <c r="B318" s="107"/>
      <c r="C318" s="107"/>
      <c r="D318" s="107"/>
      <c r="E318" s="114"/>
      <c r="F318" s="114"/>
      <c r="G318" s="108"/>
      <c r="H318" s="109"/>
      <c r="I318" s="69"/>
      <c r="J318" s="69">
        <v>2</v>
      </c>
      <c r="K318" s="69"/>
      <c r="L318" s="69"/>
      <c r="M318" s="69"/>
      <c r="N318" s="69"/>
      <c r="O318" s="69"/>
      <c r="P318" s="69"/>
      <c r="Q318" s="69"/>
      <c r="R318" s="69">
        <v>1</v>
      </c>
      <c r="S318" s="337"/>
      <c r="T318" s="333">
        <f t="shared" si="42"/>
        <v>3</v>
      </c>
      <c r="U318" s="102">
        <f t="shared" si="43"/>
        <v>1.4940239043824701E-3</v>
      </c>
      <c r="V318" s="103">
        <f>D306</f>
        <v>2008</v>
      </c>
      <c r="W318" s="283" t="s">
        <v>29</v>
      </c>
      <c r="X318" s="97">
        <f t="shared" si="44"/>
        <v>3</v>
      </c>
      <c r="Y318" s="113"/>
    </row>
    <row r="319" spans="1:25" ht="16.5" thickBot="1" x14ac:dyDescent="0.25">
      <c r="A319" s="106"/>
      <c r="B319" s="107"/>
      <c r="C319" s="107"/>
      <c r="D319" s="107"/>
      <c r="E319" s="114"/>
      <c r="F319" s="114"/>
      <c r="G319" s="119"/>
      <c r="H319" s="120"/>
      <c r="I319" s="69"/>
      <c r="J319" s="69">
        <v>2</v>
      </c>
      <c r="K319" s="69"/>
      <c r="L319" s="69"/>
      <c r="M319" s="69"/>
      <c r="N319" s="69"/>
      <c r="O319" s="69"/>
      <c r="P319" s="69"/>
      <c r="Q319" s="69"/>
      <c r="R319" s="69"/>
      <c r="S319" s="337"/>
      <c r="T319" s="333">
        <f t="shared" si="42"/>
        <v>2</v>
      </c>
      <c r="U319" s="102">
        <f t="shared" si="43"/>
        <v>9.9601593625498006E-4</v>
      </c>
      <c r="V319" s="103">
        <f>D306</f>
        <v>2008</v>
      </c>
      <c r="W319" s="283" t="s">
        <v>221</v>
      </c>
      <c r="X319" s="97">
        <f t="shared" si="44"/>
        <v>2</v>
      </c>
      <c r="Y319" s="329"/>
    </row>
    <row r="320" spans="1:25" ht="16.5" thickBot="1" x14ac:dyDescent="0.25">
      <c r="A320" s="106"/>
      <c r="B320" s="107"/>
      <c r="C320" s="107"/>
      <c r="D320" s="107"/>
      <c r="E320" s="114"/>
      <c r="F320" s="114"/>
      <c r="G320" s="119"/>
      <c r="H320" s="120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337"/>
      <c r="T320" s="333">
        <f t="shared" si="42"/>
        <v>0</v>
      </c>
      <c r="U320" s="102">
        <f t="shared" si="43"/>
        <v>0</v>
      </c>
      <c r="V320" s="103">
        <f>D306</f>
        <v>2008</v>
      </c>
      <c r="W320" s="283" t="s">
        <v>28</v>
      </c>
      <c r="X320" s="97">
        <f t="shared" si="44"/>
        <v>0</v>
      </c>
      <c r="Y320" s="113"/>
    </row>
    <row r="321" spans="1:25" ht="16.5" thickBot="1" x14ac:dyDescent="0.25">
      <c r="A321" s="106"/>
      <c r="B321" s="107"/>
      <c r="C321" s="107"/>
      <c r="D321" s="107"/>
      <c r="E321" s="114"/>
      <c r="F321" s="114"/>
      <c r="G321" s="119"/>
      <c r="H321" s="227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338"/>
      <c r="T321" s="334">
        <f t="shared" si="42"/>
        <v>0</v>
      </c>
      <c r="U321" s="102">
        <f t="shared" si="43"/>
        <v>0</v>
      </c>
      <c r="V321" s="322">
        <f>D306</f>
        <v>2008</v>
      </c>
      <c r="W321" s="284" t="s">
        <v>179</v>
      </c>
      <c r="X321" s="97">
        <f t="shared" si="44"/>
        <v>0</v>
      </c>
      <c r="Y321" s="113"/>
    </row>
    <row r="322" spans="1:25" ht="16.5" thickBot="1" x14ac:dyDescent="0.25">
      <c r="A322" s="106"/>
      <c r="B322" s="107"/>
      <c r="C322" s="107"/>
      <c r="D322" s="107"/>
      <c r="E322" s="114"/>
      <c r="F322" s="114"/>
      <c r="G322" s="108"/>
      <c r="H322" s="99"/>
      <c r="I322" s="121">
        <v>10</v>
      </c>
      <c r="J322" s="121"/>
      <c r="K322" s="121"/>
      <c r="L322" s="121"/>
      <c r="M322" s="121"/>
      <c r="N322" s="121"/>
      <c r="O322" s="121"/>
      <c r="P322" s="121"/>
      <c r="Q322" s="121"/>
      <c r="R322" s="121"/>
      <c r="S322" s="339"/>
      <c r="T322" s="335">
        <f t="shared" si="42"/>
        <v>0</v>
      </c>
      <c r="U322" s="102">
        <f t="shared" si="43"/>
        <v>0</v>
      </c>
      <c r="V322" s="103">
        <f>D306</f>
        <v>2008</v>
      </c>
      <c r="W322" s="285" t="s">
        <v>11</v>
      </c>
      <c r="X322" s="97">
        <f t="shared" si="44"/>
        <v>0</v>
      </c>
      <c r="Y322" s="116"/>
    </row>
    <row r="323" spans="1:25" ht="16.5" thickBot="1" x14ac:dyDescent="0.25">
      <c r="A323" s="106"/>
      <c r="B323" s="107"/>
      <c r="C323" s="107"/>
      <c r="D323" s="107"/>
      <c r="E323" s="114"/>
      <c r="F323" s="114"/>
      <c r="G323" s="108"/>
      <c r="H323" s="109"/>
      <c r="I323" s="293"/>
      <c r="J323" s="69"/>
      <c r="K323" s="69"/>
      <c r="L323" s="69"/>
      <c r="M323" s="69"/>
      <c r="N323" s="69"/>
      <c r="O323" s="69"/>
      <c r="P323" s="69"/>
      <c r="Q323" s="69"/>
      <c r="R323" s="69"/>
      <c r="S323" s="337"/>
      <c r="T323" s="333">
        <f t="shared" si="42"/>
        <v>0</v>
      </c>
      <c r="U323" s="102">
        <f t="shared" si="43"/>
        <v>0</v>
      </c>
      <c r="V323" s="103">
        <f>D306</f>
        <v>2008</v>
      </c>
      <c r="W323" s="282" t="s">
        <v>30</v>
      </c>
      <c r="X323" s="97">
        <f t="shared" si="44"/>
        <v>0</v>
      </c>
      <c r="Y323" s="116"/>
    </row>
    <row r="324" spans="1:25" ht="16.5" thickBot="1" x14ac:dyDescent="0.25">
      <c r="A324" s="106"/>
      <c r="B324" s="107"/>
      <c r="C324" s="107"/>
      <c r="D324" s="107"/>
      <c r="E324" s="114"/>
      <c r="F324" s="114"/>
      <c r="G324" s="108"/>
      <c r="H324" s="109"/>
      <c r="I324" s="294">
        <v>4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337">
        <v>2</v>
      </c>
      <c r="T324" s="333">
        <f t="shared" si="42"/>
        <v>2</v>
      </c>
      <c r="U324" s="102">
        <f t="shared" si="43"/>
        <v>9.9601593625498006E-4</v>
      </c>
      <c r="V324" s="103">
        <f>D306</f>
        <v>2008</v>
      </c>
      <c r="W324" s="282" t="s">
        <v>3</v>
      </c>
      <c r="X324" s="97">
        <f t="shared" si="44"/>
        <v>2</v>
      </c>
      <c r="Y324" s="115"/>
    </row>
    <row r="325" spans="1:25" ht="16.5" thickBot="1" x14ac:dyDescent="0.25">
      <c r="A325" s="106"/>
      <c r="B325" s="107"/>
      <c r="C325" s="107"/>
      <c r="D325" s="107"/>
      <c r="E325" s="114"/>
      <c r="F325" s="114"/>
      <c r="G325" s="108"/>
      <c r="H325" s="109"/>
      <c r="I325" s="294">
        <v>8</v>
      </c>
      <c r="J325" s="69"/>
      <c r="K325" s="69"/>
      <c r="L325" s="69"/>
      <c r="M325" s="69"/>
      <c r="N325" s="69"/>
      <c r="O325" s="69"/>
      <c r="P325" s="69"/>
      <c r="Q325" s="69"/>
      <c r="R325" s="69"/>
      <c r="S325" s="337"/>
      <c r="T325" s="333">
        <f t="shared" si="42"/>
        <v>0</v>
      </c>
      <c r="U325" s="102">
        <f t="shared" si="43"/>
        <v>0</v>
      </c>
      <c r="V325" s="103">
        <f>D306</f>
        <v>2008</v>
      </c>
      <c r="W325" s="282" t="s">
        <v>8</v>
      </c>
      <c r="X325" s="97">
        <f t="shared" si="44"/>
        <v>0</v>
      </c>
      <c r="Y325" s="116"/>
    </row>
    <row r="326" spans="1:25" ht="16.5" thickBot="1" x14ac:dyDescent="0.25">
      <c r="A326" s="106"/>
      <c r="B326" s="107"/>
      <c r="C326" s="107"/>
      <c r="D326" s="107"/>
      <c r="E326" s="114"/>
      <c r="F326" s="114"/>
      <c r="G326" s="108"/>
      <c r="H326" s="109"/>
      <c r="I326" s="294">
        <v>65</v>
      </c>
      <c r="J326" s="69">
        <v>1</v>
      </c>
      <c r="K326" s="69"/>
      <c r="L326" s="69"/>
      <c r="M326" s="69"/>
      <c r="N326" s="69"/>
      <c r="O326" s="69"/>
      <c r="P326" s="69"/>
      <c r="Q326" s="69"/>
      <c r="R326" s="69"/>
      <c r="S326" s="337"/>
      <c r="T326" s="333">
        <f t="shared" si="42"/>
        <v>1</v>
      </c>
      <c r="U326" s="102">
        <f t="shared" si="43"/>
        <v>4.9800796812749003E-4</v>
      </c>
      <c r="V326" s="103">
        <f>D306</f>
        <v>2008</v>
      </c>
      <c r="W326" s="282" t="s">
        <v>9</v>
      </c>
      <c r="X326" s="97">
        <f t="shared" si="44"/>
        <v>1</v>
      </c>
      <c r="Y326" s="116"/>
    </row>
    <row r="327" spans="1:25" ht="16.5" thickBot="1" x14ac:dyDescent="0.25">
      <c r="A327" s="106"/>
      <c r="B327" s="107"/>
      <c r="C327" s="107"/>
      <c r="D327" s="107"/>
      <c r="E327" s="114"/>
      <c r="F327" s="114"/>
      <c r="G327" s="108"/>
      <c r="H327" s="109"/>
      <c r="I327" s="294">
        <v>4</v>
      </c>
      <c r="J327" s="69"/>
      <c r="K327" s="69"/>
      <c r="L327" s="69"/>
      <c r="M327" s="69"/>
      <c r="N327" s="69"/>
      <c r="O327" s="69"/>
      <c r="P327" s="69"/>
      <c r="Q327" s="69"/>
      <c r="R327" s="69"/>
      <c r="S327" s="337"/>
      <c r="T327" s="333">
        <f t="shared" si="42"/>
        <v>0</v>
      </c>
      <c r="U327" s="102">
        <f t="shared" si="43"/>
        <v>0</v>
      </c>
      <c r="V327" s="103">
        <f>D306</f>
        <v>2008</v>
      </c>
      <c r="W327" s="282" t="s">
        <v>82</v>
      </c>
      <c r="X327" s="97">
        <f t="shared" si="44"/>
        <v>0</v>
      </c>
      <c r="Y327" s="116"/>
    </row>
    <row r="328" spans="1:25" ht="16.5" thickBot="1" x14ac:dyDescent="0.25">
      <c r="A328" s="106"/>
      <c r="B328" s="107"/>
      <c r="C328" s="107"/>
      <c r="D328" s="107"/>
      <c r="E328" s="114"/>
      <c r="F328" s="114"/>
      <c r="G328" s="108"/>
      <c r="H328" s="109"/>
      <c r="I328" s="294"/>
      <c r="J328" s="69"/>
      <c r="K328" s="69"/>
      <c r="L328" s="69"/>
      <c r="M328" s="69"/>
      <c r="N328" s="69"/>
      <c r="O328" s="69"/>
      <c r="P328" s="69"/>
      <c r="Q328" s="69"/>
      <c r="R328" s="69"/>
      <c r="S328" s="337"/>
      <c r="T328" s="333">
        <f t="shared" si="42"/>
        <v>0</v>
      </c>
      <c r="U328" s="102">
        <f t="shared" si="43"/>
        <v>0</v>
      </c>
      <c r="V328" s="103">
        <f>D306</f>
        <v>2008</v>
      </c>
      <c r="W328" s="282" t="s">
        <v>20</v>
      </c>
      <c r="X328" s="97">
        <f t="shared" si="44"/>
        <v>0</v>
      </c>
      <c r="Y328" s="116"/>
    </row>
    <row r="329" spans="1:25" ht="16.5" thickBot="1" x14ac:dyDescent="0.25">
      <c r="A329" s="106"/>
      <c r="B329" s="107"/>
      <c r="C329" s="107"/>
      <c r="D329" s="107"/>
      <c r="E329" s="114"/>
      <c r="F329" s="114"/>
      <c r="G329" s="108"/>
      <c r="H329" s="109"/>
      <c r="I329" s="294">
        <v>6</v>
      </c>
      <c r="J329" s="69"/>
      <c r="K329" s="69"/>
      <c r="L329" s="69"/>
      <c r="M329" s="69"/>
      <c r="N329" s="69"/>
      <c r="O329" s="69"/>
      <c r="P329" s="69"/>
      <c r="Q329" s="69"/>
      <c r="R329" s="69"/>
      <c r="S329" s="337"/>
      <c r="T329" s="333">
        <f t="shared" si="42"/>
        <v>0</v>
      </c>
      <c r="U329" s="102">
        <f t="shared" si="43"/>
        <v>0</v>
      </c>
      <c r="V329" s="103">
        <f>D306</f>
        <v>2008</v>
      </c>
      <c r="W329" s="282" t="s">
        <v>83</v>
      </c>
      <c r="X329" s="97">
        <f t="shared" si="44"/>
        <v>0</v>
      </c>
      <c r="Y329" s="105" t="s">
        <v>251</v>
      </c>
    </row>
    <row r="330" spans="1:25" ht="16.5" thickBot="1" x14ac:dyDescent="0.25">
      <c r="A330" s="106"/>
      <c r="B330" s="107"/>
      <c r="C330" s="107"/>
      <c r="D330" s="107"/>
      <c r="E330" s="114"/>
      <c r="F330" s="114"/>
      <c r="G330" s="108"/>
      <c r="H330" s="109"/>
      <c r="I330" s="294">
        <v>1</v>
      </c>
      <c r="J330" s="69"/>
      <c r="K330" s="69"/>
      <c r="L330" s="69"/>
      <c r="M330" s="69"/>
      <c r="N330" s="69"/>
      <c r="O330" s="69"/>
      <c r="P330" s="69"/>
      <c r="Q330" s="69"/>
      <c r="R330" s="69"/>
      <c r="S330" s="337"/>
      <c r="T330" s="333">
        <f t="shared" si="42"/>
        <v>0</v>
      </c>
      <c r="U330" s="102">
        <f t="shared" si="43"/>
        <v>0</v>
      </c>
      <c r="V330" s="103">
        <f>D306</f>
        <v>2008</v>
      </c>
      <c r="W330" s="282" t="s">
        <v>10</v>
      </c>
      <c r="X330" s="97">
        <f t="shared" si="44"/>
        <v>0</v>
      </c>
      <c r="Y330" s="105" t="s">
        <v>347</v>
      </c>
    </row>
    <row r="331" spans="1:25" ht="16.5" thickBot="1" x14ac:dyDescent="0.25">
      <c r="A331" s="106"/>
      <c r="B331" s="107"/>
      <c r="C331" s="107"/>
      <c r="D331" s="107"/>
      <c r="E331" s="114"/>
      <c r="F331" s="114"/>
      <c r="G331" s="108"/>
      <c r="H331" s="109"/>
      <c r="I331" s="294">
        <v>8</v>
      </c>
      <c r="J331" s="69"/>
      <c r="K331" s="69"/>
      <c r="L331" s="69"/>
      <c r="M331" s="69"/>
      <c r="N331" s="69"/>
      <c r="O331" s="69"/>
      <c r="P331" s="69"/>
      <c r="Q331" s="69"/>
      <c r="R331" s="69"/>
      <c r="S331" s="337"/>
      <c r="T331" s="333">
        <f t="shared" si="42"/>
        <v>0</v>
      </c>
      <c r="U331" s="102">
        <f t="shared" si="43"/>
        <v>0</v>
      </c>
      <c r="V331" s="103">
        <f>D306</f>
        <v>2008</v>
      </c>
      <c r="W331" s="282" t="s">
        <v>13</v>
      </c>
      <c r="X331" s="97">
        <f t="shared" si="44"/>
        <v>0</v>
      </c>
      <c r="Y331" s="105"/>
    </row>
    <row r="332" spans="1:25" ht="15.75" thickBot="1" x14ac:dyDescent="0.25">
      <c r="A332" s="106"/>
      <c r="B332" s="107"/>
      <c r="C332" s="107"/>
      <c r="D332" s="107"/>
      <c r="E332" s="114"/>
      <c r="F332" s="114"/>
      <c r="G332" s="108"/>
      <c r="H332" s="109"/>
      <c r="I332" s="69">
        <v>1</v>
      </c>
      <c r="J332" s="69"/>
      <c r="K332" s="69"/>
      <c r="L332" s="69"/>
      <c r="M332" s="69"/>
      <c r="N332" s="69"/>
      <c r="O332" s="69"/>
      <c r="P332" s="69"/>
      <c r="Q332" s="69"/>
      <c r="R332" s="69">
        <v>1</v>
      </c>
      <c r="S332" s="337"/>
      <c r="T332" s="333">
        <f t="shared" si="42"/>
        <v>1</v>
      </c>
      <c r="U332" s="102">
        <f t="shared" si="43"/>
        <v>4.9800796812749003E-4</v>
      </c>
      <c r="V332" s="103">
        <f>D306</f>
        <v>2008</v>
      </c>
      <c r="W332" s="254" t="s">
        <v>346</v>
      </c>
      <c r="X332" s="97">
        <f t="shared" si="44"/>
        <v>1</v>
      </c>
      <c r="Y332" s="115"/>
    </row>
    <row r="333" spans="1:25" ht="15.75" thickBot="1" x14ac:dyDescent="0.25">
      <c r="A333" s="106"/>
      <c r="B333" s="107"/>
      <c r="C333" s="107"/>
      <c r="D333" s="107"/>
      <c r="E333" s="114"/>
      <c r="F333" s="114"/>
      <c r="G333" s="108"/>
      <c r="H333" s="10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337"/>
      <c r="T333" s="333">
        <f t="shared" si="42"/>
        <v>0</v>
      </c>
      <c r="U333" s="102">
        <f t="shared" si="43"/>
        <v>0</v>
      </c>
      <c r="V333" s="103">
        <f>D306</f>
        <v>2008</v>
      </c>
      <c r="W333" s="254" t="s">
        <v>101</v>
      </c>
      <c r="X333" s="97">
        <f t="shared" si="44"/>
        <v>0</v>
      </c>
      <c r="Y333" s="115"/>
    </row>
    <row r="334" spans="1:25" ht="16.5" thickBot="1" x14ac:dyDescent="0.25">
      <c r="A334" s="106"/>
      <c r="B334" s="107"/>
      <c r="C334" s="107"/>
      <c r="D334" s="107"/>
      <c r="E334" s="114"/>
      <c r="F334" s="114"/>
      <c r="G334" s="108"/>
      <c r="H334" s="117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340"/>
      <c r="T334" s="334">
        <f t="shared" si="42"/>
        <v>0</v>
      </c>
      <c r="U334" s="430">
        <f t="shared" si="43"/>
        <v>0</v>
      </c>
      <c r="V334" s="103">
        <f>D306</f>
        <v>2008</v>
      </c>
      <c r="W334" s="286" t="s">
        <v>29</v>
      </c>
      <c r="X334" s="97">
        <f t="shared" si="44"/>
        <v>0</v>
      </c>
      <c r="Y334" s="116"/>
    </row>
    <row r="335" spans="1:25" ht="16.5" thickBot="1" x14ac:dyDescent="0.3">
      <c r="A335" s="106"/>
      <c r="B335" s="107"/>
      <c r="C335" s="107"/>
      <c r="D335" s="107"/>
      <c r="E335" s="114"/>
      <c r="F335" s="114"/>
      <c r="G335" s="108"/>
      <c r="H335" s="91"/>
      <c r="I335" s="92"/>
      <c r="J335" s="325"/>
      <c r="K335" s="92"/>
      <c r="L335" s="92"/>
      <c r="M335" s="92"/>
      <c r="N335" s="92"/>
      <c r="O335" s="92"/>
      <c r="P335" s="92"/>
      <c r="Q335" s="92"/>
      <c r="R335" s="92"/>
      <c r="S335" s="92"/>
      <c r="T335" s="332"/>
      <c r="U335" s="332"/>
      <c r="V335" s="125"/>
      <c r="W335" s="287" t="s">
        <v>177</v>
      </c>
      <c r="X335" s="97">
        <f t="shared" si="44"/>
        <v>0</v>
      </c>
      <c r="Y335" s="105" t="s">
        <v>350</v>
      </c>
    </row>
    <row r="336" spans="1:25" ht="16.5" thickBot="1" x14ac:dyDescent="0.25">
      <c r="A336" s="106"/>
      <c r="B336" s="107"/>
      <c r="C336" s="107"/>
      <c r="D336" s="107"/>
      <c r="E336" s="114"/>
      <c r="F336" s="114"/>
      <c r="G336" s="119"/>
      <c r="H336" s="99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336"/>
      <c r="T336" s="335">
        <f t="shared" ref="T336:T344" si="45">SUM(H336,J336,L336,N336,P336,R336,S336)</f>
        <v>0</v>
      </c>
      <c r="U336" s="224">
        <f>($T336)/$D$306</f>
        <v>0</v>
      </c>
      <c r="V336" s="103">
        <f>D306</f>
        <v>2008</v>
      </c>
      <c r="W336" s="281" t="s">
        <v>87</v>
      </c>
      <c r="X336" s="97">
        <f t="shared" si="44"/>
        <v>0</v>
      </c>
      <c r="Y336" s="105" t="s">
        <v>351</v>
      </c>
    </row>
    <row r="337" spans="1:25" ht="16.5" thickBot="1" x14ac:dyDescent="0.25">
      <c r="A337" s="106"/>
      <c r="B337" s="107"/>
      <c r="C337" s="107"/>
      <c r="D337" s="107"/>
      <c r="E337" s="114"/>
      <c r="F337" s="114"/>
      <c r="G337" s="119"/>
      <c r="H337" s="109">
        <v>4</v>
      </c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337"/>
      <c r="T337" s="333">
        <f t="shared" si="45"/>
        <v>4</v>
      </c>
      <c r="U337" s="224">
        <f t="shared" ref="U337:U344" si="46">($T337)/$D$306</f>
        <v>1.9920318725099601E-3</v>
      </c>
      <c r="V337" s="103">
        <f>D306</f>
        <v>2008</v>
      </c>
      <c r="W337" s="282" t="s">
        <v>88</v>
      </c>
      <c r="X337" s="97">
        <f t="shared" si="44"/>
        <v>4</v>
      </c>
      <c r="Y337" s="105" t="s">
        <v>241</v>
      </c>
    </row>
    <row r="338" spans="1:25" ht="15.75" thickBot="1" x14ac:dyDescent="0.25">
      <c r="A338" s="106"/>
      <c r="B338" s="107"/>
      <c r="C338" s="107"/>
      <c r="D338" s="107"/>
      <c r="E338" s="114"/>
      <c r="F338" s="114"/>
      <c r="G338" s="119"/>
      <c r="H338" s="109">
        <v>2</v>
      </c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337"/>
      <c r="T338" s="333">
        <f t="shared" si="45"/>
        <v>2</v>
      </c>
      <c r="U338" s="224">
        <f t="shared" si="46"/>
        <v>9.9601593625498006E-4</v>
      </c>
      <c r="V338" s="103">
        <f>D306</f>
        <v>2008</v>
      </c>
      <c r="W338" s="368" t="s">
        <v>12</v>
      </c>
      <c r="X338" s="97">
        <f t="shared" si="44"/>
        <v>2</v>
      </c>
      <c r="Y338" s="105" t="s">
        <v>348</v>
      </c>
    </row>
    <row r="339" spans="1:25" ht="16.5" thickBot="1" x14ac:dyDescent="0.25">
      <c r="A339" s="106"/>
      <c r="B339" s="107"/>
      <c r="C339" s="107"/>
      <c r="D339" s="107"/>
      <c r="E339" s="114"/>
      <c r="F339" s="114"/>
      <c r="G339" s="119"/>
      <c r="H339" s="10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337"/>
      <c r="T339" s="333">
        <f t="shared" si="45"/>
        <v>0</v>
      </c>
      <c r="U339" s="224">
        <f t="shared" si="46"/>
        <v>0</v>
      </c>
      <c r="V339" s="103">
        <f>D306</f>
        <v>2008</v>
      </c>
      <c r="W339" s="282" t="s">
        <v>76</v>
      </c>
      <c r="X339" s="97">
        <f t="shared" si="44"/>
        <v>0</v>
      </c>
      <c r="Y339" s="105" t="s">
        <v>349</v>
      </c>
    </row>
    <row r="340" spans="1:25" ht="16.5" thickBot="1" x14ac:dyDescent="0.25">
      <c r="A340" s="106"/>
      <c r="B340" s="107"/>
      <c r="C340" s="107"/>
      <c r="D340" s="107"/>
      <c r="E340" s="114"/>
      <c r="F340" s="114"/>
      <c r="G340" s="119"/>
      <c r="H340" s="109">
        <v>4</v>
      </c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337"/>
      <c r="T340" s="333">
        <f t="shared" si="45"/>
        <v>4</v>
      </c>
      <c r="U340" s="224">
        <f t="shared" si="46"/>
        <v>1.9920318725099601E-3</v>
      </c>
      <c r="V340" s="103">
        <f>D306</f>
        <v>2008</v>
      </c>
      <c r="W340" s="282" t="s">
        <v>13</v>
      </c>
      <c r="X340" s="97">
        <f t="shared" si="44"/>
        <v>4</v>
      </c>
      <c r="Y340" s="105" t="s">
        <v>333</v>
      </c>
    </row>
    <row r="341" spans="1:25" ht="16.5" thickBot="1" x14ac:dyDescent="0.25">
      <c r="A341" s="106"/>
      <c r="B341" s="107"/>
      <c r="C341" s="107"/>
      <c r="D341" s="107"/>
      <c r="E341" s="114"/>
      <c r="F341" s="114"/>
      <c r="G341" s="119"/>
      <c r="H341" s="109">
        <v>1</v>
      </c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337"/>
      <c r="T341" s="333">
        <f t="shared" si="45"/>
        <v>1</v>
      </c>
      <c r="U341" s="224">
        <f t="shared" si="46"/>
        <v>4.9800796812749003E-4</v>
      </c>
      <c r="V341" s="103">
        <f>D306</f>
        <v>2008</v>
      </c>
      <c r="W341" s="283" t="s">
        <v>28</v>
      </c>
      <c r="X341" s="97">
        <f t="shared" si="44"/>
        <v>1</v>
      </c>
      <c r="Y341" s="105"/>
    </row>
    <row r="342" spans="1:25" ht="16.5" thickBot="1" x14ac:dyDescent="0.25">
      <c r="A342" s="106"/>
      <c r="B342" s="107"/>
      <c r="C342" s="107"/>
      <c r="D342" s="107"/>
      <c r="E342" s="114"/>
      <c r="F342" s="114"/>
      <c r="G342" s="119"/>
      <c r="H342" s="117">
        <v>2</v>
      </c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340"/>
      <c r="T342" s="333">
        <f t="shared" si="45"/>
        <v>2</v>
      </c>
      <c r="U342" s="224">
        <f t="shared" si="46"/>
        <v>9.9601593625498006E-4</v>
      </c>
      <c r="V342" s="103">
        <f>D306</f>
        <v>2008</v>
      </c>
      <c r="W342" s="286" t="s">
        <v>240</v>
      </c>
      <c r="X342" s="97">
        <f t="shared" si="44"/>
        <v>2</v>
      </c>
      <c r="Y342" s="292"/>
    </row>
    <row r="343" spans="1:25" ht="16.5" thickBot="1" x14ac:dyDescent="0.25">
      <c r="A343" s="106"/>
      <c r="B343" s="107"/>
      <c r="C343" s="107"/>
      <c r="D343" s="107"/>
      <c r="E343" s="114"/>
      <c r="F343" s="114"/>
      <c r="G343" s="119"/>
      <c r="H343" s="117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340"/>
      <c r="T343" s="333">
        <f t="shared" si="45"/>
        <v>0</v>
      </c>
      <c r="U343" s="224">
        <f t="shared" si="46"/>
        <v>0</v>
      </c>
      <c r="V343" s="103">
        <f>D306</f>
        <v>2008</v>
      </c>
      <c r="W343" s="286" t="s">
        <v>37</v>
      </c>
      <c r="X343" s="97">
        <f t="shared" si="44"/>
        <v>0</v>
      </c>
      <c r="Y343" s="292"/>
    </row>
    <row r="344" spans="1:25" ht="16.5" thickBot="1" x14ac:dyDescent="0.25">
      <c r="A344" s="127"/>
      <c r="B344" s="128"/>
      <c r="C344" s="128"/>
      <c r="D344" s="128"/>
      <c r="E344" s="129"/>
      <c r="F344" s="129"/>
      <c r="G344" s="130"/>
      <c r="H344" s="117">
        <v>4</v>
      </c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340"/>
      <c r="T344" s="333">
        <f t="shared" si="45"/>
        <v>4</v>
      </c>
      <c r="U344" s="331">
        <f t="shared" si="46"/>
        <v>1.9920318725099601E-3</v>
      </c>
      <c r="V344" s="103">
        <f>D306</f>
        <v>2008</v>
      </c>
      <c r="W344" s="284" t="s">
        <v>168</v>
      </c>
      <c r="X344" s="289">
        <f>T344</f>
        <v>4</v>
      </c>
      <c r="Y344" s="295"/>
    </row>
    <row r="345" spans="1:25" ht="15.75" thickBot="1" x14ac:dyDescent="0.25">
      <c r="A345" s="132"/>
      <c r="B345" s="132"/>
      <c r="C345" s="132"/>
      <c r="D345" s="132"/>
      <c r="E345" s="132"/>
      <c r="F345" s="132"/>
      <c r="G345" s="53" t="s">
        <v>5</v>
      </c>
      <c r="H345" s="133">
        <f>SUM(H307:H344)</f>
        <v>88</v>
      </c>
      <c r="I345" s="133">
        <f>SUM(I307:I344)</f>
        <v>107</v>
      </c>
      <c r="J345" s="133">
        <f>SUM(J307:J344)</f>
        <v>5</v>
      </c>
      <c r="K345" s="133">
        <f t="shared" ref="K345:R345" si="47">SUM(K307:K344)</f>
        <v>0</v>
      </c>
      <c r="L345" s="133">
        <f t="shared" si="47"/>
        <v>0</v>
      </c>
      <c r="M345" s="133">
        <f t="shared" si="47"/>
        <v>0</v>
      </c>
      <c r="N345" s="133">
        <f t="shared" si="47"/>
        <v>0</v>
      </c>
      <c r="O345" s="133">
        <f t="shared" si="47"/>
        <v>0</v>
      </c>
      <c r="P345" s="133">
        <f t="shared" si="47"/>
        <v>0</v>
      </c>
      <c r="Q345" s="133">
        <f t="shared" si="47"/>
        <v>0</v>
      </c>
      <c r="R345" s="133">
        <f t="shared" si="47"/>
        <v>2</v>
      </c>
      <c r="S345" s="133">
        <f>SUM(S307:S344)</f>
        <v>17</v>
      </c>
      <c r="T345" s="271">
        <f>SUM(H345,J345,L345,N345,P345,R345,S345)</f>
        <v>112</v>
      </c>
      <c r="U345" s="224">
        <f>($T345)/$D$306</f>
        <v>5.5776892430278883E-2</v>
      </c>
      <c r="V345" s="103">
        <f>D306</f>
        <v>2008</v>
      </c>
      <c r="W345" s="46"/>
    </row>
    <row r="347" spans="1:25" ht="15.75" thickBot="1" x14ac:dyDescent="0.3"/>
    <row r="348" spans="1:25" ht="75.75" thickBot="1" x14ac:dyDescent="0.3">
      <c r="A348" s="48" t="s">
        <v>23</v>
      </c>
      <c r="B348" s="48" t="s">
        <v>23</v>
      </c>
      <c r="C348" s="49" t="s">
        <v>56</v>
      </c>
      <c r="D348" s="49" t="s">
        <v>18</v>
      </c>
      <c r="E348" s="48" t="s">
        <v>17</v>
      </c>
      <c r="F348" s="50" t="s">
        <v>1</v>
      </c>
      <c r="G348" s="51" t="s">
        <v>24</v>
      </c>
      <c r="H348" s="52" t="s">
        <v>77</v>
      </c>
      <c r="I348" s="52" t="s">
        <v>78</v>
      </c>
      <c r="J348" s="52" t="s">
        <v>57</v>
      </c>
      <c r="K348" s="52" t="s">
        <v>62</v>
      </c>
      <c r="L348" s="52" t="s">
        <v>58</v>
      </c>
      <c r="M348" s="52" t="s">
        <v>63</v>
      </c>
      <c r="N348" s="52" t="s">
        <v>59</v>
      </c>
      <c r="O348" s="52" t="s">
        <v>64</v>
      </c>
      <c r="P348" s="52" t="s">
        <v>60</v>
      </c>
      <c r="Q348" s="52" t="s">
        <v>79</v>
      </c>
      <c r="R348" s="52" t="s">
        <v>131</v>
      </c>
      <c r="S348" s="52" t="s">
        <v>44</v>
      </c>
      <c r="T348" s="52" t="s">
        <v>5</v>
      </c>
      <c r="U348" s="48" t="s">
        <v>2</v>
      </c>
      <c r="V348" s="88" t="s">
        <v>74</v>
      </c>
      <c r="W348" s="89" t="s">
        <v>21</v>
      </c>
      <c r="X348" s="49" t="s">
        <v>18</v>
      </c>
      <c r="Y348" s="90" t="s">
        <v>7</v>
      </c>
    </row>
    <row r="349" spans="1:25" ht="15.75" thickBot="1" x14ac:dyDescent="0.3">
      <c r="A349" s="471">
        <v>1478257</v>
      </c>
      <c r="B349" s="288" t="s">
        <v>125</v>
      </c>
      <c r="C349" s="471">
        <v>1920</v>
      </c>
      <c r="D349" s="471">
        <v>2005</v>
      </c>
      <c r="E349" s="476">
        <v>1888</v>
      </c>
      <c r="F349" s="477">
        <f>E349/D349</f>
        <v>0.94164588528678306</v>
      </c>
      <c r="G349" s="54">
        <v>44957</v>
      </c>
      <c r="H349" s="91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3"/>
      <c r="T349" s="425"/>
      <c r="U349" s="125"/>
      <c r="V349" s="93"/>
      <c r="W349" s="95" t="s">
        <v>80</v>
      </c>
      <c r="X349" s="289">
        <v>578.5</v>
      </c>
      <c r="Y349" s="86" t="s">
        <v>75</v>
      </c>
    </row>
    <row r="350" spans="1:25" ht="16.5" thickBot="1" x14ac:dyDescent="0.25">
      <c r="A350" s="96"/>
      <c r="B350" s="97"/>
      <c r="C350" s="97"/>
      <c r="D350" s="97"/>
      <c r="E350" s="97"/>
      <c r="F350" s="97"/>
      <c r="G350" s="98"/>
      <c r="H350" s="99">
        <v>4</v>
      </c>
      <c r="I350" s="100"/>
      <c r="J350" s="100">
        <v>2</v>
      </c>
      <c r="K350" s="100"/>
      <c r="L350" s="100"/>
      <c r="M350" s="100"/>
      <c r="N350" s="100"/>
      <c r="O350" s="100"/>
      <c r="P350" s="100"/>
      <c r="Q350" s="100"/>
      <c r="R350" s="100"/>
      <c r="S350" s="336">
        <v>1</v>
      </c>
      <c r="T350" s="335">
        <f t="shared" ref="T350:T377" si="48">SUM(H350,J350,L350,N350,P350,R350,S350)</f>
        <v>7</v>
      </c>
      <c r="U350" s="429">
        <f>($T350)/$D$349</f>
        <v>3.4912718204488779E-3</v>
      </c>
      <c r="V350" s="103">
        <f>D349</f>
        <v>2005</v>
      </c>
      <c r="W350" s="281" t="s">
        <v>16</v>
      </c>
      <c r="X350" s="97">
        <f>T350</f>
        <v>7</v>
      </c>
      <c r="Y350" s="290" t="s">
        <v>140</v>
      </c>
    </row>
    <row r="351" spans="1:25" ht="16.5" thickBot="1" x14ac:dyDescent="0.25">
      <c r="A351" s="106"/>
      <c r="B351" s="107"/>
      <c r="C351" s="107"/>
      <c r="D351" s="107"/>
      <c r="E351" s="107"/>
      <c r="F351" s="107"/>
      <c r="G351" s="108"/>
      <c r="H351" s="109">
        <v>5</v>
      </c>
      <c r="I351" s="69" t="s">
        <v>378</v>
      </c>
      <c r="J351" s="69"/>
      <c r="K351" s="69"/>
      <c r="L351" s="69"/>
      <c r="M351" s="69"/>
      <c r="N351" s="69"/>
      <c r="O351" s="69"/>
      <c r="P351" s="69"/>
      <c r="Q351" s="69"/>
      <c r="R351" s="69"/>
      <c r="S351" s="337"/>
      <c r="T351" s="333">
        <f t="shared" si="48"/>
        <v>5</v>
      </c>
      <c r="U351" s="102">
        <f t="shared" ref="U351:U377" si="49">($T351)/$D$349</f>
        <v>2.4937655860349127E-3</v>
      </c>
      <c r="V351" s="103">
        <f>D349</f>
        <v>2005</v>
      </c>
      <c r="W351" s="282" t="s">
        <v>6</v>
      </c>
      <c r="X351" s="97">
        <f t="shared" ref="X351:X386" si="50">T351</f>
        <v>5</v>
      </c>
      <c r="Y351" s="290" t="s">
        <v>178</v>
      </c>
    </row>
    <row r="352" spans="1:25" ht="16.5" thickBot="1" x14ac:dyDescent="0.25">
      <c r="A352" s="106"/>
      <c r="B352" s="107"/>
      <c r="C352" s="107"/>
      <c r="D352" s="107"/>
      <c r="E352" s="114"/>
      <c r="F352" s="114"/>
      <c r="G352" s="108"/>
      <c r="H352" s="109">
        <v>11</v>
      </c>
      <c r="I352" s="69"/>
      <c r="J352" s="69">
        <v>2</v>
      </c>
      <c r="K352" s="69"/>
      <c r="L352" s="69"/>
      <c r="M352" s="69"/>
      <c r="N352" s="69"/>
      <c r="O352" s="69"/>
      <c r="P352" s="69"/>
      <c r="Q352" s="69"/>
      <c r="R352" s="69"/>
      <c r="S352" s="337">
        <v>7</v>
      </c>
      <c r="T352" s="333">
        <f t="shared" si="48"/>
        <v>20</v>
      </c>
      <c r="U352" s="102">
        <f t="shared" si="49"/>
        <v>9.9750623441396506E-3</v>
      </c>
      <c r="V352" s="103">
        <f>D349</f>
        <v>2005</v>
      </c>
      <c r="W352" s="282" t="s">
        <v>14</v>
      </c>
      <c r="X352" s="97">
        <f t="shared" si="50"/>
        <v>20</v>
      </c>
      <c r="Y352" s="329"/>
    </row>
    <row r="353" spans="1:25" ht="16.5" thickBot="1" x14ac:dyDescent="0.25">
      <c r="A353" s="106"/>
      <c r="B353" s="107"/>
      <c r="C353" s="107"/>
      <c r="D353" s="107"/>
      <c r="E353" s="114"/>
      <c r="F353" s="114"/>
      <c r="G353" s="108"/>
      <c r="H353" s="109">
        <v>9</v>
      </c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337">
        <v>1</v>
      </c>
      <c r="T353" s="333">
        <f t="shared" si="48"/>
        <v>10</v>
      </c>
      <c r="U353" s="102">
        <f t="shared" si="49"/>
        <v>4.9875311720698253E-3</v>
      </c>
      <c r="V353" s="103">
        <f>D349</f>
        <v>2005</v>
      </c>
      <c r="W353" s="282" t="s">
        <v>15</v>
      </c>
      <c r="X353" s="97">
        <f t="shared" si="50"/>
        <v>10</v>
      </c>
      <c r="Y353" s="459"/>
    </row>
    <row r="354" spans="1:25" ht="16.5" thickBot="1" x14ac:dyDescent="0.25">
      <c r="A354" s="106"/>
      <c r="B354" s="107"/>
      <c r="C354" s="107"/>
      <c r="D354" s="107"/>
      <c r="E354" s="114"/>
      <c r="F354" s="114"/>
      <c r="G354" s="108"/>
      <c r="H354" s="109">
        <v>5</v>
      </c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337"/>
      <c r="T354" s="333">
        <f t="shared" si="48"/>
        <v>5</v>
      </c>
      <c r="U354" s="102">
        <f t="shared" si="49"/>
        <v>2.4937655860349127E-3</v>
      </c>
      <c r="V354" s="103">
        <f>D349</f>
        <v>2005</v>
      </c>
      <c r="W354" s="282" t="s">
        <v>32</v>
      </c>
      <c r="X354" s="97">
        <f t="shared" si="50"/>
        <v>5</v>
      </c>
      <c r="Y354" s="459"/>
    </row>
    <row r="355" spans="1:25" ht="16.5" thickBot="1" x14ac:dyDescent="0.25">
      <c r="A355" s="106"/>
      <c r="B355" s="107"/>
      <c r="C355" s="107"/>
      <c r="D355" s="107"/>
      <c r="E355" s="114"/>
      <c r="F355" s="114"/>
      <c r="G355" s="108"/>
      <c r="H355" s="10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337"/>
      <c r="T355" s="333">
        <f t="shared" si="48"/>
        <v>0</v>
      </c>
      <c r="U355" s="102">
        <f t="shared" si="49"/>
        <v>0</v>
      </c>
      <c r="V355" s="103">
        <f>D349</f>
        <v>2005</v>
      </c>
      <c r="W355" s="282" t="s">
        <v>33</v>
      </c>
      <c r="X355" s="97">
        <f t="shared" si="50"/>
        <v>0</v>
      </c>
      <c r="Y355" s="115"/>
    </row>
    <row r="356" spans="1:25" ht="16.5" thickBot="1" x14ac:dyDescent="0.25">
      <c r="A356" s="106"/>
      <c r="B356" s="107"/>
      <c r="C356" s="107"/>
      <c r="D356" s="107"/>
      <c r="E356" s="114"/>
      <c r="F356" s="114"/>
      <c r="G356" s="108"/>
      <c r="H356" s="109">
        <v>1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337"/>
      <c r="T356" s="333">
        <f t="shared" si="48"/>
        <v>1</v>
      </c>
      <c r="U356" s="102">
        <f t="shared" si="49"/>
        <v>4.9875311720698251E-4</v>
      </c>
      <c r="V356" s="103">
        <f>D349</f>
        <v>2005</v>
      </c>
      <c r="W356" s="282" t="s">
        <v>46</v>
      </c>
      <c r="X356" s="97">
        <f t="shared" si="50"/>
        <v>1</v>
      </c>
      <c r="Y356" s="115"/>
    </row>
    <row r="357" spans="1:25" ht="16.5" thickBot="1" x14ac:dyDescent="0.25">
      <c r="A357" s="106"/>
      <c r="B357" s="107"/>
      <c r="C357" s="107"/>
      <c r="D357" s="107"/>
      <c r="E357" s="114"/>
      <c r="F357" s="114"/>
      <c r="G357" s="108"/>
      <c r="H357" s="10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337"/>
      <c r="T357" s="333">
        <f t="shared" si="48"/>
        <v>0</v>
      </c>
      <c r="U357" s="102">
        <f t="shared" si="49"/>
        <v>0</v>
      </c>
      <c r="V357" s="103">
        <f>D349</f>
        <v>2005</v>
      </c>
      <c r="W357" s="282" t="s">
        <v>31</v>
      </c>
      <c r="X357" s="97">
        <f t="shared" si="50"/>
        <v>0</v>
      </c>
      <c r="Y357" s="115"/>
    </row>
    <row r="358" spans="1:25" ht="16.5" thickBot="1" x14ac:dyDescent="0.25">
      <c r="A358" s="106"/>
      <c r="B358" s="107"/>
      <c r="C358" s="107"/>
      <c r="D358" s="107"/>
      <c r="E358" s="114"/>
      <c r="F358" s="114"/>
      <c r="G358" s="108"/>
      <c r="H358" s="109">
        <v>5</v>
      </c>
      <c r="I358" s="69"/>
      <c r="J358" s="69">
        <v>1</v>
      </c>
      <c r="K358" s="69"/>
      <c r="L358" s="69"/>
      <c r="M358" s="69"/>
      <c r="N358" s="69"/>
      <c r="O358" s="69"/>
      <c r="P358" s="69"/>
      <c r="Q358" s="69"/>
      <c r="R358" s="69"/>
      <c r="S358" s="337">
        <v>5</v>
      </c>
      <c r="T358" s="333">
        <f t="shared" si="48"/>
        <v>11</v>
      </c>
      <c r="U358" s="102">
        <f t="shared" si="49"/>
        <v>5.4862842892768084E-3</v>
      </c>
      <c r="V358" s="103">
        <f>D349</f>
        <v>2005</v>
      </c>
      <c r="W358" s="282" t="s">
        <v>0</v>
      </c>
      <c r="X358" s="97">
        <f t="shared" si="50"/>
        <v>11</v>
      </c>
      <c r="Y358" s="329"/>
    </row>
    <row r="359" spans="1:25" ht="16.5" thickBot="1" x14ac:dyDescent="0.25">
      <c r="A359" s="106"/>
      <c r="B359" s="107"/>
      <c r="C359" s="107"/>
      <c r="D359" s="107"/>
      <c r="E359" s="114"/>
      <c r="F359" s="114"/>
      <c r="G359" s="108"/>
      <c r="H359" s="109">
        <v>4</v>
      </c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337">
        <v>1</v>
      </c>
      <c r="T359" s="333">
        <f t="shared" si="48"/>
        <v>5</v>
      </c>
      <c r="U359" s="102">
        <f t="shared" si="49"/>
        <v>2.4937655860349127E-3</v>
      </c>
      <c r="V359" s="103">
        <f>D349</f>
        <v>2005</v>
      </c>
      <c r="W359" s="282" t="s">
        <v>12</v>
      </c>
      <c r="X359" s="97">
        <f t="shared" si="50"/>
        <v>5</v>
      </c>
      <c r="Y359" s="116"/>
    </row>
    <row r="360" spans="1:25" ht="16.5" thickBot="1" x14ac:dyDescent="0.25">
      <c r="A360" s="106"/>
      <c r="B360" s="107"/>
      <c r="C360" s="107"/>
      <c r="D360" s="107"/>
      <c r="E360" s="114"/>
      <c r="F360" s="114" t="s">
        <v>110</v>
      </c>
      <c r="G360" s="108"/>
      <c r="H360" s="109">
        <v>4</v>
      </c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337"/>
      <c r="T360" s="333">
        <f t="shared" si="48"/>
        <v>4</v>
      </c>
      <c r="U360" s="102">
        <f t="shared" si="49"/>
        <v>1.99501246882793E-3</v>
      </c>
      <c r="V360" s="103">
        <f>D349</f>
        <v>2005</v>
      </c>
      <c r="W360" s="282" t="s">
        <v>35</v>
      </c>
      <c r="X360" s="97">
        <f t="shared" si="50"/>
        <v>4</v>
      </c>
      <c r="Y360" s="116"/>
    </row>
    <row r="361" spans="1:25" ht="16.5" thickBot="1" x14ac:dyDescent="0.25">
      <c r="A361" s="106"/>
      <c r="B361" s="107"/>
      <c r="C361" s="107"/>
      <c r="D361" s="107"/>
      <c r="E361" s="114"/>
      <c r="F361" s="114"/>
      <c r="G361" s="108"/>
      <c r="H361" s="109"/>
      <c r="I361" s="69"/>
      <c r="J361" s="69">
        <v>1</v>
      </c>
      <c r="K361" s="69"/>
      <c r="L361" s="69"/>
      <c r="M361" s="69"/>
      <c r="N361" s="69"/>
      <c r="O361" s="69"/>
      <c r="P361" s="69"/>
      <c r="Q361" s="69"/>
      <c r="R361" s="69"/>
      <c r="S361" s="337"/>
      <c r="T361" s="333">
        <f t="shared" si="48"/>
        <v>1</v>
      </c>
      <c r="U361" s="102">
        <f t="shared" si="49"/>
        <v>4.9875311720698251E-4</v>
      </c>
      <c r="V361" s="103">
        <f>D349</f>
        <v>2005</v>
      </c>
      <c r="W361" s="283" t="s">
        <v>29</v>
      </c>
      <c r="X361" s="97">
        <f t="shared" si="50"/>
        <v>1</v>
      </c>
      <c r="Y361" s="113"/>
    </row>
    <row r="362" spans="1:25" ht="16.5" thickBot="1" x14ac:dyDescent="0.25">
      <c r="A362" s="106"/>
      <c r="B362" s="107"/>
      <c r="C362" s="107"/>
      <c r="D362" s="107"/>
      <c r="E362" s="114"/>
      <c r="F362" s="114"/>
      <c r="G362" s="119"/>
      <c r="H362" s="120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337"/>
      <c r="T362" s="333">
        <f t="shared" si="48"/>
        <v>0</v>
      </c>
      <c r="U362" s="102">
        <f t="shared" si="49"/>
        <v>0</v>
      </c>
      <c r="V362" s="103">
        <f>D349</f>
        <v>2005</v>
      </c>
      <c r="W362" s="283" t="s">
        <v>221</v>
      </c>
      <c r="X362" s="97">
        <f t="shared" si="50"/>
        <v>0</v>
      </c>
      <c r="Y362" s="329"/>
    </row>
    <row r="363" spans="1:25" ht="16.5" thickBot="1" x14ac:dyDescent="0.25">
      <c r="A363" s="106"/>
      <c r="B363" s="107"/>
      <c r="C363" s="107"/>
      <c r="D363" s="107"/>
      <c r="E363" s="114"/>
      <c r="F363" s="114"/>
      <c r="G363" s="119"/>
      <c r="H363" s="120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337"/>
      <c r="T363" s="333">
        <f t="shared" si="48"/>
        <v>0</v>
      </c>
      <c r="U363" s="102">
        <f t="shared" si="49"/>
        <v>0</v>
      </c>
      <c r="V363" s="103">
        <f>D349</f>
        <v>2005</v>
      </c>
      <c r="W363" s="283" t="s">
        <v>28</v>
      </c>
      <c r="X363" s="97">
        <f t="shared" si="50"/>
        <v>0</v>
      </c>
      <c r="Y363" s="113"/>
    </row>
    <row r="364" spans="1:25" ht="16.5" thickBot="1" x14ac:dyDescent="0.25">
      <c r="A364" s="106"/>
      <c r="B364" s="107"/>
      <c r="C364" s="107"/>
      <c r="D364" s="107"/>
      <c r="E364" s="114"/>
      <c r="F364" s="114"/>
      <c r="G364" s="119"/>
      <c r="H364" s="227">
        <v>3</v>
      </c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338"/>
      <c r="T364" s="334">
        <f t="shared" si="48"/>
        <v>3</v>
      </c>
      <c r="U364" s="331">
        <f t="shared" si="49"/>
        <v>1.4962593516209476E-3</v>
      </c>
      <c r="V364" s="322">
        <f>D349</f>
        <v>2005</v>
      </c>
      <c r="W364" s="284" t="s">
        <v>179</v>
      </c>
      <c r="X364" s="97">
        <f t="shared" si="50"/>
        <v>3</v>
      </c>
      <c r="Y364" s="113"/>
    </row>
    <row r="365" spans="1:25" ht="16.5" thickBot="1" x14ac:dyDescent="0.25">
      <c r="A365" s="106"/>
      <c r="B365" s="107"/>
      <c r="C365" s="107"/>
      <c r="D365" s="107"/>
      <c r="E365" s="114"/>
      <c r="F365" s="114"/>
      <c r="G365" s="108"/>
      <c r="H365" s="99"/>
      <c r="I365" s="121">
        <v>1</v>
      </c>
      <c r="J365" s="121"/>
      <c r="K365" s="121"/>
      <c r="L365" s="121"/>
      <c r="M365" s="121"/>
      <c r="N365" s="121"/>
      <c r="O365" s="121"/>
      <c r="P365" s="121"/>
      <c r="Q365" s="121"/>
      <c r="R365" s="121"/>
      <c r="S365" s="339"/>
      <c r="T365" s="335">
        <f t="shared" si="48"/>
        <v>0</v>
      </c>
      <c r="U365" s="224">
        <f t="shared" si="49"/>
        <v>0</v>
      </c>
      <c r="V365" s="103">
        <f>D349</f>
        <v>2005</v>
      </c>
      <c r="W365" s="285" t="s">
        <v>11</v>
      </c>
      <c r="X365" s="97">
        <f t="shared" si="50"/>
        <v>0</v>
      </c>
      <c r="Y365" s="116"/>
    </row>
    <row r="366" spans="1:25" ht="16.5" thickBot="1" x14ac:dyDescent="0.25">
      <c r="A366" s="106"/>
      <c r="B366" s="107"/>
      <c r="C366" s="107"/>
      <c r="D366" s="107"/>
      <c r="E366" s="114"/>
      <c r="F366" s="114"/>
      <c r="G366" s="108"/>
      <c r="H366" s="109"/>
      <c r="I366" s="293"/>
      <c r="J366" s="69"/>
      <c r="K366" s="69"/>
      <c r="L366" s="69"/>
      <c r="M366" s="69"/>
      <c r="N366" s="69"/>
      <c r="O366" s="69"/>
      <c r="P366" s="69"/>
      <c r="Q366" s="69"/>
      <c r="R366" s="69"/>
      <c r="S366" s="337"/>
      <c r="T366" s="333">
        <f t="shared" si="48"/>
        <v>0</v>
      </c>
      <c r="U366" s="102">
        <f t="shared" si="49"/>
        <v>0</v>
      </c>
      <c r="V366" s="103">
        <f>D349</f>
        <v>2005</v>
      </c>
      <c r="W366" s="282" t="s">
        <v>30</v>
      </c>
      <c r="X366" s="97">
        <f t="shared" si="50"/>
        <v>0</v>
      </c>
      <c r="Y366" s="116"/>
    </row>
    <row r="367" spans="1:25" ht="16.5" thickBot="1" x14ac:dyDescent="0.25">
      <c r="A367" s="106"/>
      <c r="B367" s="107"/>
      <c r="C367" s="107"/>
      <c r="D367" s="107"/>
      <c r="E367" s="114"/>
      <c r="F367" s="114"/>
      <c r="G367" s="108"/>
      <c r="H367" s="109"/>
      <c r="I367" s="294">
        <v>5</v>
      </c>
      <c r="J367" s="69">
        <v>2</v>
      </c>
      <c r="K367" s="69"/>
      <c r="L367" s="69"/>
      <c r="M367" s="69"/>
      <c r="N367" s="69"/>
      <c r="O367" s="69"/>
      <c r="P367" s="69"/>
      <c r="Q367" s="69"/>
      <c r="R367" s="69"/>
      <c r="S367" s="337">
        <v>2</v>
      </c>
      <c r="T367" s="333">
        <f t="shared" si="48"/>
        <v>4</v>
      </c>
      <c r="U367" s="102">
        <f t="shared" si="49"/>
        <v>1.99501246882793E-3</v>
      </c>
      <c r="V367" s="103">
        <f>D349</f>
        <v>2005</v>
      </c>
      <c r="W367" s="282" t="s">
        <v>3</v>
      </c>
      <c r="X367" s="97">
        <f t="shared" si="50"/>
        <v>4</v>
      </c>
      <c r="Y367" s="115"/>
    </row>
    <row r="368" spans="1:25" ht="16.5" thickBot="1" x14ac:dyDescent="0.25">
      <c r="A368" s="106"/>
      <c r="B368" s="107"/>
      <c r="C368" s="107"/>
      <c r="D368" s="107"/>
      <c r="E368" s="114"/>
      <c r="F368" s="114"/>
      <c r="G368" s="108"/>
      <c r="H368" s="109"/>
      <c r="I368" s="294">
        <v>17</v>
      </c>
      <c r="J368" s="69">
        <v>3</v>
      </c>
      <c r="K368" s="69"/>
      <c r="L368" s="69"/>
      <c r="M368" s="69"/>
      <c r="N368" s="69"/>
      <c r="O368" s="69"/>
      <c r="P368" s="69"/>
      <c r="Q368" s="69"/>
      <c r="R368" s="69"/>
      <c r="S368" s="337"/>
      <c r="T368" s="333">
        <f t="shared" si="48"/>
        <v>3</v>
      </c>
      <c r="U368" s="102">
        <f t="shared" si="49"/>
        <v>1.4962593516209476E-3</v>
      </c>
      <c r="V368" s="103">
        <f>D349</f>
        <v>2005</v>
      </c>
      <c r="W368" s="282" t="s">
        <v>8</v>
      </c>
      <c r="X368" s="97">
        <f t="shared" si="50"/>
        <v>3</v>
      </c>
      <c r="Y368" s="116"/>
    </row>
    <row r="369" spans="1:25" ht="16.5" thickBot="1" x14ac:dyDescent="0.25">
      <c r="A369" s="106"/>
      <c r="B369" s="107"/>
      <c r="C369" s="107"/>
      <c r="D369" s="107"/>
      <c r="E369" s="114"/>
      <c r="F369" s="114"/>
      <c r="G369" s="108"/>
      <c r="H369" s="109"/>
      <c r="I369" s="294">
        <v>10</v>
      </c>
      <c r="J369" s="69"/>
      <c r="K369" s="69"/>
      <c r="L369" s="69"/>
      <c r="M369" s="69"/>
      <c r="N369" s="69"/>
      <c r="O369" s="69"/>
      <c r="P369" s="69"/>
      <c r="Q369" s="69"/>
      <c r="R369" s="69"/>
      <c r="S369" s="337"/>
      <c r="T369" s="333">
        <f t="shared" si="48"/>
        <v>0</v>
      </c>
      <c r="U369" s="102">
        <f t="shared" si="49"/>
        <v>0</v>
      </c>
      <c r="V369" s="103">
        <f>D349</f>
        <v>2005</v>
      </c>
      <c r="W369" s="282" t="s">
        <v>9</v>
      </c>
      <c r="X369" s="97">
        <f t="shared" si="50"/>
        <v>0</v>
      </c>
      <c r="Y369" s="116"/>
    </row>
    <row r="370" spans="1:25" ht="16.5" thickBot="1" x14ac:dyDescent="0.25">
      <c r="A370" s="106"/>
      <c r="B370" s="107"/>
      <c r="C370" s="107"/>
      <c r="D370" s="107"/>
      <c r="E370" s="114"/>
      <c r="F370" s="114"/>
      <c r="G370" s="108"/>
      <c r="H370" s="109"/>
      <c r="I370" s="294">
        <v>5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337"/>
      <c r="T370" s="333">
        <f t="shared" si="48"/>
        <v>0</v>
      </c>
      <c r="U370" s="102">
        <f t="shared" si="49"/>
        <v>0</v>
      </c>
      <c r="V370" s="103">
        <f>D349</f>
        <v>2005</v>
      </c>
      <c r="W370" s="282" t="s">
        <v>82</v>
      </c>
      <c r="X370" s="97">
        <f t="shared" si="50"/>
        <v>0</v>
      </c>
      <c r="Y370" s="116"/>
    </row>
    <row r="371" spans="1:25" ht="16.5" thickBot="1" x14ac:dyDescent="0.25">
      <c r="A371" s="106"/>
      <c r="B371" s="107"/>
      <c r="C371" s="107"/>
      <c r="D371" s="107"/>
      <c r="E371" s="114"/>
      <c r="F371" s="114"/>
      <c r="G371" s="108"/>
      <c r="H371" s="109"/>
      <c r="I371" s="294">
        <v>2</v>
      </c>
      <c r="J371" s="69"/>
      <c r="K371" s="69"/>
      <c r="L371" s="69"/>
      <c r="M371" s="69"/>
      <c r="N371" s="69"/>
      <c r="O371" s="69"/>
      <c r="P371" s="69"/>
      <c r="Q371" s="69"/>
      <c r="R371" s="69"/>
      <c r="S371" s="337"/>
      <c r="T371" s="333">
        <f t="shared" si="48"/>
        <v>0</v>
      </c>
      <c r="U371" s="102">
        <f t="shared" si="49"/>
        <v>0</v>
      </c>
      <c r="V371" s="103">
        <f>D349</f>
        <v>2005</v>
      </c>
      <c r="W371" s="282" t="s">
        <v>20</v>
      </c>
      <c r="X371" s="97">
        <f t="shared" si="50"/>
        <v>0</v>
      </c>
      <c r="Y371" s="116"/>
    </row>
    <row r="372" spans="1:25" ht="16.5" thickBot="1" x14ac:dyDescent="0.25">
      <c r="A372" s="106"/>
      <c r="B372" s="107"/>
      <c r="C372" s="107"/>
      <c r="D372" s="107"/>
      <c r="E372" s="114"/>
      <c r="F372" s="114"/>
      <c r="G372" s="108"/>
      <c r="H372" s="109"/>
      <c r="I372" s="294">
        <v>1</v>
      </c>
      <c r="J372" s="69"/>
      <c r="K372" s="69"/>
      <c r="L372" s="69"/>
      <c r="M372" s="69"/>
      <c r="N372" s="69"/>
      <c r="O372" s="69"/>
      <c r="P372" s="69"/>
      <c r="Q372" s="69"/>
      <c r="R372" s="69"/>
      <c r="S372" s="337"/>
      <c r="T372" s="333">
        <f t="shared" si="48"/>
        <v>0</v>
      </c>
      <c r="U372" s="102">
        <f t="shared" si="49"/>
        <v>0</v>
      </c>
      <c r="V372" s="103">
        <f>D349</f>
        <v>2005</v>
      </c>
      <c r="W372" s="282" t="s">
        <v>83</v>
      </c>
      <c r="X372" s="97">
        <f t="shared" si="50"/>
        <v>0</v>
      </c>
      <c r="Y372" s="105" t="s">
        <v>285</v>
      </c>
    </row>
    <row r="373" spans="1:25" ht="16.5" thickBot="1" x14ac:dyDescent="0.25">
      <c r="A373" s="106"/>
      <c r="B373" s="107"/>
      <c r="C373" s="107"/>
      <c r="D373" s="107"/>
      <c r="E373" s="114"/>
      <c r="F373" s="114"/>
      <c r="G373" s="108"/>
      <c r="H373" s="109"/>
      <c r="I373" s="294">
        <v>4</v>
      </c>
      <c r="J373" s="69"/>
      <c r="K373" s="69"/>
      <c r="L373" s="69"/>
      <c r="M373" s="69"/>
      <c r="N373" s="69"/>
      <c r="O373" s="69"/>
      <c r="P373" s="69"/>
      <c r="Q373" s="69"/>
      <c r="R373" s="69"/>
      <c r="S373" s="337">
        <v>3</v>
      </c>
      <c r="T373" s="333">
        <f t="shared" si="48"/>
        <v>3</v>
      </c>
      <c r="U373" s="102">
        <f t="shared" si="49"/>
        <v>1.4962593516209476E-3</v>
      </c>
      <c r="V373" s="103">
        <f>D349</f>
        <v>2005</v>
      </c>
      <c r="W373" s="282" t="s">
        <v>10</v>
      </c>
      <c r="X373" s="97">
        <f t="shared" si="50"/>
        <v>3</v>
      </c>
      <c r="Y373" s="105" t="s">
        <v>381</v>
      </c>
    </row>
    <row r="374" spans="1:25" ht="16.5" thickBot="1" x14ac:dyDescent="0.25">
      <c r="A374" s="106"/>
      <c r="B374" s="107"/>
      <c r="C374" s="107"/>
      <c r="D374" s="107"/>
      <c r="E374" s="114"/>
      <c r="F374" s="114"/>
      <c r="G374" s="108"/>
      <c r="H374" s="109"/>
      <c r="I374" s="294">
        <v>9</v>
      </c>
      <c r="J374" s="69"/>
      <c r="K374" s="69"/>
      <c r="L374" s="69"/>
      <c r="M374" s="69"/>
      <c r="N374" s="69"/>
      <c r="O374" s="69"/>
      <c r="P374" s="69"/>
      <c r="Q374" s="69"/>
      <c r="R374" s="69"/>
      <c r="S374" s="337"/>
      <c r="T374" s="333">
        <f t="shared" si="48"/>
        <v>0</v>
      </c>
      <c r="U374" s="102">
        <f t="shared" si="49"/>
        <v>0</v>
      </c>
      <c r="V374" s="103">
        <f>D349</f>
        <v>2005</v>
      </c>
      <c r="W374" s="282" t="s">
        <v>13</v>
      </c>
      <c r="X374" s="97">
        <f t="shared" si="50"/>
        <v>0</v>
      </c>
      <c r="Y374" s="105"/>
    </row>
    <row r="375" spans="1:25" ht="15.75" thickBot="1" x14ac:dyDescent="0.25">
      <c r="A375" s="106"/>
      <c r="B375" s="107"/>
      <c r="C375" s="107"/>
      <c r="D375" s="107"/>
      <c r="E375" s="114"/>
      <c r="F375" s="114"/>
      <c r="G375" s="108"/>
      <c r="H375" s="10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337"/>
      <c r="T375" s="333">
        <f t="shared" si="48"/>
        <v>0</v>
      </c>
      <c r="U375" s="102">
        <f t="shared" si="49"/>
        <v>0</v>
      </c>
      <c r="V375" s="103">
        <f>D349</f>
        <v>2005</v>
      </c>
      <c r="W375" s="254" t="s">
        <v>346</v>
      </c>
      <c r="X375" s="97">
        <f t="shared" si="50"/>
        <v>0</v>
      </c>
      <c r="Y375" s="115"/>
    </row>
    <row r="376" spans="1:25" ht="15.75" thickBot="1" x14ac:dyDescent="0.25">
      <c r="A376" s="106"/>
      <c r="B376" s="107"/>
      <c r="C376" s="107"/>
      <c r="D376" s="107"/>
      <c r="E376" s="114"/>
      <c r="F376" s="114"/>
      <c r="G376" s="108"/>
      <c r="H376" s="109"/>
      <c r="I376" s="69">
        <v>5</v>
      </c>
      <c r="J376" s="69">
        <v>1</v>
      </c>
      <c r="K376" s="69"/>
      <c r="L376" s="69"/>
      <c r="M376" s="69"/>
      <c r="N376" s="69"/>
      <c r="O376" s="69"/>
      <c r="P376" s="69"/>
      <c r="Q376" s="69"/>
      <c r="R376" s="69"/>
      <c r="S376" s="337"/>
      <c r="T376" s="333">
        <f t="shared" si="48"/>
        <v>1</v>
      </c>
      <c r="U376" s="102">
        <f t="shared" si="49"/>
        <v>4.9875311720698251E-4</v>
      </c>
      <c r="V376" s="103">
        <f>D349</f>
        <v>2005</v>
      </c>
      <c r="W376" s="254" t="s">
        <v>101</v>
      </c>
      <c r="X376" s="97">
        <f t="shared" si="50"/>
        <v>1</v>
      </c>
      <c r="Y376" s="115"/>
    </row>
    <row r="377" spans="1:25" ht="16.5" thickBot="1" x14ac:dyDescent="0.25">
      <c r="A377" s="106"/>
      <c r="B377" s="107"/>
      <c r="C377" s="107"/>
      <c r="D377" s="107"/>
      <c r="E377" s="114"/>
      <c r="F377" s="114"/>
      <c r="G377" s="108"/>
      <c r="H377" s="117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340"/>
      <c r="T377" s="334">
        <f t="shared" si="48"/>
        <v>0</v>
      </c>
      <c r="U377" s="430">
        <f t="shared" si="49"/>
        <v>0</v>
      </c>
      <c r="V377" s="103">
        <f>D349</f>
        <v>2005</v>
      </c>
      <c r="W377" s="286" t="s">
        <v>29</v>
      </c>
      <c r="X377" s="97">
        <f t="shared" si="50"/>
        <v>0</v>
      </c>
      <c r="Y377" s="116"/>
    </row>
    <row r="378" spans="1:25" ht="16.5" thickBot="1" x14ac:dyDescent="0.3">
      <c r="A378" s="106"/>
      <c r="B378" s="107"/>
      <c r="C378" s="107"/>
      <c r="D378" s="107"/>
      <c r="E378" s="114"/>
      <c r="F378" s="114"/>
      <c r="G378" s="108"/>
      <c r="H378" s="91"/>
      <c r="I378" s="92"/>
      <c r="J378" s="325"/>
      <c r="K378" s="92"/>
      <c r="L378" s="92"/>
      <c r="M378" s="92"/>
      <c r="N378" s="92"/>
      <c r="O378" s="92"/>
      <c r="P378" s="92"/>
      <c r="Q378" s="92"/>
      <c r="R378" s="92"/>
      <c r="S378" s="92"/>
      <c r="T378" s="332"/>
      <c r="U378" s="332"/>
      <c r="V378" s="125"/>
      <c r="W378" s="287" t="s">
        <v>177</v>
      </c>
      <c r="X378" s="97">
        <f t="shared" si="50"/>
        <v>0</v>
      </c>
      <c r="Y378" s="105" t="s">
        <v>380</v>
      </c>
    </row>
    <row r="379" spans="1:25" ht="16.5" thickBot="1" x14ac:dyDescent="0.25">
      <c r="A379" s="106"/>
      <c r="B379" s="107"/>
      <c r="C379" s="107"/>
      <c r="D379" s="107"/>
      <c r="E379" s="114"/>
      <c r="F379" s="114"/>
      <c r="G379" s="119"/>
      <c r="H379" s="99">
        <v>4</v>
      </c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336"/>
      <c r="T379" s="335">
        <f t="shared" ref="T379:T387" si="51">SUM(H379,J379,L379,N379,P379,R379,S379)</f>
        <v>4</v>
      </c>
      <c r="U379" s="224">
        <f>($T379)/$D$349</f>
        <v>1.99501246882793E-3</v>
      </c>
      <c r="V379" s="103">
        <f>D349</f>
        <v>2005</v>
      </c>
      <c r="W379" s="281" t="s">
        <v>87</v>
      </c>
      <c r="X379" s="97">
        <f t="shared" si="50"/>
        <v>4</v>
      </c>
      <c r="Y379" s="105" t="s">
        <v>338</v>
      </c>
    </row>
    <row r="380" spans="1:25" ht="16.5" thickBot="1" x14ac:dyDescent="0.25">
      <c r="A380" s="106"/>
      <c r="B380" s="107"/>
      <c r="C380" s="107"/>
      <c r="D380" s="107"/>
      <c r="E380" s="114"/>
      <c r="F380" s="114"/>
      <c r="G380" s="119"/>
      <c r="H380" s="109">
        <v>1</v>
      </c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337"/>
      <c r="T380" s="333">
        <f t="shared" si="51"/>
        <v>1</v>
      </c>
      <c r="U380" s="224">
        <f t="shared" ref="U380:U387" si="52">($T380)/$D$349</f>
        <v>4.9875311720698251E-4</v>
      </c>
      <c r="V380" s="103">
        <f>D349</f>
        <v>2005</v>
      </c>
      <c r="W380" s="282" t="s">
        <v>88</v>
      </c>
      <c r="X380" s="97">
        <f t="shared" si="50"/>
        <v>1</v>
      </c>
      <c r="Y380" s="105" t="s">
        <v>379</v>
      </c>
    </row>
    <row r="381" spans="1:25" ht="15.75" thickBot="1" x14ac:dyDescent="0.25">
      <c r="A381" s="106"/>
      <c r="B381" s="107"/>
      <c r="C381" s="107"/>
      <c r="D381" s="107"/>
      <c r="E381" s="114"/>
      <c r="F381" s="114"/>
      <c r="G381" s="119"/>
      <c r="H381" s="109" t="s">
        <v>110</v>
      </c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337"/>
      <c r="T381" s="333">
        <f t="shared" si="51"/>
        <v>0</v>
      </c>
      <c r="U381" s="224">
        <f t="shared" si="52"/>
        <v>0</v>
      </c>
      <c r="V381" s="103">
        <f>D349</f>
        <v>2005</v>
      </c>
      <c r="W381" s="368" t="s">
        <v>12</v>
      </c>
      <c r="X381" s="97">
        <f t="shared" si="50"/>
        <v>0</v>
      </c>
      <c r="Y381" s="105" t="s">
        <v>383</v>
      </c>
    </row>
    <row r="382" spans="1:25" ht="16.5" thickBot="1" x14ac:dyDescent="0.25">
      <c r="A382" s="106"/>
      <c r="B382" s="107"/>
      <c r="C382" s="107"/>
      <c r="D382" s="107"/>
      <c r="E382" s="114"/>
      <c r="F382" s="114"/>
      <c r="G382" s="119"/>
      <c r="H382" s="109">
        <v>3</v>
      </c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337"/>
      <c r="T382" s="333">
        <f t="shared" si="51"/>
        <v>3</v>
      </c>
      <c r="U382" s="224">
        <f t="shared" si="52"/>
        <v>1.4962593516209476E-3</v>
      </c>
      <c r="V382" s="103">
        <f>D349</f>
        <v>2005</v>
      </c>
      <c r="W382" s="282" t="s">
        <v>76</v>
      </c>
      <c r="X382" s="97">
        <f t="shared" si="50"/>
        <v>3</v>
      </c>
      <c r="Y382" s="105" t="s">
        <v>382</v>
      </c>
    </row>
    <row r="383" spans="1:25" ht="16.5" thickBot="1" x14ac:dyDescent="0.25">
      <c r="A383" s="106"/>
      <c r="B383" s="107"/>
      <c r="C383" s="107"/>
      <c r="D383" s="107"/>
      <c r="E383" s="114"/>
      <c r="F383" s="114"/>
      <c r="G383" s="119"/>
      <c r="H383" s="109">
        <v>3</v>
      </c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337"/>
      <c r="T383" s="333">
        <f t="shared" si="51"/>
        <v>3</v>
      </c>
      <c r="U383" s="224">
        <f t="shared" si="52"/>
        <v>1.4962593516209476E-3</v>
      </c>
      <c r="V383" s="103">
        <f>D349</f>
        <v>2005</v>
      </c>
      <c r="W383" s="282" t="s">
        <v>90</v>
      </c>
      <c r="X383" s="97">
        <f t="shared" si="50"/>
        <v>3</v>
      </c>
      <c r="Y383" s="105" t="s">
        <v>384</v>
      </c>
    </row>
    <row r="384" spans="1:25" ht="16.5" thickBot="1" x14ac:dyDescent="0.25">
      <c r="A384" s="106"/>
      <c r="B384" s="107"/>
      <c r="C384" s="107"/>
      <c r="D384" s="107"/>
      <c r="E384" s="114"/>
      <c r="F384" s="114"/>
      <c r="G384" s="119"/>
      <c r="H384" s="109">
        <v>1</v>
      </c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337"/>
      <c r="T384" s="333">
        <f t="shared" si="51"/>
        <v>1</v>
      </c>
      <c r="U384" s="224">
        <f t="shared" si="52"/>
        <v>4.9875311720698251E-4</v>
      </c>
      <c r="V384" s="103">
        <f>D349</f>
        <v>2005</v>
      </c>
      <c r="W384" s="283" t="s">
        <v>28</v>
      </c>
      <c r="X384" s="97">
        <f t="shared" si="50"/>
        <v>1</v>
      </c>
      <c r="Y384" s="105"/>
    </row>
    <row r="385" spans="1:25" ht="16.5" thickBot="1" x14ac:dyDescent="0.25">
      <c r="A385" s="106"/>
      <c r="B385" s="107"/>
      <c r="C385" s="107"/>
      <c r="D385" s="107"/>
      <c r="E385" s="114"/>
      <c r="F385" s="114"/>
      <c r="G385" s="119"/>
      <c r="H385" s="117">
        <v>15</v>
      </c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340"/>
      <c r="T385" s="333">
        <f t="shared" si="51"/>
        <v>15</v>
      </c>
      <c r="U385" s="224">
        <f t="shared" si="52"/>
        <v>7.481296758104738E-3</v>
      </c>
      <c r="V385" s="103">
        <f>D349</f>
        <v>2005</v>
      </c>
      <c r="W385" s="286" t="s">
        <v>240</v>
      </c>
      <c r="X385" s="97">
        <f t="shared" si="50"/>
        <v>15</v>
      </c>
      <c r="Y385" s="105"/>
    </row>
    <row r="386" spans="1:25" ht="16.5" thickBot="1" x14ac:dyDescent="0.25">
      <c r="A386" s="106"/>
      <c r="B386" s="107"/>
      <c r="C386" s="107"/>
      <c r="D386" s="107"/>
      <c r="E386" s="114"/>
      <c r="F386" s="114"/>
      <c r="G386" s="119"/>
      <c r="H386" s="117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340"/>
      <c r="T386" s="333">
        <f t="shared" si="51"/>
        <v>0</v>
      </c>
      <c r="U386" s="224">
        <f t="shared" si="52"/>
        <v>0</v>
      </c>
      <c r="V386" s="103">
        <f>D349</f>
        <v>2005</v>
      </c>
      <c r="W386" s="286" t="s">
        <v>37</v>
      </c>
      <c r="X386" s="97">
        <f t="shared" si="50"/>
        <v>0</v>
      </c>
      <c r="Y386" s="105"/>
    </row>
    <row r="387" spans="1:25" ht="16.5" thickBot="1" x14ac:dyDescent="0.25">
      <c r="A387" s="127"/>
      <c r="B387" s="128"/>
      <c r="C387" s="128"/>
      <c r="D387" s="128"/>
      <c r="E387" s="129"/>
      <c r="F387" s="129"/>
      <c r="G387" s="130"/>
      <c r="H387" s="117">
        <v>7</v>
      </c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340"/>
      <c r="T387" s="333">
        <f t="shared" si="51"/>
        <v>7</v>
      </c>
      <c r="U387" s="331">
        <f t="shared" si="52"/>
        <v>3.4912718204488779E-3</v>
      </c>
      <c r="V387" s="103">
        <f>D349</f>
        <v>2005</v>
      </c>
      <c r="W387" s="284" t="s">
        <v>168</v>
      </c>
      <c r="X387" s="289">
        <f>T387</f>
        <v>7</v>
      </c>
      <c r="Y387" s="295"/>
    </row>
    <row r="388" spans="1:25" ht="15.75" thickBot="1" x14ac:dyDescent="0.25">
      <c r="A388" s="132"/>
      <c r="B388" s="132"/>
      <c r="C388" s="132"/>
      <c r="D388" s="132"/>
      <c r="E388" s="132"/>
      <c r="F388" s="132"/>
      <c r="G388" s="53" t="s">
        <v>5</v>
      </c>
      <c r="H388" s="133">
        <f>SUM(H350:H387)</f>
        <v>85</v>
      </c>
      <c r="I388" s="133">
        <f>SUM(I350:I387)</f>
        <v>59</v>
      </c>
      <c r="J388" s="133">
        <f>SUM(J350:J387)</f>
        <v>12</v>
      </c>
      <c r="K388" s="133">
        <f t="shared" ref="K388:R388" si="53">SUM(K350:K387)</f>
        <v>0</v>
      </c>
      <c r="L388" s="133">
        <f t="shared" si="53"/>
        <v>0</v>
      </c>
      <c r="M388" s="133">
        <f t="shared" si="53"/>
        <v>0</v>
      </c>
      <c r="N388" s="133">
        <f t="shared" si="53"/>
        <v>0</v>
      </c>
      <c r="O388" s="133">
        <f t="shared" si="53"/>
        <v>0</v>
      </c>
      <c r="P388" s="133">
        <f t="shared" si="53"/>
        <v>0</v>
      </c>
      <c r="Q388" s="133">
        <f t="shared" si="53"/>
        <v>0</v>
      </c>
      <c r="R388" s="133">
        <f t="shared" si="53"/>
        <v>0</v>
      </c>
      <c r="S388" s="133">
        <f>SUM(S350:S387)</f>
        <v>20</v>
      </c>
      <c r="T388" s="271">
        <f>SUM(H388,J388,L388,N388,P388,R388,S388)</f>
        <v>117</v>
      </c>
      <c r="U388" s="224">
        <f>($T388)/$D$349</f>
        <v>5.8354114713216956E-2</v>
      </c>
      <c r="V388" s="103">
        <f>D349</f>
        <v>2005</v>
      </c>
      <c r="W388" s="46"/>
    </row>
    <row r="390" spans="1:25" ht="15.75" thickBot="1" x14ac:dyDescent="0.3"/>
    <row r="391" spans="1:25" ht="75.75" thickBot="1" x14ac:dyDescent="0.3">
      <c r="A391" s="48" t="s">
        <v>23</v>
      </c>
      <c r="B391" s="48" t="s">
        <v>23</v>
      </c>
      <c r="C391" s="49" t="s">
        <v>56</v>
      </c>
      <c r="D391" s="49" t="s">
        <v>18</v>
      </c>
      <c r="E391" s="48" t="s">
        <v>17</v>
      </c>
      <c r="F391" s="50" t="s">
        <v>1</v>
      </c>
      <c r="G391" s="51" t="s">
        <v>24</v>
      </c>
      <c r="H391" s="52" t="s">
        <v>77</v>
      </c>
      <c r="I391" s="52" t="s">
        <v>78</v>
      </c>
      <c r="J391" s="52" t="s">
        <v>57</v>
      </c>
      <c r="K391" s="52" t="s">
        <v>62</v>
      </c>
      <c r="L391" s="52" t="s">
        <v>58</v>
      </c>
      <c r="M391" s="52" t="s">
        <v>63</v>
      </c>
      <c r="N391" s="52" t="s">
        <v>59</v>
      </c>
      <c r="O391" s="52" t="s">
        <v>64</v>
      </c>
      <c r="P391" s="52" t="s">
        <v>60</v>
      </c>
      <c r="Q391" s="52" t="s">
        <v>79</v>
      </c>
      <c r="R391" s="52" t="s">
        <v>131</v>
      </c>
      <c r="S391" s="52" t="s">
        <v>44</v>
      </c>
      <c r="T391" s="52" t="s">
        <v>5</v>
      </c>
      <c r="U391" s="48" t="s">
        <v>2</v>
      </c>
      <c r="V391" s="88" t="s">
        <v>74</v>
      </c>
      <c r="W391" s="89" t="s">
        <v>21</v>
      </c>
      <c r="X391" s="49" t="s">
        <v>18</v>
      </c>
      <c r="Y391" s="90" t="s">
        <v>7</v>
      </c>
    </row>
    <row r="392" spans="1:25" ht="15.75" thickBot="1" x14ac:dyDescent="0.3">
      <c r="A392" s="471">
        <v>1478253</v>
      </c>
      <c r="B392" s="288" t="s">
        <v>125</v>
      </c>
      <c r="C392" s="471">
        <v>1920</v>
      </c>
      <c r="D392" s="471">
        <v>2046</v>
      </c>
      <c r="E392" s="476">
        <v>1875</v>
      </c>
      <c r="F392" s="477">
        <f>E392/D392</f>
        <v>0.91642228739002929</v>
      </c>
      <c r="G392" s="54">
        <v>44960</v>
      </c>
      <c r="H392" s="91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3"/>
      <c r="T392" s="425"/>
      <c r="U392" s="125"/>
      <c r="V392" s="93"/>
      <c r="W392" s="95" t="s">
        <v>80</v>
      </c>
      <c r="X392" s="289">
        <v>578.5</v>
      </c>
      <c r="Y392" s="86" t="s">
        <v>75</v>
      </c>
    </row>
    <row r="393" spans="1:25" ht="16.5" thickBot="1" x14ac:dyDescent="0.25">
      <c r="A393" s="96"/>
      <c r="B393" s="97"/>
      <c r="C393" s="97"/>
      <c r="D393" s="97"/>
      <c r="E393" s="97"/>
      <c r="F393" s="97"/>
      <c r="G393" s="98"/>
      <c r="H393" s="99">
        <v>3</v>
      </c>
      <c r="I393" s="100"/>
      <c r="J393" s="100">
        <v>1</v>
      </c>
      <c r="K393" s="100"/>
      <c r="L393" s="100"/>
      <c r="M393" s="100"/>
      <c r="N393" s="100"/>
      <c r="O393" s="100"/>
      <c r="P393" s="100"/>
      <c r="Q393" s="100"/>
      <c r="R393" s="100"/>
      <c r="S393" s="336">
        <v>4</v>
      </c>
      <c r="T393" s="335">
        <f t="shared" ref="T393:T420" si="54">SUM(H393,J393,L393,N393,P393,R393,S393)</f>
        <v>8</v>
      </c>
      <c r="U393" s="429">
        <f>($T393)/$D$392</f>
        <v>3.9100684261974585E-3</v>
      </c>
      <c r="V393" s="103">
        <f>D392</f>
        <v>2046</v>
      </c>
      <c r="W393" s="281" t="s">
        <v>16</v>
      </c>
      <c r="X393" s="97">
        <f>T393</f>
        <v>8</v>
      </c>
      <c r="Y393" s="290" t="s">
        <v>140</v>
      </c>
    </row>
    <row r="394" spans="1:25" ht="16.5" thickBot="1" x14ac:dyDescent="0.25">
      <c r="A394" s="106"/>
      <c r="B394" s="107"/>
      <c r="C394" s="107"/>
      <c r="D394" s="107"/>
      <c r="E394" s="107"/>
      <c r="F394" s="107"/>
      <c r="G394" s="108"/>
      <c r="H394" s="109">
        <v>3</v>
      </c>
      <c r="I394" s="69" t="s">
        <v>378</v>
      </c>
      <c r="J394" s="69"/>
      <c r="K394" s="69"/>
      <c r="L394" s="69"/>
      <c r="M394" s="69"/>
      <c r="N394" s="69"/>
      <c r="O394" s="69"/>
      <c r="P394" s="69"/>
      <c r="Q394" s="69"/>
      <c r="R394" s="69"/>
      <c r="S394" s="337"/>
      <c r="T394" s="333">
        <f t="shared" si="54"/>
        <v>3</v>
      </c>
      <c r="U394" s="102">
        <f t="shared" ref="U394:U420" si="55">($T394)/$D$392</f>
        <v>1.4662756598240469E-3</v>
      </c>
      <c r="V394" s="103">
        <f>D392</f>
        <v>2046</v>
      </c>
      <c r="W394" s="282" t="s">
        <v>6</v>
      </c>
      <c r="X394" s="97">
        <f t="shared" ref="X394:X429" si="56">T394</f>
        <v>3</v>
      </c>
      <c r="Y394" s="290" t="s">
        <v>178</v>
      </c>
    </row>
    <row r="395" spans="1:25" ht="16.5" thickBot="1" x14ac:dyDescent="0.25">
      <c r="A395" s="106"/>
      <c r="B395" s="107"/>
      <c r="C395" s="107"/>
      <c r="D395" s="107"/>
      <c r="E395" s="114"/>
      <c r="F395" s="114"/>
      <c r="G395" s="108"/>
      <c r="H395" s="109">
        <v>26</v>
      </c>
      <c r="I395" s="69"/>
      <c r="J395" s="69">
        <v>1</v>
      </c>
      <c r="K395" s="69"/>
      <c r="L395" s="69">
        <v>1</v>
      </c>
      <c r="M395" s="69"/>
      <c r="N395" s="69"/>
      <c r="O395" s="69"/>
      <c r="P395" s="69"/>
      <c r="Q395" s="69"/>
      <c r="R395" s="69"/>
      <c r="S395" s="337">
        <v>8</v>
      </c>
      <c r="T395" s="333">
        <f t="shared" si="54"/>
        <v>36</v>
      </c>
      <c r="U395" s="102">
        <f t="shared" si="55"/>
        <v>1.7595307917888565E-2</v>
      </c>
      <c r="V395" s="103">
        <f>D392</f>
        <v>2046</v>
      </c>
      <c r="W395" s="282" t="s">
        <v>14</v>
      </c>
      <c r="X395" s="97">
        <f t="shared" si="56"/>
        <v>36</v>
      </c>
      <c r="Y395" s="329"/>
    </row>
    <row r="396" spans="1:25" ht="16.5" thickBot="1" x14ac:dyDescent="0.25">
      <c r="A396" s="106"/>
      <c r="B396" s="107"/>
      <c r="C396" s="107"/>
      <c r="D396" s="107"/>
      <c r="E396" s="114"/>
      <c r="F396" s="114"/>
      <c r="G396" s="108"/>
      <c r="H396" s="109">
        <v>8</v>
      </c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337">
        <v>3</v>
      </c>
      <c r="T396" s="333">
        <f t="shared" si="54"/>
        <v>11</v>
      </c>
      <c r="U396" s="102">
        <f t="shared" si="55"/>
        <v>5.3763440860215058E-3</v>
      </c>
      <c r="V396" s="103">
        <f>D392</f>
        <v>2046</v>
      </c>
      <c r="W396" s="282" t="s">
        <v>15</v>
      </c>
      <c r="X396" s="97">
        <f t="shared" si="56"/>
        <v>11</v>
      </c>
      <c r="Y396" s="459"/>
    </row>
    <row r="397" spans="1:25" ht="16.5" thickBot="1" x14ac:dyDescent="0.25">
      <c r="A397" s="106"/>
      <c r="B397" s="107"/>
      <c r="C397" s="107"/>
      <c r="D397" s="107"/>
      <c r="E397" s="114"/>
      <c r="F397" s="114"/>
      <c r="G397" s="108"/>
      <c r="H397" s="109">
        <v>31</v>
      </c>
      <c r="I397" s="69"/>
      <c r="J397" s="69"/>
      <c r="K397" s="69"/>
      <c r="L397" s="69">
        <v>1</v>
      </c>
      <c r="M397" s="69"/>
      <c r="N397" s="69"/>
      <c r="O397" s="69"/>
      <c r="P397" s="69"/>
      <c r="Q397" s="69"/>
      <c r="R397" s="69"/>
      <c r="S397" s="337"/>
      <c r="T397" s="333">
        <f t="shared" si="54"/>
        <v>32</v>
      </c>
      <c r="U397" s="102">
        <f t="shared" si="55"/>
        <v>1.5640273704789834E-2</v>
      </c>
      <c r="V397" s="103">
        <f>D392</f>
        <v>2046</v>
      </c>
      <c r="W397" s="282" t="s">
        <v>32</v>
      </c>
      <c r="X397" s="97">
        <f t="shared" si="56"/>
        <v>32</v>
      </c>
      <c r="Y397" s="459"/>
    </row>
    <row r="398" spans="1:25" ht="16.5" thickBot="1" x14ac:dyDescent="0.25">
      <c r="A398" s="106"/>
      <c r="B398" s="107"/>
      <c r="C398" s="107"/>
      <c r="D398" s="107"/>
      <c r="E398" s="114"/>
      <c r="F398" s="114"/>
      <c r="G398" s="108"/>
      <c r="H398" s="10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337"/>
      <c r="T398" s="333">
        <f t="shared" si="54"/>
        <v>0</v>
      </c>
      <c r="U398" s="102">
        <f t="shared" si="55"/>
        <v>0</v>
      </c>
      <c r="V398" s="103">
        <f>D392</f>
        <v>2046</v>
      </c>
      <c r="W398" s="282" t="s">
        <v>33</v>
      </c>
      <c r="X398" s="97">
        <f t="shared" si="56"/>
        <v>0</v>
      </c>
      <c r="Y398" s="115"/>
    </row>
    <row r="399" spans="1:25" ht="16.5" thickBot="1" x14ac:dyDescent="0.25">
      <c r="A399" s="106"/>
      <c r="B399" s="107"/>
      <c r="C399" s="107"/>
      <c r="D399" s="107"/>
      <c r="E399" s="114"/>
      <c r="F399" s="114"/>
      <c r="G399" s="108"/>
      <c r="H399" s="10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337"/>
      <c r="T399" s="333">
        <f t="shared" si="54"/>
        <v>0</v>
      </c>
      <c r="U399" s="102">
        <f t="shared" si="55"/>
        <v>0</v>
      </c>
      <c r="V399" s="103">
        <f>D392</f>
        <v>2046</v>
      </c>
      <c r="W399" s="282" t="s">
        <v>46</v>
      </c>
      <c r="X399" s="97">
        <f t="shared" si="56"/>
        <v>0</v>
      </c>
      <c r="Y399" s="115"/>
    </row>
    <row r="400" spans="1:25" ht="16.5" thickBot="1" x14ac:dyDescent="0.25">
      <c r="A400" s="106"/>
      <c r="B400" s="107"/>
      <c r="C400" s="107"/>
      <c r="D400" s="107"/>
      <c r="E400" s="114"/>
      <c r="F400" s="114"/>
      <c r="G400" s="108"/>
      <c r="H400" s="10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337"/>
      <c r="T400" s="333">
        <f t="shared" si="54"/>
        <v>0</v>
      </c>
      <c r="U400" s="102">
        <f t="shared" si="55"/>
        <v>0</v>
      </c>
      <c r="V400" s="103">
        <f>D392</f>
        <v>2046</v>
      </c>
      <c r="W400" s="282" t="s">
        <v>31</v>
      </c>
      <c r="X400" s="97">
        <f t="shared" si="56"/>
        <v>0</v>
      </c>
      <c r="Y400" s="115"/>
    </row>
    <row r="401" spans="1:25" ht="16.5" thickBot="1" x14ac:dyDescent="0.25">
      <c r="A401" s="106"/>
      <c r="B401" s="107"/>
      <c r="C401" s="107"/>
      <c r="D401" s="107"/>
      <c r="E401" s="114"/>
      <c r="F401" s="114"/>
      <c r="G401" s="108"/>
      <c r="H401" s="109">
        <v>6</v>
      </c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337">
        <v>8</v>
      </c>
      <c r="T401" s="333">
        <f t="shared" si="54"/>
        <v>14</v>
      </c>
      <c r="U401" s="102">
        <f t="shared" si="55"/>
        <v>6.8426197458455523E-3</v>
      </c>
      <c r="V401" s="103">
        <f>D392</f>
        <v>2046</v>
      </c>
      <c r="W401" s="282" t="s">
        <v>0</v>
      </c>
      <c r="X401" s="97">
        <f t="shared" si="56"/>
        <v>14</v>
      </c>
      <c r="Y401" s="329"/>
    </row>
    <row r="402" spans="1:25" ht="16.5" thickBot="1" x14ac:dyDescent="0.25">
      <c r="A402" s="106"/>
      <c r="B402" s="107"/>
      <c r="C402" s="107"/>
      <c r="D402" s="107"/>
      <c r="E402" s="114"/>
      <c r="F402" s="114"/>
      <c r="G402" s="108"/>
      <c r="H402" s="109">
        <v>7</v>
      </c>
      <c r="I402" s="69"/>
      <c r="J402" s="69">
        <v>4</v>
      </c>
      <c r="K402" s="69"/>
      <c r="L402" s="69"/>
      <c r="M402" s="69"/>
      <c r="N402" s="69"/>
      <c r="O402" s="69"/>
      <c r="P402" s="69"/>
      <c r="Q402" s="69"/>
      <c r="R402" s="69"/>
      <c r="S402" s="337">
        <v>1</v>
      </c>
      <c r="T402" s="333">
        <f t="shared" si="54"/>
        <v>12</v>
      </c>
      <c r="U402" s="102">
        <f t="shared" si="55"/>
        <v>5.8651026392961877E-3</v>
      </c>
      <c r="V402" s="103">
        <f>D392</f>
        <v>2046</v>
      </c>
      <c r="W402" s="282" t="s">
        <v>12</v>
      </c>
      <c r="X402" s="97">
        <f t="shared" si="56"/>
        <v>12</v>
      </c>
      <c r="Y402" s="116"/>
    </row>
    <row r="403" spans="1:25" ht="16.5" thickBot="1" x14ac:dyDescent="0.25">
      <c r="A403" s="106"/>
      <c r="B403" s="107"/>
      <c r="C403" s="107"/>
      <c r="D403" s="107"/>
      <c r="E403" s="114"/>
      <c r="F403" s="114" t="s">
        <v>110</v>
      </c>
      <c r="G403" s="108"/>
      <c r="H403" s="10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337"/>
      <c r="T403" s="333">
        <f t="shared" si="54"/>
        <v>0</v>
      </c>
      <c r="U403" s="102">
        <f t="shared" si="55"/>
        <v>0</v>
      </c>
      <c r="V403" s="103">
        <f>D392</f>
        <v>2046</v>
      </c>
      <c r="W403" s="282" t="s">
        <v>35</v>
      </c>
      <c r="X403" s="97">
        <f t="shared" si="56"/>
        <v>0</v>
      </c>
      <c r="Y403" s="116"/>
    </row>
    <row r="404" spans="1:25" ht="16.5" thickBot="1" x14ac:dyDescent="0.25">
      <c r="A404" s="106"/>
      <c r="B404" s="107"/>
      <c r="C404" s="107"/>
      <c r="D404" s="107"/>
      <c r="E404" s="114"/>
      <c r="F404" s="114"/>
      <c r="G404" s="108"/>
      <c r="H404" s="109"/>
      <c r="I404" s="69"/>
      <c r="J404" s="69"/>
      <c r="K404" s="69"/>
      <c r="L404" s="69">
        <v>5</v>
      </c>
      <c r="M404" s="69"/>
      <c r="N404" s="69"/>
      <c r="O404" s="69"/>
      <c r="P404" s="69"/>
      <c r="Q404" s="69"/>
      <c r="R404" s="69"/>
      <c r="S404" s="337"/>
      <c r="T404" s="333">
        <f t="shared" si="54"/>
        <v>5</v>
      </c>
      <c r="U404" s="102">
        <f t="shared" si="55"/>
        <v>2.4437927663734115E-3</v>
      </c>
      <c r="V404" s="103">
        <f>D392</f>
        <v>2046</v>
      </c>
      <c r="W404" s="283" t="s">
        <v>29</v>
      </c>
      <c r="X404" s="97">
        <f t="shared" si="56"/>
        <v>5</v>
      </c>
      <c r="Y404" s="113"/>
    </row>
    <row r="405" spans="1:25" ht="16.5" thickBot="1" x14ac:dyDescent="0.25">
      <c r="A405" s="106"/>
      <c r="B405" s="107"/>
      <c r="C405" s="107"/>
      <c r="D405" s="107"/>
      <c r="E405" s="114"/>
      <c r="F405" s="114"/>
      <c r="G405" s="119"/>
      <c r="H405" s="120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337"/>
      <c r="T405" s="333">
        <f t="shared" si="54"/>
        <v>0</v>
      </c>
      <c r="U405" s="102">
        <f t="shared" si="55"/>
        <v>0</v>
      </c>
      <c r="V405" s="103">
        <f>D392</f>
        <v>2046</v>
      </c>
      <c r="W405" s="283" t="s">
        <v>221</v>
      </c>
      <c r="X405" s="97">
        <f t="shared" si="56"/>
        <v>0</v>
      </c>
      <c r="Y405" s="329"/>
    </row>
    <row r="406" spans="1:25" ht="16.5" thickBot="1" x14ac:dyDescent="0.25">
      <c r="A406" s="106"/>
      <c r="B406" s="107"/>
      <c r="C406" s="107"/>
      <c r="D406" s="107"/>
      <c r="E406" s="114"/>
      <c r="F406" s="114"/>
      <c r="G406" s="119"/>
      <c r="H406" s="120">
        <v>4</v>
      </c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337"/>
      <c r="T406" s="333">
        <f t="shared" si="54"/>
        <v>4</v>
      </c>
      <c r="U406" s="102">
        <f t="shared" si="55"/>
        <v>1.9550342130987292E-3</v>
      </c>
      <c r="V406" s="103">
        <f>D392</f>
        <v>2046</v>
      </c>
      <c r="W406" s="283" t="s">
        <v>28</v>
      </c>
      <c r="X406" s="97">
        <f t="shared" si="56"/>
        <v>4</v>
      </c>
      <c r="Y406" s="113"/>
    </row>
    <row r="407" spans="1:25" ht="16.5" thickBot="1" x14ac:dyDescent="0.25">
      <c r="A407" s="106"/>
      <c r="B407" s="107"/>
      <c r="C407" s="107"/>
      <c r="D407" s="107"/>
      <c r="E407" s="114"/>
      <c r="F407" s="114"/>
      <c r="G407" s="119"/>
      <c r="H407" s="227"/>
      <c r="I407" s="228"/>
      <c r="J407" s="228">
        <v>1</v>
      </c>
      <c r="K407" s="228"/>
      <c r="L407" s="228"/>
      <c r="M407" s="228"/>
      <c r="N407" s="228"/>
      <c r="O407" s="228"/>
      <c r="P407" s="228"/>
      <c r="Q407" s="228"/>
      <c r="R407" s="228"/>
      <c r="S407" s="338"/>
      <c r="T407" s="334">
        <f t="shared" si="54"/>
        <v>1</v>
      </c>
      <c r="U407" s="331">
        <f t="shared" si="55"/>
        <v>4.8875855327468231E-4</v>
      </c>
      <c r="V407" s="322">
        <f>D392</f>
        <v>2046</v>
      </c>
      <c r="W407" s="284" t="s">
        <v>179</v>
      </c>
      <c r="X407" s="97">
        <f t="shared" si="56"/>
        <v>1</v>
      </c>
      <c r="Y407" s="113"/>
    </row>
    <row r="408" spans="1:25" ht="16.5" thickBot="1" x14ac:dyDescent="0.25">
      <c r="A408" s="106"/>
      <c r="B408" s="107"/>
      <c r="C408" s="107"/>
      <c r="D408" s="107"/>
      <c r="E408" s="114"/>
      <c r="F408" s="114"/>
      <c r="G408" s="108"/>
      <c r="H408" s="99"/>
      <c r="I408" s="121">
        <v>2</v>
      </c>
      <c r="J408" s="121"/>
      <c r="K408" s="121">
        <v>1</v>
      </c>
      <c r="L408" s="121"/>
      <c r="M408" s="121"/>
      <c r="N408" s="121"/>
      <c r="O408" s="121"/>
      <c r="P408" s="121"/>
      <c r="Q408" s="121"/>
      <c r="R408" s="121"/>
      <c r="S408" s="339"/>
      <c r="T408" s="335">
        <f t="shared" si="54"/>
        <v>0</v>
      </c>
      <c r="U408" s="224">
        <f t="shared" si="55"/>
        <v>0</v>
      </c>
      <c r="V408" s="103">
        <f>D392</f>
        <v>2046</v>
      </c>
      <c r="W408" s="285" t="s">
        <v>11</v>
      </c>
      <c r="X408" s="97">
        <f t="shared" si="56"/>
        <v>0</v>
      </c>
      <c r="Y408" s="116"/>
    </row>
    <row r="409" spans="1:25" ht="15.75" thickBot="1" x14ac:dyDescent="0.25">
      <c r="A409" s="106"/>
      <c r="B409" s="107"/>
      <c r="C409" s="107"/>
      <c r="D409" s="107"/>
      <c r="E409" s="114"/>
      <c r="F409" s="114"/>
      <c r="G409" s="108"/>
      <c r="H409" s="109"/>
      <c r="I409" s="293">
        <v>1</v>
      </c>
      <c r="J409" s="69"/>
      <c r="K409" s="69"/>
      <c r="L409" s="69"/>
      <c r="M409" s="69"/>
      <c r="N409" s="69"/>
      <c r="O409" s="69"/>
      <c r="P409" s="69"/>
      <c r="Q409" s="69"/>
      <c r="R409" s="69"/>
      <c r="S409" s="337"/>
      <c r="T409" s="333">
        <f t="shared" si="54"/>
        <v>0</v>
      </c>
      <c r="U409" s="102">
        <f t="shared" si="55"/>
        <v>0</v>
      </c>
      <c r="V409" s="103">
        <f>D392</f>
        <v>2046</v>
      </c>
      <c r="W409" s="111" t="s">
        <v>103</v>
      </c>
      <c r="X409" s="97">
        <f t="shared" si="56"/>
        <v>0</v>
      </c>
      <c r="Y409" s="116"/>
    </row>
    <row r="410" spans="1:25" ht="16.5" thickBot="1" x14ac:dyDescent="0.25">
      <c r="A410" s="106"/>
      <c r="B410" s="107"/>
      <c r="C410" s="107"/>
      <c r="D410" s="107"/>
      <c r="E410" s="114"/>
      <c r="F410" s="114"/>
      <c r="G410" s="108"/>
      <c r="H410" s="109"/>
      <c r="I410" s="294">
        <v>11</v>
      </c>
      <c r="J410" s="69">
        <v>5</v>
      </c>
      <c r="K410" s="69">
        <v>1</v>
      </c>
      <c r="L410" s="69">
        <v>2</v>
      </c>
      <c r="M410" s="69"/>
      <c r="N410" s="69"/>
      <c r="O410" s="69"/>
      <c r="P410" s="69"/>
      <c r="Q410" s="69"/>
      <c r="R410" s="69"/>
      <c r="S410" s="337"/>
      <c r="T410" s="333">
        <f t="shared" si="54"/>
        <v>7</v>
      </c>
      <c r="U410" s="102">
        <f t="shared" si="55"/>
        <v>3.4213098729227761E-3</v>
      </c>
      <c r="V410" s="103">
        <f>D392</f>
        <v>2046</v>
      </c>
      <c r="W410" s="282" t="s">
        <v>3</v>
      </c>
      <c r="X410" s="97">
        <f t="shared" si="56"/>
        <v>7</v>
      </c>
      <c r="Y410" s="115"/>
    </row>
    <row r="411" spans="1:25" ht="16.5" thickBot="1" x14ac:dyDescent="0.25">
      <c r="A411" s="106"/>
      <c r="B411" s="107"/>
      <c r="C411" s="107"/>
      <c r="D411" s="107"/>
      <c r="E411" s="114"/>
      <c r="F411" s="114"/>
      <c r="G411" s="108"/>
      <c r="H411" s="109"/>
      <c r="I411" s="294">
        <v>4</v>
      </c>
      <c r="J411" s="69"/>
      <c r="K411" s="69"/>
      <c r="L411" s="69"/>
      <c r="M411" s="69"/>
      <c r="N411" s="69"/>
      <c r="O411" s="69"/>
      <c r="P411" s="69"/>
      <c r="Q411" s="69"/>
      <c r="R411" s="69"/>
      <c r="S411" s="337"/>
      <c r="T411" s="333">
        <f t="shared" si="54"/>
        <v>0</v>
      </c>
      <c r="U411" s="102">
        <f t="shared" si="55"/>
        <v>0</v>
      </c>
      <c r="V411" s="103">
        <f>D392</f>
        <v>2046</v>
      </c>
      <c r="W411" s="282" t="s">
        <v>8</v>
      </c>
      <c r="X411" s="97">
        <f t="shared" si="56"/>
        <v>0</v>
      </c>
      <c r="Y411" s="116"/>
    </row>
    <row r="412" spans="1:25" ht="16.5" thickBot="1" x14ac:dyDescent="0.25">
      <c r="A412" s="106"/>
      <c r="B412" s="107"/>
      <c r="C412" s="107"/>
      <c r="D412" s="107"/>
      <c r="E412" s="114"/>
      <c r="F412" s="114"/>
      <c r="G412" s="108"/>
      <c r="H412" s="109"/>
      <c r="I412" s="294">
        <v>104</v>
      </c>
      <c r="J412" s="69">
        <v>10</v>
      </c>
      <c r="K412" s="69">
        <v>22</v>
      </c>
      <c r="L412" s="69">
        <v>10</v>
      </c>
      <c r="M412" s="69"/>
      <c r="N412" s="69"/>
      <c r="O412" s="69"/>
      <c r="P412" s="69"/>
      <c r="Q412" s="69"/>
      <c r="R412" s="69"/>
      <c r="S412" s="337"/>
      <c r="T412" s="333">
        <f t="shared" si="54"/>
        <v>20</v>
      </c>
      <c r="U412" s="102">
        <f t="shared" si="55"/>
        <v>9.7751710654936461E-3</v>
      </c>
      <c r="V412" s="103">
        <f>D392</f>
        <v>2046</v>
      </c>
      <c r="W412" s="282" t="s">
        <v>9</v>
      </c>
      <c r="X412" s="97">
        <f t="shared" si="56"/>
        <v>20</v>
      </c>
      <c r="Y412" s="116"/>
    </row>
    <row r="413" spans="1:25" ht="16.5" thickBot="1" x14ac:dyDescent="0.25">
      <c r="A413" s="106"/>
      <c r="B413" s="107"/>
      <c r="C413" s="107"/>
      <c r="D413" s="107"/>
      <c r="E413" s="114"/>
      <c r="F413" s="114"/>
      <c r="G413" s="108"/>
      <c r="H413" s="109"/>
      <c r="I413" s="294">
        <v>2</v>
      </c>
      <c r="J413" s="69"/>
      <c r="K413" s="69"/>
      <c r="L413" s="69"/>
      <c r="M413" s="69"/>
      <c r="N413" s="69"/>
      <c r="O413" s="69"/>
      <c r="P413" s="69"/>
      <c r="Q413" s="69"/>
      <c r="R413" s="69"/>
      <c r="S413" s="337"/>
      <c r="T413" s="333">
        <f t="shared" si="54"/>
        <v>0</v>
      </c>
      <c r="U413" s="102">
        <f t="shared" si="55"/>
        <v>0</v>
      </c>
      <c r="V413" s="103">
        <f>D392</f>
        <v>2046</v>
      </c>
      <c r="W413" s="282" t="s">
        <v>82</v>
      </c>
      <c r="X413" s="97">
        <f t="shared" si="56"/>
        <v>0</v>
      </c>
      <c r="Y413" s="116"/>
    </row>
    <row r="414" spans="1:25" ht="16.5" thickBot="1" x14ac:dyDescent="0.25">
      <c r="A414" s="106"/>
      <c r="B414" s="107"/>
      <c r="C414" s="107"/>
      <c r="D414" s="107"/>
      <c r="E414" s="114"/>
      <c r="F414" s="114"/>
      <c r="G414" s="108"/>
      <c r="H414" s="109"/>
      <c r="I414" s="294">
        <v>8</v>
      </c>
      <c r="J414" s="69">
        <v>2</v>
      </c>
      <c r="K414" s="69">
        <v>2</v>
      </c>
      <c r="L414" s="69">
        <v>1</v>
      </c>
      <c r="M414" s="69"/>
      <c r="N414" s="69"/>
      <c r="O414" s="69"/>
      <c r="P414" s="69"/>
      <c r="Q414" s="69"/>
      <c r="R414" s="69"/>
      <c r="S414" s="337">
        <v>1</v>
      </c>
      <c r="T414" s="333">
        <f t="shared" si="54"/>
        <v>4</v>
      </c>
      <c r="U414" s="102">
        <f t="shared" si="55"/>
        <v>1.9550342130987292E-3</v>
      </c>
      <c r="V414" s="103">
        <f>D392</f>
        <v>2046</v>
      </c>
      <c r="W414" s="282" t="s">
        <v>20</v>
      </c>
      <c r="X414" s="97">
        <f t="shared" si="56"/>
        <v>4</v>
      </c>
      <c r="Y414" s="116"/>
    </row>
    <row r="415" spans="1:25" ht="16.5" thickBot="1" x14ac:dyDescent="0.25">
      <c r="A415" s="106"/>
      <c r="B415" s="107"/>
      <c r="C415" s="107"/>
      <c r="D415" s="107"/>
      <c r="E415" s="114"/>
      <c r="F415" s="114"/>
      <c r="G415" s="108"/>
      <c r="H415" s="109"/>
      <c r="I415" s="294">
        <v>1</v>
      </c>
      <c r="J415" s="69"/>
      <c r="K415" s="69"/>
      <c r="L415" s="69"/>
      <c r="M415" s="69"/>
      <c r="N415" s="69"/>
      <c r="O415" s="69"/>
      <c r="P415" s="69"/>
      <c r="Q415" s="69"/>
      <c r="R415" s="69"/>
      <c r="S415" s="337"/>
      <c r="T415" s="333">
        <f t="shared" si="54"/>
        <v>0</v>
      </c>
      <c r="U415" s="102">
        <f t="shared" si="55"/>
        <v>0</v>
      </c>
      <c r="V415" s="103">
        <f>D392</f>
        <v>2046</v>
      </c>
      <c r="W415" s="282" t="s">
        <v>83</v>
      </c>
      <c r="X415" s="97">
        <f t="shared" si="56"/>
        <v>0</v>
      </c>
      <c r="Y415" s="105" t="s">
        <v>405</v>
      </c>
    </row>
    <row r="416" spans="1:25" ht="16.5" thickBot="1" x14ac:dyDescent="0.25">
      <c r="A416" s="106"/>
      <c r="B416" s="107"/>
      <c r="C416" s="107"/>
      <c r="D416" s="107"/>
      <c r="E416" s="114"/>
      <c r="F416" s="114"/>
      <c r="G416" s="108"/>
      <c r="H416" s="109"/>
      <c r="I416" s="294"/>
      <c r="J416" s="69"/>
      <c r="K416" s="69"/>
      <c r="L416" s="69"/>
      <c r="M416" s="69"/>
      <c r="N416" s="69"/>
      <c r="O416" s="69"/>
      <c r="P416" s="69"/>
      <c r="Q416" s="69"/>
      <c r="R416" s="69"/>
      <c r="S416" s="337"/>
      <c r="T416" s="333">
        <f t="shared" si="54"/>
        <v>0</v>
      </c>
      <c r="U416" s="102">
        <f t="shared" si="55"/>
        <v>0</v>
      </c>
      <c r="V416" s="103">
        <f>D392</f>
        <v>2046</v>
      </c>
      <c r="W416" s="282" t="s">
        <v>10</v>
      </c>
      <c r="X416" s="97">
        <f t="shared" si="56"/>
        <v>0</v>
      </c>
      <c r="Y416" s="105" t="s">
        <v>413</v>
      </c>
    </row>
    <row r="417" spans="1:25" ht="16.5" thickBot="1" x14ac:dyDescent="0.25">
      <c r="A417" s="106"/>
      <c r="B417" s="107"/>
      <c r="C417" s="107"/>
      <c r="D417" s="107"/>
      <c r="E417" s="114"/>
      <c r="F417" s="114"/>
      <c r="G417" s="108"/>
      <c r="H417" s="109"/>
      <c r="I417" s="294">
        <v>8</v>
      </c>
      <c r="J417" s="69"/>
      <c r="K417" s="69"/>
      <c r="L417" s="69"/>
      <c r="M417" s="69"/>
      <c r="N417" s="69"/>
      <c r="O417" s="69"/>
      <c r="P417" s="69"/>
      <c r="Q417" s="69"/>
      <c r="R417" s="69"/>
      <c r="S417" s="337"/>
      <c r="T417" s="333">
        <f t="shared" si="54"/>
        <v>0</v>
      </c>
      <c r="U417" s="102">
        <f t="shared" si="55"/>
        <v>0</v>
      </c>
      <c r="V417" s="103">
        <f>D392</f>
        <v>2046</v>
      </c>
      <c r="W417" s="282" t="s">
        <v>13</v>
      </c>
      <c r="X417" s="97">
        <f t="shared" si="56"/>
        <v>0</v>
      </c>
      <c r="Y417" s="105"/>
    </row>
    <row r="418" spans="1:25" ht="15.75" thickBot="1" x14ac:dyDescent="0.25">
      <c r="A418" s="106"/>
      <c r="B418" s="107"/>
      <c r="C418" s="107"/>
      <c r="D418" s="107"/>
      <c r="E418" s="114"/>
      <c r="F418" s="114"/>
      <c r="G418" s="108"/>
      <c r="H418" s="109"/>
      <c r="I418" s="69">
        <v>1</v>
      </c>
      <c r="J418" s="69"/>
      <c r="K418" s="69">
        <v>1</v>
      </c>
      <c r="L418" s="69"/>
      <c r="M418" s="69"/>
      <c r="N418" s="69"/>
      <c r="O418" s="69"/>
      <c r="P418" s="69"/>
      <c r="Q418" s="69"/>
      <c r="R418" s="69"/>
      <c r="S418" s="337"/>
      <c r="T418" s="333">
        <f t="shared" si="54"/>
        <v>0</v>
      </c>
      <c r="U418" s="102">
        <f t="shared" si="55"/>
        <v>0</v>
      </c>
      <c r="V418" s="103">
        <f>D392</f>
        <v>2046</v>
      </c>
      <c r="W418" s="254" t="s">
        <v>346</v>
      </c>
      <c r="X418" s="97">
        <f t="shared" si="56"/>
        <v>0</v>
      </c>
      <c r="Y418" s="115"/>
    </row>
    <row r="419" spans="1:25" ht="15.75" thickBot="1" x14ac:dyDescent="0.25">
      <c r="A419" s="106"/>
      <c r="B419" s="107"/>
      <c r="C419" s="107"/>
      <c r="D419" s="107"/>
      <c r="E419" s="114"/>
      <c r="F419" s="114"/>
      <c r="G419" s="108"/>
      <c r="H419" s="109"/>
      <c r="I419" s="69">
        <v>1</v>
      </c>
      <c r="J419" s="69"/>
      <c r="K419" s="69"/>
      <c r="L419" s="69"/>
      <c r="M419" s="69"/>
      <c r="N419" s="69"/>
      <c r="O419" s="69"/>
      <c r="P419" s="69"/>
      <c r="Q419" s="69"/>
      <c r="R419" s="69"/>
      <c r="S419" s="337"/>
      <c r="T419" s="333">
        <f t="shared" si="54"/>
        <v>0</v>
      </c>
      <c r="U419" s="102">
        <f t="shared" si="55"/>
        <v>0</v>
      </c>
      <c r="V419" s="103">
        <f>D392</f>
        <v>2046</v>
      </c>
      <c r="W419" s="254" t="s">
        <v>101</v>
      </c>
      <c r="X419" s="97">
        <f t="shared" si="56"/>
        <v>0</v>
      </c>
      <c r="Y419" s="115"/>
    </row>
    <row r="420" spans="1:25" ht="16.5" thickBot="1" x14ac:dyDescent="0.25">
      <c r="A420" s="106"/>
      <c r="B420" s="107"/>
      <c r="C420" s="107"/>
      <c r="D420" s="107"/>
      <c r="E420" s="114"/>
      <c r="F420" s="114"/>
      <c r="G420" s="108"/>
      <c r="H420" s="117"/>
      <c r="I420" s="110">
        <v>9</v>
      </c>
      <c r="J420" s="110"/>
      <c r="K420" s="110"/>
      <c r="L420" s="110"/>
      <c r="M420" s="110"/>
      <c r="N420" s="110"/>
      <c r="O420" s="110"/>
      <c r="P420" s="110" t="s">
        <v>412</v>
      </c>
      <c r="Q420" s="110"/>
      <c r="R420" s="110"/>
      <c r="S420" s="340"/>
      <c r="T420" s="334">
        <f t="shared" si="54"/>
        <v>0</v>
      </c>
      <c r="U420" s="430">
        <f t="shared" si="55"/>
        <v>0</v>
      </c>
      <c r="V420" s="103">
        <f>D392</f>
        <v>2046</v>
      </c>
      <c r="W420" s="286" t="s">
        <v>10</v>
      </c>
      <c r="X420" s="97">
        <f t="shared" si="56"/>
        <v>0</v>
      </c>
      <c r="Y420" s="105"/>
    </row>
    <row r="421" spans="1:25" ht="16.5" thickBot="1" x14ac:dyDescent="0.3">
      <c r="A421" s="106"/>
      <c r="B421" s="107"/>
      <c r="C421" s="107"/>
      <c r="D421" s="107"/>
      <c r="E421" s="114"/>
      <c r="F421" s="114"/>
      <c r="G421" s="108"/>
      <c r="H421" s="91"/>
      <c r="I421" s="92"/>
      <c r="J421" s="325"/>
      <c r="K421" s="92"/>
      <c r="L421" s="92"/>
      <c r="M421" s="92"/>
      <c r="N421" s="92"/>
      <c r="O421" s="92"/>
      <c r="P421" s="92"/>
      <c r="Q421" s="92"/>
      <c r="R421" s="92"/>
      <c r="S421" s="92"/>
      <c r="T421" s="332"/>
      <c r="U421" s="332"/>
      <c r="V421" s="125"/>
      <c r="W421" s="287" t="s">
        <v>177</v>
      </c>
      <c r="X421" s="97">
        <f t="shared" si="56"/>
        <v>0</v>
      </c>
      <c r="Y421" s="105"/>
    </row>
    <row r="422" spans="1:25" ht="16.5" thickBot="1" x14ac:dyDescent="0.25">
      <c r="A422" s="106"/>
      <c r="B422" s="107"/>
      <c r="C422" s="107"/>
      <c r="D422" s="107"/>
      <c r="E422" s="114"/>
      <c r="F422" s="114"/>
      <c r="G422" s="119"/>
      <c r="H422" s="99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336"/>
      <c r="T422" s="335">
        <f t="shared" ref="T422:T430" si="57">SUM(H422,J422,L422,N422,P422,R422,S422)</f>
        <v>0</v>
      </c>
      <c r="U422" s="224">
        <f>($T422)/$D$392</f>
        <v>0</v>
      </c>
      <c r="V422" s="103">
        <f>D392</f>
        <v>2046</v>
      </c>
      <c r="W422" s="281" t="s">
        <v>87</v>
      </c>
      <c r="X422" s="97">
        <f t="shared" si="56"/>
        <v>0</v>
      </c>
      <c r="Y422" s="105" t="s">
        <v>414</v>
      </c>
    </row>
    <row r="423" spans="1:25" ht="16.5" thickBot="1" x14ac:dyDescent="0.25">
      <c r="A423" s="106"/>
      <c r="B423" s="107"/>
      <c r="C423" s="107"/>
      <c r="D423" s="107"/>
      <c r="E423" s="114"/>
      <c r="F423" s="114"/>
      <c r="G423" s="119"/>
      <c r="H423" s="109">
        <v>1</v>
      </c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337"/>
      <c r="T423" s="333">
        <f t="shared" si="57"/>
        <v>1</v>
      </c>
      <c r="U423" s="224">
        <f t="shared" ref="U423:U430" si="58">($T423)/$D$392</f>
        <v>4.8875855327468231E-4</v>
      </c>
      <c r="V423" s="103">
        <f>D392</f>
        <v>2046</v>
      </c>
      <c r="W423" s="282" t="s">
        <v>88</v>
      </c>
      <c r="X423" s="97">
        <f t="shared" si="56"/>
        <v>1</v>
      </c>
      <c r="Y423" s="105" t="s">
        <v>415</v>
      </c>
    </row>
    <row r="424" spans="1:25" ht="15.75" thickBot="1" x14ac:dyDescent="0.25">
      <c r="A424" s="106"/>
      <c r="B424" s="107"/>
      <c r="C424" s="107"/>
      <c r="D424" s="107"/>
      <c r="E424" s="114"/>
      <c r="F424" s="114"/>
      <c r="G424" s="119"/>
      <c r="H424" s="10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337"/>
      <c r="T424" s="333">
        <f t="shared" si="57"/>
        <v>0</v>
      </c>
      <c r="U424" s="224">
        <f t="shared" si="58"/>
        <v>0</v>
      </c>
      <c r="V424" s="103">
        <f>D392</f>
        <v>2046</v>
      </c>
      <c r="W424" s="368" t="s">
        <v>12</v>
      </c>
      <c r="X424" s="97">
        <f t="shared" si="56"/>
        <v>0</v>
      </c>
      <c r="Y424" s="105" t="s">
        <v>411</v>
      </c>
    </row>
    <row r="425" spans="1:25" ht="16.5" thickBot="1" x14ac:dyDescent="0.25">
      <c r="A425" s="106"/>
      <c r="B425" s="107"/>
      <c r="C425" s="107"/>
      <c r="D425" s="107"/>
      <c r="E425" s="114"/>
      <c r="F425" s="114"/>
      <c r="G425" s="119"/>
      <c r="H425" s="109">
        <v>9</v>
      </c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337"/>
      <c r="T425" s="333">
        <f t="shared" si="57"/>
        <v>9</v>
      </c>
      <c r="U425" s="224">
        <f t="shared" si="58"/>
        <v>4.3988269794721412E-3</v>
      </c>
      <c r="V425" s="103">
        <f>D392</f>
        <v>2046</v>
      </c>
      <c r="W425" s="282" t="s">
        <v>76</v>
      </c>
      <c r="X425" s="97">
        <f t="shared" si="56"/>
        <v>9</v>
      </c>
      <c r="Y425" s="105"/>
    </row>
    <row r="426" spans="1:25" ht="16.5" thickBot="1" x14ac:dyDescent="0.25">
      <c r="A426" s="106"/>
      <c r="B426" s="107"/>
      <c r="C426" s="107"/>
      <c r="D426" s="107"/>
      <c r="E426" s="114"/>
      <c r="F426" s="114"/>
      <c r="G426" s="119"/>
      <c r="H426" s="10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337"/>
      <c r="T426" s="333">
        <f t="shared" si="57"/>
        <v>0</v>
      </c>
      <c r="U426" s="224">
        <f t="shared" si="58"/>
        <v>0</v>
      </c>
      <c r="V426" s="103">
        <f>D392</f>
        <v>2046</v>
      </c>
      <c r="W426" s="282" t="s">
        <v>90</v>
      </c>
      <c r="X426" s="97">
        <f t="shared" si="56"/>
        <v>0</v>
      </c>
      <c r="Y426" s="105"/>
    </row>
    <row r="427" spans="1:25" ht="16.5" thickBot="1" x14ac:dyDescent="0.25">
      <c r="A427" s="106"/>
      <c r="B427" s="107"/>
      <c r="C427" s="107"/>
      <c r="D427" s="107"/>
      <c r="E427" s="114"/>
      <c r="F427" s="114"/>
      <c r="G427" s="119"/>
      <c r="H427" s="10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337"/>
      <c r="T427" s="333">
        <f t="shared" si="57"/>
        <v>0</v>
      </c>
      <c r="U427" s="224">
        <f t="shared" si="58"/>
        <v>0</v>
      </c>
      <c r="V427" s="103">
        <f>D392</f>
        <v>2046</v>
      </c>
      <c r="W427" s="283" t="s">
        <v>28</v>
      </c>
      <c r="X427" s="97">
        <f t="shared" si="56"/>
        <v>0</v>
      </c>
      <c r="Y427" s="105"/>
    </row>
    <row r="428" spans="1:25" ht="16.5" thickBot="1" x14ac:dyDescent="0.25">
      <c r="A428" s="106"/>
      <c r="B428" s="107"/>
      <c r="C428" s="107"/>
      <c r="D428" s="107"/>
      <c r="E428" s="114"/>
      <c r="F428" s="114"/>
      <c r="G428" s="119"/>
      <c r="H428" s="117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340"/>
      <c r="T428" s="333">
        <f t="shared" si="57"/>
        <v>0</v>
      </c>
      <c r="U428" s="224">
        <f t="shared" si="58"/>
        <v>0</v>
      </c>
      <c r="V428" s="103">
        <f>D392</f>
        <v>2046</v>
      </c>
      <c r="W428" s="286" t="s">
        <v>240</v>
      </c>
      <c r="X428" s="97">
        <f t="shared" si="56"/>
        <v>0</v>
      </c>
      <c r="Y428" s="105"/>
    </row>
    <row r="429" spans="1:25" ht="16.5" thickBot="1" x14ac:dyDescent="0.25">
      <c r="A429" s="106"/>
      <c r="B429" s="107"/>
      <c r="C429" s="107"/>
      <c r="D429" s="107"/>
      <c r="E429" s="114"/>
      <c r="F429" s="114"/>
      <c r="G429" s="119"/>
      <c r="H429" s="117">
        <v>3</v>
      </c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340"/>
      <c r="T429" s="333">
        <f t="shared" si="57"/>
        <v>3</v>
      </c>
      <c r="U429" s="224">
        <f t="shared" si="58"/>
        <v>1.4662756598240469E-3</v>
      </c>
      <c r="V429" s="103">
        <f>D392</f>
        <v>2046</v>
      </c>
      <c r="W429" s="286" t="s">
        <v>37</v>
      </c>
      <c r="X429" s="97">
        <f t="shared" si="56"/>
        <v>3</v>
      </c>
      <c r="Y429" s="105"/>
    </row>
    <row r="430" spans="1:25" ht="16.5" thickBot="1" x14ac:dyDescent="0.25">
      <c r="A430" s="127"/>
      <c r="B430" s="128"/>
      <c r="C430" s="128"/>
      <c r="D430" s="128"/>
      <c r="E430" s="129"/>
      <c r="F430" s="129"/>
      <c r="G430" s="130"/>
      <c r="H430" s="117">
        <v>1</v>
      </c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340"/>
      <c r="T430" s="333">
        <f t="shared" si="57"/>
        <v>1</v>
      </c>
      <c r="U430" s="331">
        <f t="shared" si="58"/>
        <v>4.8875855327468231E-4</v>
      </c>
      <c r="V430" s="103">
        <f>D392</f>
        <v>2046</v>
      </c>
      <c r="W430" s="284" t="s">
        <v>168</v>
      </c>
      <c r="X430" s="289">
        <f>T430</f>
        <v>1</v>
      </c>
      <c r="Y430" s="295"/>
    </row>
    <row r="431" spans="1:25" ht="15.75" thickBot="1" x14ac:dyDescent="0.25">
      <c r="A431" s="132"/>
      <c r="B431" s="132"/>
      <c r="C431" s="132"/>
      <c r="D431" s="132"/>
      <c r="E431" s="132"/>
      <c r="F431" s="132"/>
      <c r="G431" s="53" t="s">
        <v>5</v>
      </c>
      <c r="H431" s="133">
        <f>SUM(H393:H430)</f>
        <v>102</v>
      </c>
      <c r="I431" s="133">
        <f>SUM(I393:I430)</f>
        <v>152</v>
      </c>
      <c r="J431" s="133">
        <f>SUM(J393:J430)</f>
        <v>24</v>
      </c>
      <c r="K431" s="133">
        <f t="shared" ref="K431:R431" si="59">SUM(K393:K430)</f>
        <v>27</v>
      </c>
      <c r="L431" s="133">
        <f t="shared" si="59"/>
        <v>20</v>
      </c>
      <c r="M431" s="133">
        <f t="shared" si="59"/>
        <v>0</v>
      </c>
      <c r="N431" s="133">
        <f t="shared" si="59"/>
        <v>0</v>
      </c>
      <c r="O431" s="133">
        <f t="shared" si="59"/>
        <v>0</v>
      </c>
      <c r="P431" s="133">
        <f t="shared" si="59"/>
        <v>0</v>
      </c>
      <c r="Q431" s="133">
        <f t="shared" si="59"/>
        <v>0</v>
      </c>
      <c r="R431" s="133">
        <f t="shared" si="59"/>
        <v>0</v>
      </c>
      <c r="S431" s="133">
        <f>SUM(S393:S430)</f>
        <v>25</v>
      </c>
      <c r="T431" s="271">
        <f>SUM(H431,J431,L431,N431,P431,R431,S431)</f>
        <v>171</v>
      </c>
      <c r="U431" s="224">
        <f>($T431)/$D$392</f>
        <v>8.357771260997067E-2</v>
      </c>
      <c r="V431" s="103">
        <f>D392</f>
        <v>2046</v>
      </c>
      <c r="W431" s="46"/>
    </row>
    <row r="433" spans="1:25" ht="15.75" thickBot="1" x14ac:dyDescent="0.3"/>
    <row r="434" spans="1:25" ht="75.75" thickBot="1" x14ac:dyDescent="0.3">
      <c r="A434" s="48"/>
      <c r="B434" s="48" t="s">
        <v>23</v>
      </c>
      <c r="C434" s="49" t="s">
        <v>56</v>
      </c>
      <c r="D434" s="49" t="s">
        <v>18</v>
      </c>
      <c r="E434" s="48" t="s">
        <v>17</v>
      </c>
      <c r="F434" s="50" t="s">
        <v>1</v>
      </c>
      <c r="G434" s="51" t="s">
        <v>24</v>
      </c>
      <c r="H434" s="52" t="s">
        <v>77</v>
      </c>
      <c r="I434" s="52" t="s">
        <v>78</v>
      </c>
      <c r="J434" s="52" t="s">
        <v>57</v>
      </c>
      <c r="K434" s="52" t="s">
        <v>62</v>
      </c>
      <c r="L434" s="52" t="s">
        <v>58</v>
      </c>
      <c r="M434" s="52" t="s">
        <v>63</v>
      </c>
      <c r="N434" s="52" t="s">
        <v>59</v>
      </c>
      <c r="O434" s="52" t="s">
        <v>64</v>
      </c>
      <c r="P434" s="52" t="s">
        <v>60</v>
      </c>
      <c r="Q434" s="52" t="s">
        <v>79</v>
      </c>
      <c r="R434" s="52" t="s">
        <v>131</v>
      </c>
      <c r="S434" s="52" t="s">
        <v>44</v>
      </c>
      <c r="T434" s="52" t="s">
        <v>5</v>
      </c>
      <c r="U434" s="48" t="s">
        <v>2</v>
      </c>
      <c r="V434" s="88" t="s">
        <v>74</v>
      </c>
      <c r="W434" s="89" t="s">
        <v>21</v>
      </c>
      <c r="X434" s="49" t="s">
        <v>18</v>
      </c>
      <c r="Y434" s="90" t="s">
        <v>7</v>
      </c>
    </row>
    <row r="435" spans="1:25" ht="15.75" thickBot="1" x14ac:dyDescent="0.3">
      <c r="A435" s="471">
        <v>1478254</v>
      </c>
      <c r="B435" s="288" t="s">
        <v>125</v>
      </c>
      <c r="C435" s="471">
        <v>1920</v>
      </c>
      <c r="D435" s="471">
        <v>1985</v>
      </c>
      <c r="E435" s="476">
        <v>1852</v>
      </c>
      <c r="F435" s="477">
        <f>E435/D435</f>
        <v>0.93299748110831238</v>
      </c>
      <c r="G435" s="54">
        <v>44967</v>
      </c>
      <c r="H435" s="91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3"/>
      <c r="T435" s="425"/>
      <c r="U435" s="125"/>
      <c r="V435" s="93"/>
      <c r="W435" s="95" t="s">
        <v>80</v>
      </c>
      <c r="X435" s="289">
        <v>578.5</v>
      </c>
      <c r="Y435" s="86" t="s">
        <v>75</v>
      </c>
    </row>
    <row r="436" spans="1:25" ht="16.5" thickBot="1" x14ac:dyDescent="0.25">
      <c r="A436" s="96"/>
      <c r="B436" s="97"/>
      <c r="C436" s="97"/>
      <c r="D436" s="97"/>
      <c r="E436" s="97"/>
      <c r="F436" s="97"/>
      <c r="G436" s="98"/>
      <c r="H436" s="99">
        <v>6</v>
      </c>
      <c r="I436" s="100"/>
      <c r="J436" s="100">
        <v>1</v>
      </c>
      <c r="K436" s="100"/>
      <c r="L436" s="100"/>
      <c r="M436" s="100"/>
      <c r="N436" s="100"/>
      <c r="O436" s="100"/>
      <c r="P436" s="100"/>
      <c r="Q436" s="100"/>
      <c r="R436" s="100"/>
      <c r="S436" s="336">
        <v>8</v>
      </c>
      <c r="T436" s="335">
        <f t="shared" ref="T436:T463" si="60">SUM(H436,J436,L436,N436,P436,R436,S436)</f>
        <v>15</v>
      </c>
      <c r="U436" s="429">
        <f>($T436)/$D$435</f>
        <v>7.556675062972292E-3</v>
      </c>
      <c r="V436" s="103">
        <f>D435</f>
        <v>1985</v>
      </c>
      <c r="W436" s="281" t="s">
        <v>16</v>
      </c>
      <c r="X436" s="97">
        <f>T436</f>
        <v>15</v>
      </c>
      <c r="Y436" s="290" t="s">
        <v>140</v>
      </c>
    </row>
    <row r="437" spans="1:25" ht="16.5" thickBot="1" x14ac:dyDescent="0.25">
      <c r="A437" s="106"/>
      <c r="B437" s="107"/>
      <c r="C437" s="107"/>
      <c r="D437" s="107"/>
      <c r="E437" s="107"/>
      <c r="F437" s="107"/>
      <c r="G437" s="108"/>
      <c r="H437" s="109">
        <v>6</v>
      </c>
      <c r="I437" s="69" t="s">
        <v>378</v>
      </c>
      <c r="J437" s="69"/>
      <c r="K437" s="69"/>
      <c r="L437" s="69"/>
      <c r="M437" s="69"/>
      <c r="N437" s="69"/>
      <c r="O437" s="69"/>
      <c r="P437" s="69"/>
      <c r="Q437" s="69"/>
      <c r="R437" s="69"/>
      <c r="S437" s="337">
        <v>2</v>
      </c>
      <c r="T437" s="333">
        <f t="shared" si="60"/>
        <v>8</v>
      </c>
      <c r="U437" s="102">
        <f t="shared" ref="U437:U463" si="61">($T437)/$D$435</f>
        <v>4.0302267002518891E-3</v>
      </c>
      <c r="V437" s="103">
        <f>D435</f>
        <v>1985</v>
      </c>
      <c r="W437" s="282" t="s">
        <v>6</v>
      </c>
      <c r="X437" s="97">
        <f t="shared" ref="X437:X472" si="62">T437</f>
        <v>8</v>
      </c>
      <c r="Y437" s="290" t="s">
        <v>178</v>
      </c>
    </row>
    <row r="438" spans="1:25" ht="16.5" thickBot="1" x14ac:dyDescent="0.25">
      <c r="A438" s="106"/>
      <c r="B438" s="107"/>
      <c r="C438" s="107"/>
      <c r="D438" s="107"/>
      <c r="E438" s="114"/>
      <c r="F438" s="114"/>
      <c r="G438" s="108"/>
      <c r="H438" s="109">
        <v>9</v>
      </c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337">
        <v>2</v>
      </c>
      <c r="T438" s="333">
        <f t="shared" si="60"/>
        <v>11</v>
      </c>
      <c r="U438" s="102">
        <f t="shared" si="61"/>
        <v>5.5415617128463475E-3</v>
      </c>
      <c r="V438" s="103">
        <f>D435</f>
        <v>1985</v>
      </c>
      <c r="W438" s="282" t="s">
        <v>14</v>
      </c>
      <c r="X438" s="97">
        <f t="shared" si="62"/>
        <v>11</v>
      </c>
      <c r="Y438" s="329"/>
    </row>
    <row r="439" spans="1:25" ht="16.5" thickBot="1" x14ac:dyDescent="0.25">
      <c r="A439" s="106"/>
      <c r="B439" s="107"/>
      <c r="C439" s="107"/>
      <c r="D439" s="107"/>
      <c r="E439" s="114"/>
      <c r="F439" s="114"/>
      <c r="G439" s="108"/>
      <c r="H439" s="109">
        <v>2</v>
      </c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337">
        <v>1</v>
      </c>
      <c r="T439" s="333">
        <f t="shared" si="60"/>
        <v>3</v>
      </c>
      <c r="U439" s="102">
        <f t="shared" si="61"/>
        <v>1.5113350125944584E-3</v>
      </c>
      <c r="V439" s="103">
        <f>D435</f>
        <v>1985</v>
      </c>
      <c r="W439" s="282" t="s">
        <v>15</v>
      </c>
      <c r="X439" s="97">
        <f t="shared" si="62"/>
        <v>3</v>
      </c>
      <c r="Y439" s="459"/>
    </row>
    <row r="440" spans="1:25" ht="16.5" thickBot="1" x14ac:dyDescent="0.25">
      <c r="A440" s="106"/>
      <c r="B440" s="107"/>
      <c r="C440" s="107"/>
      <c r="D440" s="107"/>
      <c r="E440" s="114"/>
      <c r="F440" s="114"/>
      <c r="G440" s="108"/>
      <c r="H440" s="109">
        <v>7</v>
      </c>
      <c r="I440" s="69"/>
      <c r="J440" s="69">
        <v>3</v>
      </c>
      <c r="K440" s="69"/>
      <c r="L440" s="69"/>
      <c r="M440" s="69"/>
      <c r="N440" s="69"/>
      <c r="O440" s="69"/>
      <c r="P440" s="69"/>
      <c r="Q440" s="69"/>
      <c r="R440" s="69"/>
      <c r="S440" s="337"/>
      <c r="T440" s="333">
        <f t="shared" si="60"/>
        <v>10</v>
      </c>
      <c r="U440" s="102">
        <f t="shared" si="61"/>
        <v>5.0377833753148613E-3</v>
      </c>
      <c r="V440" s="103">
        <f>D435</f>
        <v>1985</v>
      </c>
      <c r="W440" s="282" t="s">
        <v>32</v>
      </c>
      <c r="X440" s="97">
        <f t="shared" si="62"/>
        <v>10</v>
      </c>
      <c r="Y440" s="459"/>
    </row>
    <row r="441" spans="1:25" ht="16.5" thickBot="1" x14ac:dyDescent="0.25">
      <c r="A441" s="106"/>
      <c r="B441" s="107"/>
      <c r="C441" s="107"/>
      <c r="D441" s="107"/>
      <c r="E441" s="114"/>
      <c r="F441" s="114"/>
      <c r="G441" s="108"/>
      <c r="H441" s="10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337"/>
      <c r="T441" s="333">
        <f t="shared" si="60"/>
        <v>0</v>
      </c>
      <c r="U441" s="102">
        <f t="shared" si="61"/>
        <v>0</v>
      </c>
      <c r="V441" s="103">
        <f>D435</f>
        <v>1985</v>
      </c>
      <c r="W441" s="282" t="s">
        <v>33</v>
      </c>
      <c r="X441" s="97">
        <f t="shared" si="62"/>
        <v>0</v>
      </c>
      <c r="Y441" s="115"/>
    </row>
    <row r="442" spans="1:25" ht="16.5" thickBot="1" x14ac:dyDescent="0.25">
      <c r="A442" s="106"/>
      <c r="B442" s="107"/>
      <c r="C442" s="107"/>
      <c r="D442" s="107"/>
      <c r="E442" s="114"/>
      <c r="F442" s="114"/>
      <c r="G442" s="108"/>
      <c r="H442" s="10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337"/>
      <c r="T442" s="333">
        <f t="shared" si="60"/>
        <v>0</v>
      </c>
      <c r="U442" s="102">
        <f t="shared" si="61"/>
        <v>0</v>
      </c>
      <c r="V442" s="103">
        <f>D435</f>
        <v>1985</v>
      </c>
      <c r="W442" s="282" t="s">
        <v>46</v>
      </c>
      <c r="X442" s="97">
        <f t="shared" si="62"/>
        <v>0</v>
      </c>
      <c r="Y442" s="115"/>
    </row>
    <row r="443" spans="1:25" ht="16.5" thickBot="1" x14ac:dyDescent="0.25">
      <c r="A443" s="106"/>
      <c r="B443" s="107"/>
      <c r="C443" s="107"/>
      <c r="D443" s="107"/>
      <c r="E443" s="114"/>
      <c r="F443" s="114"/>
      <c r="G443" s="108"/>
      <c r="H443" s="10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337"/>
      <c r="T443" s="333">
        <f t="shared" si="60"/>
        <v>0</v>
      </c>
      <c r="U443" s="102">
        <f t="shared" si="61"/>
        <v>0</v>
      </c>
      <c r="V443" s="103">
        <f>D435</f>
        <v>1985</v>
      </c>
      <c r="W443" s="282" t="s">
        <v>31</v>
      </c>
      <c r="X443" s="97">
        <f t="shared" si="62"/>
        <v>0</v>
      </c>
      <c r="Y443" s="115"/>
    </row>
    <row r="444" spans="1:25" ht="16.5" thickBot="1" x14ac:dyDescent="0.25">
      <c r="A444" s="106"/>
      <c r="B444" s="107"/>
      <c r="C444" s="107"/>
      <c r="D444" s="107"/>
      <c r="E444" s="114"/>
      <c r="F444" s="114"/>
      <c r="G444" s="108"/>
      <c r="H444" s="109">
        <v>5</v>
      </c>
      <c r="I444" s="69"/>
      <c r="J444" s="69">
        <v>2</v>
      </c>
      <c r="K444" s="69"/>
      <c r="L444" s="69"/>
      <c r="M444" s="69"/>
      <c r="N444" s="69"/>
      <c r="O444" s="69"/>
      <c r="P444" s="69"/>
      <c r="Q444" s="69"/>
      <c r="R444" s="69"/>
      <c r="S444" s="337">
        <v>4</v>
      </c>
      <c r="T444" s="333">
        <f t="shared" si="60"/>
        <v>11</v>
      </c>
      <c r="U444" s="102">
        <f t="shared" si="61"/>
        <v>5.5415617128463475E-3</v>
      </c>
      <c r="V444" s="103">
        <f>D435</f>
        <v>1985</v>
      </c>
      <c r="W444" s="282" t="s">
        <v>0</v>
      </c>
      <c r="X444" s="97">
        <f t="shared" si="62"/>
        <v>11</v>
      </c>
      <c r="Y444" s="329"/>
    </row>
    <row r="445" spans="1:25" ht="16.5" thickBot="1" x14ac:dyDescent="0.25">
      <c r="A445" s="106"/>
      <c r="B445" s="107"/>
      <c r="C445" s="107"/>
      <c r="D445" s="107"/>
      <c r="E445" s="114"/>
      <c r="F445" s="114"/>
      <c r="G445" s="108"/>
      <c r="H445" s="109">
        <v>1</v>
      </c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337"/>
      <c r="T445" s="333">
        <f t="shared" si="60"/>
        <v>1</v>
      </c>
      <c r="U445" s="102">
        <f t="shared" si="61"/>
        <v>5.0377833753148613E-4</v>
      </c>
      <c r="V445" s="103">
        <f>D435</f>
        <v>1985</v>
      </c>
      <c r="W445" s="282" t="s">
        <v>12</v>
      </c>
      <c r="X445" s="97">
        <f t="shared" si="62"/>
        <v>1</v>
      </c>
      <c r="Y445" s="116"/>
    </row>
    <row r="446" spans="1:25" ht="16.5" thickBot="1" x14ac:dyDescent="0.25">
      <c r="A446" s="106"/>
      <c r="B446" s="107"/>
      <c r="C446" s="107"/>
      <c r="D446" s="107"/>
      <c r="E446" s="114"/>
      <c r="F446" s="114" t="s">
        <v>110</v>
      </c>
      <c r="G446" s="108"/>
      <c r="H446" s="109">
        <v>3</v>
      </c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337"/>
      <c r="T446" s="333">
        <f t="shared" si="60"/>
        <v>3</v>
      </c>
      <c r="U446" s="102">
        <f t="shared" si="61"/>
        <v>1.5113350125944584E-3</v>
      </c>
      <c r="V446" s="103">
        <f>D435</f>
        <v>1985</v>
      </c>
      <c r="W446" s="282" t="s">
        <v>35</v>
      </c>
      <c r="X446" s="97">
        <f t="shared" si="62"/>
        <v>3</v>
      </c>
      <c r="Y446" s="116"/>
    </row>
    <row r="447" spans="1:25" ht="16.5" thickBot="1" x14ac:dyDescent="0.25">
      <c r="A447" s="106"/>
      <c r="B447" s="107"/>
      <c r="C447" s="107"/>
      <c r="D447" s="107"/>
      <c r="E447" s="114"/>
      <c r="F447" s="114"/>
      <c r="G447" s="108"/>
      <c r="H447" s="109"/>
      <c r="I447" s="69"/>
      <c r="J447" s="69">
        <v>4</v>
      </c>
      <c r="K447" s="69"/>
      <c r="L447" s="69"/>
      <c r="M447" s="69"/>
      <c r="N447" s="69"/>
      <c r="O447" s="69"/>
      <c r="P447" s="69"/>
      <c r="Q447" s="69"/>
      <c r="R447" s="69"/>
      <c r="S447" s="337"/>
      <c r="T447" s="333">
        <f t="shared" si="60"/>
        <v>4</v>
      </c>
      <c r="U447" s="102">
        <f t="shared" si="61"/>
        <v>2.0151133501259445E-3</v>
      </c>
      <c r="V447" s="103">
        <f>D435</f>
        <v>1985</v>
      </c>
      <c r="W447" s="283" t="s">
        <v>29</v>
      </c>
      <c r="X447" s="97">
        <f t="shared" si="62"/>
        <v>4</v>
      </c>
      <c r="Y447" s="113"/>
    </row>
    <row r="448" spans="1:25" ht="16.5" thickBot="1" x14ac:dyDescent="0.25">
      <c r="A448" s="106"/>
      <c r="B448" s="107"/>
      <c r="C448" s="107"/>
      <c r="D448" s="107"/>
      <c r="E448" s="114"/>
      <c r="F448" s="114"/>
      <c r="G448" s="119"/>
      <c r="H448" s="120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337"/>
      <c r="T448" s="333">
        <f t="shared" si="60"/>
        <v>0</v>
      </c>
      <c r="U448" s="102">
        <f t="shared" si="61"/>
        <v>0</v>
      </c>
      <c r="V448" s="103">
        <f>D435</f>
        <v>1985</v>
      </c>
      <c r="W448" s="283" t="s">
        <v>129</v>
      </c>
      <c r="X448" s="97">
        <f t="shared" si="62"/>
        <v>0</v>
      </c>
      <c r="Y448" s="329"/>
    </row>
    <row r="449" spans="1:25" ht="16.5" thickBot="1" x14ac:dyDescent="0.25">
      <c r="A449" s="106"/>
      <c r="B449" s="107"/>
      <c r="C449" s="107"/>
      <c r="D449" s="107"/>
      <c r="E449" s="114"/>
      <c r="F449" s="114"/>
      <c r="G449" s="119"/>
      <c r="H449" s="120">
        <v>1</v>
      </c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337"/>
      <c r="T449" s="333">
        <f t="shared" si="60"/>
        <v>1</v>
      </c>
      <c r="U449" s="102">
        <f t="shared" si="61"/>
        <v>5.0377833753148613E-4</v>
      </c>
      <c r="V449" s="103">
        <f>D435</f>
        <v>1985</v>
      </c>
      <c r="W449" s="283" t="s">
        <v>28</v>
      </c>
      <c r="X449" s="97">
        <f t="shared" si="62"/>
        <v>1</v>
      </c>
      <c r="Y449" s="113"/>
    </row>
    <row r="450" spans="1:25" ht="16.5" thickBot="1" x14ac:dyDescent="0.25">
      <c r="A450" s="106"/>
      <c r="B450" s="107"/>
      <c r="C450" s="107"/>
      <c r="D450" s="107"/>
      <c r="E450" s="114"/>
      <c r="F450" s="114"/>
      <c r="G450" s="119"/>
      <c r="H450" s="227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338"/>
      <c r="T450" s="334">
        <f t="shared" si="60"/>
        <v>0</v>
      </c>
      <c r="U450" s="331">
        <f t="shared" si="61"/>
        <v>0</v>
      </c>
      <c r="V450" s="322">
        <f>D435</f>
        <v>1985</v>
      </c>
      <c r="W450" s="284" t="s">
        <v>179</v>
      </c>
      <c r="X450" s="97">
        <f t="shared" si="62"/>
        <v>0</v>
      </c>
      <c r="Y450" s="113"/>
    </row>
    <row r="451" spans="1:25" ht="16.5" thickBot="1" x14ac:dyDescent="0.25">
      <c r="A451" s="106"/>
      <c r="B451" s="107"/>
      <c r="C451" s="107"/>
      <c r="D451" s="107"/>
      <c r="E451" s="114"/>
      <c r="F451" s="114"/>
      <c r="G451" s="108"/>
      <c r="H451" s="99"/>
      <c r="I451" s="121">
        <v>4</v>
      </c>
      <c r="J451" s="121"/>
      <c r="K451" s="121"/>
      <c r="L451" s="121"/>
      <c r="M451" s="121"/>
      <c r="N451" s="121"/>
      <c r="O451" s="121"/>
      <c r="P451" s="121"/>
      <c r="Q451" s="121"/>
      <c r="R451" s="121"/>
      <c r="S451" s="339"/>
      <c r="T451" s="335">
        <f t="shared" si="60"/>
        <v>0</v>
      </c>
      <c r="U451" s="224">
        <f t="shared" si="61"/>
        <v>0</v>
      </c>
      <c r="V451" s="103">
        <f>D435</f>
        <v>1985</v>
      </c>
      <c r="W451" s="285" t="s">
        <v>11</v>
      </c>
      <c r="X451" s="97">
        <f t="shared" si="62"/>
        <v>0</v>
      </c>
      <c r="Y451" s="116"/>
    </row>
    <row r="452" spans="1:25" ht="15.75" thickBot="1" x14ac:dyDescent="0.25">
      <c r="A452" s="106"/>
      <c r="B452" s="107"/>
      <c r="C452" s="107"/>
      <c r="D452" s="107"/>
      <c r="E452" s="114"/>
      <c r="F452" s="114"/>
      <c r="G452" s="108"/>
      <c r="H452" s="109"/>
      <c r="I452" s="293"/>
      <c r="J452" s="69"/>
      <c r="K452" s="69"/>
      <c r="L452" s="69"/>
      <c r="M452" s="69"/>
      <c r="N452" s="69"/>
      <c r="O452" s="69"/>
      <c r="P452" s="69"/>
      <c r="Q452" s="69"/>
      <c r="R452" s="69"/>
      <c r="S452" s="337"/>
      <c r="T452" s="333">
        <f t="shared" si="60"/>
        <v>0</v>
      </c>
      <c r="U452" s="102">
        <f t="shared" si="61"/>
        <v>0</v>
      </c>
      <c r="V452" s="103">
        <f>D435</f>
        <v>1985</v>
      </c>
      <c r="W452" s="111" t="s">
        <v>103</v>
      </c>
      <c r="X452" s="97">
        <f t="shared" si="62"/>
        <v>0</v>
      </c>
      <c r="Y452" s="116"/>
    </row>
    <row r="453" spans="1:25" ht="16.5" thickBot="1" x14ac:dyDescent="0.25">
      <c r="A453" s="106"/>
      <c r="B453" s="107"/>
      <c r="C453" s="107"/>
      <c r="D453" s="107"/>
      <c r="E453" s="114"/>
      <c r="F453" s="114"/>
      <c r="G453" s="108"/>
      <c r="H453" s="109"/>
      <c r="I453" s="294">
        <v>3</v>
      </c>
      <c r="J453" s="69">
        <v>1</v>
      </c>
      <c r="K453" s="69"/>
      <c r="L453" s="69"/>
      <c r="M453" s="69"/>
      <c r="N453" s="69"/>
      <c r="O453" s="69"/>
      <c r="P453" s="69"/>
      <c r="Q453" s="69"/>
      <c r="R453" s="69"/>
      <c r="S453" s="337"/>
      <c r="T453" s="333">
        <f t="shared" si="60"/>
        <v>1</v>
      </c>
      <c r="U453" s="102">
        <f t="shared" si="61"/>
        <v>5.0377833753148613E-4</v>
      </c>
      <c r="V453" s="103">
        <f>D435</f>
        <v>1985</v>
      </c>
      <c r="W453" s="282" t="s">
        <v>3</v>
      </c>
      <c r="X453" s="97">
        <f t="shared" si="62"/>
        <v>1</v>
      </c>
      <c r="Y453" s="115"/>
    </row>
    <row r="454" spans="1:25" ht="16.5" thickBot="1" x14ac:dyDescent="0.25">
      <c r="A454" s="106"/>
      <c r="B454" s="107"/>
      <c r="C454" s="107"/>
      <c r="D454" s="107"/>
      <c r="E454" s="114"/>
      <c r="F454" s="114"/>
      <c r="G454" s="108"/>
      <c r="H454" s="109"/>
      <c r="I454" s="294">
        <v>15</v>
      </c>
      <c r="J454" s="69"/>
      <c r="K454" s="69"/>
      <c r="L454" s="69"/>
      <c r="M454" s="69"/>
      <c r="N454" s="69"/>
      <c r="O454" s="69"/>
      <c r="P454" s="69"/>
      <c r="Q454" s="69"/>
      <c r="R454" s="69"/>
      <c r="S454" s="337"/>
      <c r="T454" s="333">
        <f t="shared" si="60"/>
        <v>0</v>
      </c>
      <c r="U454" s="102">
        <f t="shared" si="61"/>
        <v>0</v>
      </c>
      <c r="V454" s="103">
        <f>D435</f>
        <v>1985</v>
      </c>
      <c r="W454" s="282" t="s">
        <v>8</v>
      </c>
      <c r="X454" s="97">
        <f t="shared" si="62"/>
        <v>0</v>
      </c>
      <c r="Y454" s="116"/>
    </row>
    <row r="455" spans="1:25" ht="16.5" thickBot="1" x14ac:dyDescent="0.25">
      <c r="A455" s="106"/>
      <c r="B455" s="107"/>
      <c r="C455" s="107"/>
      <c r="D455" s="107"/>
      <c r="E455" s="114"/>
      <c r="F455" s="114"/>
      <c r="G455" s="108"/>
      <c r="H455" s="109"/>
      <c r="I455" s="294">
        <v>139</v>
      </c>
      <c r="J455" s="69">
        <v>37</v>
      </c>
      <c r="K455" s="69"/>
      <c r="L455" s="69"/>
      <c r="M455" s="69"/>
      <c r="N455" s="69"/>
      <c r="O455" s="69"/>
      <c r="P455" s="69"/>
      <c r="Q455" s="69"/>
      <c r="R455" s="69"/>
      <c r="S455" s="337"/>
      <c r="T455" s="333">
        <f t="shared" si="60"/>
        <v>37</v>
      </c>
      <c r="U455" s="102">
        <f t="shared" si="61"/>
        <v>1.8639798488664986E-2</v>
      </c>
      <c r="V455" s="103">
        <f>D435</f>
        <v>1985</v>
      </c>
      <c r="W455" s="282" t="s">
        <v>9</v>
      </c>
      <c r="X455" s="97">
        <f t="shared" si="62"/>
        <v>37</v>
      </c>
      <c r="Y455" s="116"/>
    </row>
    <row r="456" spans="1:25" ht="16.5" thickBot="1" x14ac:dyDescent="0.25">
      <c r="A456" s="106"/>
      <c r="B456" s="107"/>
      <c r="C456" s="107"/>
      <c r="D456" s="107"/>
      <c r="E456" s="114"/>
      <c r="F456" s="114"/>
      <c r="G456" s="108"/>
      <c r="H456" s="109"/>
      <c r="I456" s="294"/>
      <c r="J456" s="69"/>
      <c r="K456" s="69"/>
      <c r="L456" s="69"/>
      <c r="M456" s="69"/>
      <c r="N456" s="69"/>
      <c r="O456" s="69"/>
      <c r="P456" s="69"/>
      <c r="Q456" s="69"/>
      <c r="R456" s="69"/>
      <c r="S456" s="337"/>
      <c r="T456" s="333">
        <f t="shared" si="60"/>
        <v>0</v>
      </c>
      <c r="U456" s="102">
        <f t="shared" si="61"/>
        <v>0</v>
      </c>
      <c r="V456" s="103">
        <f>D435</f>
        <v>1985</v>
      </c>
      <c r="W456" s="282" t="s">
        <v>82</v>
      </c>
      <c r="X456" s="97">
        <f t="shared" si="62"/>
        <v>0</v>
      </c>
      <c r="Y456" s="116"/>
    </row>
    <row r="457" spans="1:25" ht="16.5" thickBot="1" x14ac:dyDescent="0.25">
      <c r="A457" s="106"/>
      <c r="B457" s="107"/>
      <c r="C457" s="107"/>
      <c r="D457" s="107"/>
      <c r="E457" s="114"/>
      <c r="F457" s="114"/>
      <c r="G457" s="108"/>
      <c r="H457" s="109"/>
      <c r="I457" s="294">
        <v>7</v>
      </c>
      <c r="J457" s="69">
        <v>1</v>
      </c>
      <c r="K457" s="69"/>
      <c r="L457" s="69"/>
      <c r="M457" s="69"/>
      <c r="N457" s="69"/>
      <c r="O457" s="69"/>
      <c r="P457" s="69"/>
      <c r="Q457" s="69"/>
      <c r="R457" s="69"/>
      <c r="S457" s="337"/>
      <c r="T457" s="333">
        <f t="shared" si="60"/>
        <v>1</v>
      </c>
      <c r="U457" s="102">
        <f t="shared" si="61"/>
        <v>5.0377833753148613E-4</v>
      </c>
      <c r="V457" s="103">
        <f>D435</f>
        <v>1985</v>
      </c>
      <c r="W457" s="282" t="s">
        <v>20</v>
      </c>
      <c r="X457" s="97">
        <f t="shared" si="62"/>
        <v>1</v>
      </c>
      <c r="Y457" s="116"/>
    </row>
    <row r="458" spans="1:25" ht="16.5" thickBot="1" x14ac:dyDescent="0.25">
      <c r="A458" s="106"/>
      <c r="B458" s="107"/>
      <c r="C458" s="107"/>
      <c r="D458" s="107"/>
      <c r="E458" s="114"/>
      <c r="F458" s="114"/>
      <c r="G458" s="108"/>
      <c r="H458" s="109"/>
      <c r="I458" s="294">
        <v>3</v>
      </c>
      <c r="J458" s="69"/>
      <c r="K458" s="69"/>
      <c r="L458" s="69"/>
      <c r="M458" s="69"/>
      <c r="N458" s="69"/>
      <c r="O458" s="69"/>
      <c r="P458" s="69"/>
      <c r="Q458" s="69"/>
      <c r="R458" s="69"/>
      <c r="S458" s="337"/>
      <c r="T458" s="333">
        <f t="shared" si="60"/>
        <v>0</v>
      </c>
      <c r="U458" s="102">
        <f t="shared" si="61"/>
        <v>0</v>
      </c>
      <c r="V458" s="103">
        <f>D435</f>
        <v>1985</v>
      </c>
      <c r="W458" s="282" t="s">
        <v>83</v>
      </c>
      <c r="X458" s="97">
        <f t="shared" si="62"/>
        <v>0</v>
      </c>
      <c r="Y458" s="105" t="s">
        <v>217</v>
      </c>
    </row>
    <row r="459" spans="1:25" ht="16.5" thickBot="1" x14ac:dyDescent="0.25">
      <c r="A459" s="106"/>
      <c r="B459" s="107"/>
      <c r="C459" s="107"/>
      <c r="D459" s="107"/>
      <c r="E459" s="114"/>
      <c r="F459" s="114"/>
      <c r="G459" s="108"/>
      <c r="H459" s="109"/>
      <c r="I459" s="294"/>
      <c r="J459" s="69"/>
      <c r="K459" s="69"/>
      <c r="L459" s="69"/>
      <c r="M459" s="69"/>
      <c r="N459" s="69"/>
      <c r="O459" s="69"/>
      <c r="P459" s="69"/>
      <c r="Q459" s="69"/>
      <c r="R459" s="69"/>
      <c r="S459" s="337"/>
      <c r="T459" s="333">
        <f t="shared" si="60"/>
        <v>0</v>
      </c>
      <c r="U459" s="102">
        <f t="shared" si="61"/>
        <v>0</v>
      </c>
      <c r="V459" s="103">
        <f>D435</f>
        <v>1985</v>
      </c>
      <c r="W459" s="282" t="s">
        <v>10</v>
      </c>
      <c r="X459" s="97">
        <f t="shared" si="62"/>
        <v>0</v>
      </c>
      <c r="Y459" s="105" t="s">
        <v>442</v>
      </c>
    </row>
    <row r="460" spans="1:25" ht="16.5" thickBot="1" x14ac:dyDescent="0.25">
      <c r="A460" s="106"/>
      <c r="B460" s="107"/>
      <c r="C460" s="107"/>
      <c r="D460" s="107"/>
      <c r="E460" s="114"/>
      <c r="F460" s="114"/>
      <c r="G460" s="108"/>
      <c r="H460" s="109"/>
      <c r="I460" s="294">
        <v>5</v>
      </c>
      <c r="J460" s="69"/>
      <c r="K460" s="69"/>
      <c r="L460" s="69"/>
      <c r="M460" s="69"/>
      <c r="N460" s="69"/>
      <c r="O460" s="69"/>
      <c r="P460" s="69"/>
      <c r="Q460" s="69"/>
      <c r="R460" s="69"/>
      <c r="S460" s="337"/>
      <c r="T460" s="333">
        <f t="shared" si="60"/>
        <v>0</v>
      </c>
      <c r="U460" s="102">
        <f t="shared" si="61"/>
        <v>0</v>
      </c>
      <c r="V460" s="103">
        <f>D435</f>
        <v>1985</v>
      </c>
      <c r="W460" s="282" t="s">
        <v>13</v>
      </c>
      <c r="X460" s="97">
        <f t="shared" si="62"/>
        <v>0</v>
      </c>
      <c r="Y460" s="105"/>
    </row>
    <row r="461" spans="1:25" ht="15.75" thickBot="1" x14ac:dyDescent="0.25">
      <c r="A461" s="106"/>
      <c r="B461" s="107"/>
      <c r="C461" s="107"/>
      <c r="D461" s="107"/>
      <c r="E461" s="114"/>
      <c r="F461" s="114"/>
      <c r="G461" s="108"/>
      <c r="H461" s="109"/>
      <c r="I461" s="69">
        <v>1</v>
      </c>
      <c r="J461" s="69"/>
      <c r="K461" s="69"/>
      <c r="L461" s="69"/>
      <c r="M461" s="69"/>
      <c r="N461" s="69"/>
      <c r="O461" s="69"/>
      <c r="P461" s="69"/>
      <c r="Q461" s="69"/>
      <c r="R461" s="69"/>
      <c r="S461" s="337">
        <v>2</v>
      </c>
      <c r="T461" s="333">
        <f t="shared" si="60"/>
        <v>2</v>
      </c>
      <c r="U461" s="102">
        <f t="shared" si="61"/>
        <v>1.0075566750629723E-3</v>
      </c>
      <c r="V461" s="103">
        <f>D435</f>
        <v>1985</v>
      </c>
      <c r="W461" s="254" t="s">
        <v>346</v>
      </c>
      <c r="X461" s="97">
        <f t="shared" si="62"/>
        <v>2</v>
      </c>
      <c r="Y461" s="115"/>
    </row>
    <row r="462" spans="1:25" ht="15.75" thickBot="1" x14ac:dyDescent="0.25">
      <c r="A462" s="106"/>
      <c r="B462" s="107"/>
      <c r="C462" s="107"/>
      <c r="D462" s="107"/>
      <c r="E462" s="114"/>
      <c r="F462" s="114"/>
      <c r="G462" s="108"/>
      <c r="H462" s="10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337"/>
      <c r="T462" s="333">
        <f t="shared" si="60"/>
        <v>0</v>
      </c>
      <c r="U462" s="102">
        <f t="shared" si="61"/>
        <v>0</v>
      </c>
      <c r="V462" s="103">
        <f>D435</f>
        <v>1985</v>
      </c>
      <c r="W462" s="254" t="s">
        <v>101</v>
      </c>
      <c r="X462" s="97">
        <f t="shared" si="62"/>
        <v>0</v>
      </c>
      <c r="Y462" s="115"/>
    </row>
    <row r="463" spans="1:25" ht="16.5" thickBot="1" x14ac:dyDescent="0.25">
      <c r="A463" s="106"/>
      <c r="B463" s="107"/>
      <c r="C463" s="107"/>
      <c r="D463" s="107"/>
      <c r="E463" s="114"/>
      <c r="F463" s="114"/>
      <c r="G463" s="108"/>
      <c r="H463" s="117"/>
      <c r="I463" s="110"/>
      <c r="J463" s="110"/>
      <c r="K463" s="110"/>
      <c r="L463" s="110"/>
      <c r="M463" s="110"/>
      <c r="N463" s="110"/>
      <c r="O463" s="110"/>
      <c r="P463" s="110" t="s">
        <v>412</v>
      </c>
      <c r="Q463" s="110"/>
      <c r="R463" s="110"/>
      <c r="S463" s="340"/>
      <c r="T463" s="334">
        <f t="shared" si="60"/>
        <v>0</v>
      </c>
      <c r="U463" s="430">
        <f t="shared" si="61"/>
        <v>0</v>
      </c>
      <c r="V463" s="103">
        <f>D435</f>
        <v>1985</v>
      </c>
      <c r="W463" s="286" t="s">
        <v>10</v>
      </c>
      <c r="X463" s="97">
        <f t="shared" si="62"/>
        <v>0</v>
      </c>
      <c r="Y463" s="105"/>
    </row>
    <row r="464" spans="1:25" ht="16.5" thickBot="1" x14ac:dyDescent="0.3">
      <c r="A464" s="106"/>
      <c r="B464" s="107"/>
      <c r="C464" s="107"/>
      <c r="D464" s="107"/>
      <c r="E464" s="114"/>
      <c r="F464" s="114"/>
      <c r="G464" s="108"/>
      <c r="H464" s="91"/>
      <c r="I464" s="92"/>
      <c r="J464" s="325"/>
      <c r="K464" s="92"/>
      <c r="L464" s="92"/>
      <c r="M464" s="92"/>
      <c r="N464" s="92"/>
      <c r="O464" s="92"/>
      <c r="P464" s="92"/>
      <c r="Q464" s="92"/>
      <c r="R464" s="92"/>
      <c r="S464" s="92"/>
      <c r="T464" s="332"/>
      <c r="U464" s="332"/>
      <c r="V464" s="125"/>
      <c r="W464" s="287" t="s">
        <v>177</v>
      </c>
      <c r="X464" s="97">
        <f t="shared" si="62"/>
        <v>0</v>
      </c>
      <c r="Y464" s="105" t="s">
        <v>440</v>
      </c>
    </row>
    <row r="465" spans="1:25" ht="16.5" thickBot="1" x14ac:dyDescent="0.25">
      <c r="A465" s="106"/>
      <c r="B465" s="107"/>
      <c r="C465" s="107"/>
      <c r="D465" s="107"/>
      <c r="E465" s="114"/>
      <c r="F465" s="114"/>
      <c r="G465" s="119"/>
      <c r="H465" s="99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336"/>
      <c r="T465" s="335">
        <f t="shared" ref="T465:T473" si="63">SUM(H465,J465,L465,N465,P465,R465,S465)</f>
        <v>0</v>
      </c>
      <c r="U465" s="224">
        <f>($T465)/$D$435</f>
        <v>0</v>
      </c>
      <c r="V465" s="103">
        <f>D435</f>
        <v>1985</v>
      </c>
      <c r="W465" s="281" t="s">
        <v>87</v>
      </c>
      <c r="X465" s="97">
        <f t="shared" si="62"/>
        <v>0</v>
      </c>
      <c r="Y465" s="105" t="s">
        <v>389</v>
      </c>
    </row>
    <row r="466" spans="1:25" ht="16.5" thickBot="1" x14ac:dyDescent="0.25">
      <c r="A466" s="106"/>
      <c r="B466" s="107"/>
      <c r="C466" s="107"/>
      <c r="D466" s="107"/>
      <c r="E466" s="114"/>
      <c r="F466" s="114"/>
      <c r="G466" s="119"/>
      <c r="H466" s="109">
        <v>5</v>
      </c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337"/>
      <c r="T466" s="333">
        <f t="shared" si="63"/>
        <v>5</v>
      </c>
      <c r="U466" s="224">
        <f t="shared" ref="U466:U473" si="64">($T466)/$D$435</f>
        <v>2.5188916876574307E-3</v>
      </c>
      <c r="V466" s="103">
        <f>D435</f>
        <v>1985</v>
      </c>
      <c r="W466" s="282" t="s">
        <v>88</v>
      </c>
      <c r="X466" s="97">
        <f t="shared" si="62"/>
        <v>5</v>
      </c>
      <c r="Y466" s="105"/>
    </row>
    <row r="467" spans="1:25" ht="15.75" thickBot="1" x14ac:dyDescent="0.25">
      <c r="A467" s="106"/>
      <c r="B467" s="107"/>
      <c r="C467" s="107"/>
      <c r="D467" s="107"/>
      <c r="E467" s="114"/>
      <c r="F467" s="114"/>
      <c r="G467" s="119"/>
      <c r="H467" s="10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337"/>
      <c r="T467" s="333">
        <f t="shared" si="63"/>
        <v>0</v>
      </c>
      <c r="U467" s="224">
        <f t="shared" si="64"/>
        <v>0</v>
      </c>
      <c r="V467" s="103">
        <f>D435</f>
        <v>1985</v>
      </c>
      <c r="W467" s="368" t="s">
        <v>12</v>
      </c>
      <c r="X467" s="97">
        <f t="shared" si="62"/>
        <v>0</v>
      </c>
      <c r="Y467" s="105"/>
    </row>
    <row r="468" spans="1:25" ht="16.5" thickBot="1" x14ac:dyDescent="0.25">
      <c r="A468" s="106"/>
      <c r="B468" s="107"/>
      <c r="C468" s="107"/>
      <c r="D468" s="107"/>
      <c r="E468" s="114"/>
      <c r="F468" s="114"/>
      <c r="G468" s="119"/>
      <c r="H468" s="109">
        <v>3</v>
      </c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337"/>
      <c r="T468" s="333">
        <f t="shared" si="63"/>
        <v>3</v>
      </c>
      <c r="U468" s="224">
        <f t="shared" si="64"/>
        <v>1.5113350125944584E-3</v>
      </c>
      <c r="V468" s="103">
        <f>D435</f>
        <v>1985</v>
      </c>
      <c r="W468" s="282" t="s">
        <v>76</v>
      </c>
      <c r="X468" s="97">
        <f t="shared" si="62"/>
        <v>3</v>
      </c>
      <c r="Y468" s="105" t="s">
        <v>441</v>
      </c>
    </row>
    <row r="469" spans="1:25" ht="16.5" thickBot="1" x14ac:dyDescent="0.25">
      <c r="A469" s="106"/>
      <c r="B469" s="107"/>
      <c r="C469" s="107"/>
      <c r="D469" s="107"/>
      <c r="E469" s="114"/>
      <c r="F469" s="114"/>
      <c r="G469" s="119"/>
      <c r="H469" s="109">
        <v>4</v>
      </c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337"/>
      <c r="T469" s="333">
        <f t="shared" si="63"/>
        <v>4</v>
      </c>
      <c r="U469" s="224">
        <f t="shared" si="64"/>
        <v>2.0151133501259445E-3</v>
      </c>
      <c r="V469" s="103">
        <f>D435</f>
        <v>1985</v>
      </c>
      <c r="W469" s="282" t="s">
        <v>199</v>
      </c>
      <c r="X469" s="97">
        <f t="shared" si="62"/>
        <v>4</v>
      </c>
      <c r="Y469" s="105"/>
    </row>
    <row r="470" spans="1:25" ht="16.5" thickBot="1" x14ac:dyDescent="0.25">
      <c r="A470" s="106"/>
      <c r="B470" s="107"/>
      <c r="C470" s="107"/>
      <c r="D470" s="107"/>
      <c r="E470" s="114"/>
      <c r="F470" s="114"/>
      <c r="G470" s="119"/>
      <c r="H470" s="109">
        <v>2</v>
      </c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337"/>
      <c r="T470" s="333">
        <f t="shared" si="63"/>
        <v>2</v>
      </c>
      <c r="U470" s="224">
        <f t="shared" si="64"/>
        <v>1.0075566750629723E-3</v>
      </c>
      <c r="V470" s="103">
        <f>D435</f>
        <v>1985</v>
      </c>
      <c r="W470" s="283" t="s">
        <v>28</v>
      </c>
      <c r="X470" s="97">
        <f t="shared" si="62"/>
        <v>2</v>
      </c>
      <c r="Y470" s="105"/>
    </row>
    <row r="471" spans="1:25" ht="16.5" thickBot="1" x14ac:dyDescent="0.25">
      <c r="A471" s="106"/>
      <c r="B471" s="107"/>
      <c r="C471" s="107"/>
      <c r="D471" s="107"/>
      <c r="E471" s="114"/>
      <c r="F471" s="114"/>
      <c r="G471" s="119"/>
      <c r="H471" s="117">
        <v>7</v>
      </c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340"/>
      <c r="T471" s="333">
        <f t="shared" si="63"/>
        <v>7</v>
      </c>
      <c r="U471" s="224">
        <f t="shared" si="64"/>
        <v>3.5264483627204029E-3</v>
      </c>
      <c r="V471" s="103">
        <f>D435</f>
        <v>1985</v>
      </c>
      <c r="W471" s="286" t="s">
        <v>240</v>
      </c>
      <c r="X471" s="97">
        <f t="shared" si="62"/>
        <v>7</v>
      </c>
      <c r="Y471" s="105"/>
    </row>
    <row r="472" spans="1:25" ht="16.5" thickBot="1" x14ac:dyDescent="0.25">
      <c r="A472" s="106"/>
      <c r="B472" s="107"/>
      <c r="C472" s="107"/>
      <c r="D472" s="107"/>
      <c r="E472" s="114"/>
      <c r="F472" s="114"/>
      <c r="G472" s="119"/>
      <c r="H472" s="117">
        <v>4</v>
      </c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340"/>
      <c r="T472" s="333">
        <f t="shared" si="63"/>
        <v>4</v>
      </c>
      <c r="U472" s="224">
        <f t="shared" si="64"/>
        <v>2.0151133501259445E-3</v>
      </c>
      <c r="V472" s="103">
        <f>D435</f>
        <v>1985</v>
      </c>
      <c r="W472" s="286" t="s">
        <v>37</v>
      </c>
      <c r="X472" s="97">
        <f t="shared" si="62"/>
        <v>4</v>
      </c>
      <c r="Y472" s="105"/>
    </row>
    <row r="473" spans="1:25" ht="16.5" thickBot="1" x14ac:dyDescent="0.25">
      <c r="A473" s="127"/>
      <c r="B473" s="128"/>
      <c r="C473" s="128"/>
      <c r="D473" s="128"/>
      <c r="E473" s="129"/>
      <c r="F473" s="129"/>
      <c r="G473" s="130"/>
      <c r="H473" s="117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340"/>
      <c r="T473" s="333">
        <f t="shared" si="63"/>
        <v>0</v>
      </c>
      <c r="U473" s="331">
        <f t="shared" si="64"/>
        <v>0</v>
      </c>
      <c r="V473" s="103">
        <f>D435</f>
        <v>1985</v>
      </c>
      <c r="W473" s="284" t="s">
        <v>168</v>
      </c>
      <c r="X473" s="289">
        <f>T473</f>
        <v>0</v>
      </c>
      <c r="Y473" s="295"/>
    </row>
    <row r="474" spans="1:25" ht="15.75" thickBot="1" x14ac:dyDescent="0.25">
      <c r="A474" s="132"/>
      <c r="B474" s="132"/>
      <c r="C474" s="132"/>
      <c r="D474" s="132"/>
      <c r="E474" s="132"/>
      <c r="F474" s="132"/>
      <c r="G474" s="53" t="s">
        <v>5</v>
      </c>
      <c r="H474" s="133">
        <f>SUM(H436:H473)</f>
        <v>65</v>
      </c>
      <c r="I474" s="133">
        <f>SUM(I436:I473)</f>
        <v>177</v>
      </c>
      <c r="J474" s="133">
        <f>SUM(J436:J473)</f>
        <v>49</v>
      </c>
      <c r="K474" s="133">
        <f t="shared" ref="K474:R474" si="65">SUM(K436:K473)</f>
        <v>0</v>
      </c>
      <c r="L474" s="133">
        <f t="shared" si="65"/>
        <v>0</v>
      </c>
      <c r="M474" s="133">
        <f t="shared" si="65"/>
        <v>0</v>
      </c>
      <c r="N474" s="133">
        <f t="shared" si="65"/>
        <v>0</v>
      </c>
      <c r="O474" s="133">
        <f t="shared" si="65"/>
        <v>0</v>
      </c>
      <c r="P474" s="133">
        <f t="shared" si="65"/>
        <v>0</v>
      </c>
      <c r="Q474" s="133">
        <f t="shared" si="65"/>
        <v>0</v>
      </c>
      <c r="R474" s="133">
        <f t="shared" si="65"/>
        <v>0</v>
      </c>
      <c r="S474" s="133">
        <f>SUM(S436:S473)</f>
        <v>19</v>
      </c>
      <c r="T474" s="271">
        <f>SUM(H474,J474,L474,N474,P474,R474,S474)</f>
        <v>133</v>
      </c>
      <c r="U474" s="224">
        <f>($T474)/$D$435</f>
        <v>6.7002518891687651E-2</v>
      </c>
      <c r="V474" s="103">
        <f>D435</f>
        <v>1985</v>
      </c>
      <c r="W474" s="46"/>
    </row>
    <row r="475" spans="1:25" ht="15.75" thickBot="1" x14ac:dyDescent="0.3"/>
    <row r="476" spans="1:25" ht="75.75" thickBot="1" x14ac:dyDescent="0.3">
      <c r="A476" s="48"/>
      <c r="B476" s="48" t="s">
        <v>23</v>
      </c>
      <c r="C476" s="49" t="s">
        <v>56</v>
      </c>
      <c r="D476" s="49" t="s">
        <v>18</v>
      </c>
      <c r="E476" s="48" t="s">
        <v>17</v>
      </c>
      <c r="F476" s="50" t="s">
        <v>1</v>
      </c>
      <c r="G476" s="51" t="s">
        <v>24</v>
      </c>
      <c r="H476" s="52" t="s">
        <v>77</v>
      </c>
      <c r="I476" s="52" t="s">
        <v>78</v>
      </c>
      <c r="J476" s="52" t="s">
        <v>57</v>
      </c>
      <c r="K476" s="52" t="s">
        <v>62</v>
      </c>
      <c r="L476" s="52" t="s">
        <v>58</v>
      </c>
      <c r="M476" s="52" t="s">
        <v>63</v>
      </c>
      <c r="N476" s="52" t="s">
        <v>59</v>
      </c>
      <c r="O476" s="52" t="s">
        <v>64</v>
      </c>
      <c r="P476" s="52" t="s">
        <v>60</v>
      </c>
      <c r="Q476" s="52" t="s">
        <v>79</v>
      </c>
      <c r="R476" s="52" t="s">
        <v>131</v>
      </c>
      <c r="S476" s="52" t="s">
        <v>44</v>
      </c>
      <c r="T476" s="52" t="s">
        <v>5</v>
      </c>
      <c r="U476" s="48" t="s">
        <v>2</v>
      </c>
      <c r="V476" s="88" t="s">
        <v>74</v>
      </c>
      <c r="W476" s="89" t="s">
        <v>21</v>
      </c>
      <c r="X476" s="49" t="s">
        <v>18</v>
      </c>
      <c r="Y476" s="90" t="s">
        <v>7</v>
      </c>
    </row>
    <row r="477" spans="1:25" ht="15.75" thickBot="1" x14ac:dyDescent="0.3">
      <c r="A477" s="471">
        <v>1478255</v>
      </c>
      <c r="B477" s="288" t="s">
        <v>125</v>
      </c>
      <c r="C477" s="471">
        <v>1920</v>
      </c>
      <c r="D477" s="471">
        <v>1999</v>
      </c>
      <c r="E477" s="476">
        <v>1838</v>
      </c>
      <c r="F477" s="477">
        <f>E477/D477</f>
        <v>0.91945972986493252</v>
      </c>
      <c r="G477" s="54">
        <v>44970</v>
      </c>
      <c r="H477" s="91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3"/>
      <c r="T477" s="425"/>
      <c r="U477" s="125"/>
      <c r="V477" s="93"/>
      <c r="W477" s="95" t="s">
        <v>80</v>
      </c>
      <c r="X477" s="289">
        <v>578.5</v>
      </c>
      <c r="Y477" s="86" t="s">
        <v>75</v>
      </c>
    </row>
    <row r="478" spans="1:25" ht="16.5" thickBot="1" x14ac:dyDescent="0.25">
      <c r="A478" s="96"/>
      <c r="B478" s="97"/>
      <c r="C478" s="97"/>
      <c r="D478" s="97"/>
      <c r="E478" s="97"/>
      <c r="F478" s="97"/>
      <c r="G478" s="98"/>
      <c r="H478" s="99">
        <v>5</v>
      </c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336"/>
      <c r="T478" s="335">
        <f t="shared" ref="T478:T505" si="66">SUM(H478,J478,L478,N478,P478,R478,S478)</f>
        <v>5</v>
      </c>
      <c r="U478" s="429">
        <f>($T478)/$D$477</f>
        <v>2.5012506253126563E-3</v>
      </c>
      <c r="V478" s="103">
        <f>D477</f>
        <v>1999</v>
      </c>
      <c r="W478" s="281" t="s">
        <v>16</v>
      </c>
      <c r="X478" s="97">
        <f>T478</f>
        <v>5</v>
      </c>
      <c r="Y478" s="290" t="s">
        <v>140</v>
      </c>
    </row>
    <row r="479" spans="1:25" ht="16.5" thickBot="1" x14ac:dyDescent="0.25">
      <c r="A479" s="106"/>
      <c r="B479" s="107"/>
      <c r="C479" s="107"/>
      <c r="D479" s="107"/>
      <c r="E479" s="107"/>
      <c r="F479" s="107"/>
      <c r="G479" s="108"/>
      <c r="H479" s="109">
        <v>7</v>
      </c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337"/>
      <c r="T479" s="333">
        <f t="shared" si="66"/>
        <v>7</v>
      </c>
      <c r="U479" s="102">
        <f t="shared" ref="U479:U505" si="67">($T479)/$D$477</f>
        <v>3.5017508754377189E-3</v>
      </c>
      <c r="V479" s="103">
        <f>D477</f>
        <v>1999</v>
      </c>
      <c r="W479" s="282" t="s">
        <v>6</v>
      </c>
      <c r="X479" s="97">
        <f t="shared" ref="X479:X514" si="68">T479</f>
        <v>7</v>
      </c>
      <c r="Y479" s="290" t="s">
        <v>178</v>
      </c>
    </row>
    <row r="480" spans="1:25" ht="16.5" thickBot="1" x14ac:dyDescent="0.25">
      <c r="A480" s="106"/>
      <c r="B480" s="107"/>
      <c r="C480" s="107"/>
      <c r="D480" s="107"/>
      <c r="E480" s="114"/>
      <c r="F480" s="114"/>
      <c r="G480" s="108"/>
      <c r="H480" s="109">
        <v>17</v>
      </c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337">
        <v>4</v>
      </c>
      <c r="T480" s="333">
        <f t="shared" si="66"/>
        <v>21</v>
      </c>
      <c r="U480" s="102">
        <f t="shared" si="67"/>
        <v>1.0505252626313157E-2</v>
      </c>
      <c r="V480" s="103">
        <f>D477</f>
        <v>1999</v>
      </c>
      <c r="W480" s="282" t="s">
        <v>14</v>
      </c>
      <c r="X480" s="97">
        <f t="shared" si="68"/>
        <v>21</v>
      </c>
      <c r="Y480" s="329"/>
    </row>
    <row r="481" spans="1:25" ht="16.5" thickBot="1" x14ac:dyDescent="0.25">
      <c r="A481" s="106"/>
      <c r="B481" s="107"/>
      <c r="C481" s="107"/>
      <c r="D481" s="107"/>
      <c r="E481" s="114"/>
      <c r="F481" s="114"/>
      <c r="G481" s="108"/>
      <c r="H481" s="109">
        <v>1</v>
      </c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337"/>
      <c r="T481" s="333">
        <f t="shared" si="66"/>
        <v>1</v>
      </c>
      <c r="U481" s="102">
        <f t="shared" si="67"/>
        <v>5.0025012506253123E-4</v>
      </c>
      <c r="V481" s="103">
        <f>D477</f>
        <v>1999</v>
      </c>
      <c r="W481" s="282" t="s">
        <v>15</v>
      </c>
      <c r="X481" s="97">
        <f t="shared" si="68"/>
        <v>1</v>
      </c>
      <c r="Y481" s="459"/>
    </row>
    <row r="482" spans="1:25" ht="16.5" thickBot="1" x14ac:dyDescent="0.25">
      <c r="A482" s="106"/>
      <c r="B482" s="107"/>
      <c r="C482" s="107"/>
      <c r="D482" s="107"/>
      <c r="E482" s="114"/>
      <c r="F482" s="114"/>
      <c r="G482" s="108"/>
      <c r="H482" s="109">
        <v>22</v>
      </c>
      <c r="I482" s="69"/>
      <c r="J482" s="69">
        <v>8</v>
      </c>
      <c r="K482" s="69"/>
      <c r="L482" s="69"/>
      <c r="M482" s="69"/>
      <c r="N482" s="69"/>
      <c r="O482" s="69"/>
      <c r="P482" s="69"/>
      <c r="Q482" s="69"/>
      <c r="R482" s="69"/>
      <c r="S482" s="337">
        <v>1</v>
      </c>
      <c r="T482" s="333">
        <f t="shared" si="66"/>
        <v>31</v>
      </c>
      <c r="U482" s="102">
        <f t="shared" si="67"/>
        <v>1.5507753876938469E-2</v>
      </c>
      <c r="V482" s="103">
        <f>D477</f>
        <v>1999</v>
      </c>
      <c r="W482" s="282" t="s">
        <v>32</v>
      </c>
      <c r="X482" s="97">
        <f t="shared" si="68"/>
        <v>31</v>
      </c>
      <c r="Y482" s="459"/>
    </row>
    <row r="483" spans="1:25" ht="16.5" thickBot="1" x14ac:dyDescent="0.25">
      <c r="A483" s="106"/>
      <c r="B483" s="107"/>
      <c r="C483" s="107"/>
      <c r="D483" s="107"/>
      <c r="E483" s="114"/>
      <c r="F483" s="114"/>
      <c r="G483" s="108"/>
      <c r="H483" s="10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337"/>
      <c r="T483" s="333">
        <f t="shared" si="66"/>
        <v>0</v>
      </c>
      <c r="U483" s="102">
        <f t="shared" si="67"/>
        <v>0</v>
      </c>
      <c r="V483" s="103">
        <f>D477</f>
        <v>1999</v>
      </c>
      <c r="W483" s="282" t="s">
        <v>33</v>
      </c>
      <c r="X483" s="97">
        <f t="shared" si="68"/>
        <v>0</v>
      </c>
      <c r="Y483" s="115"/>
    </row>
    <row r="484" spans="1:25" ht="16.5" thickBot="1" x14ac:dyDescent="0.25">
      <c r="A484" s="106"/>
      <c r="B484" s="107"/>
      <c r="C484" s="107"/>
      <c r="D484" s="107"/>
      <c r="E484" s="114"/>
      <c r="F484" s="114"/>
      <c r="G484" s="108"/>
      <c r="H484" s="10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337"/>
      <c r="T484" s="333">
        <f t="shared" si="66"/>
        <v>0</v>
      </c>
      <c r="U484" s="102">
        <f t="shared" si="67"/>
        <v>0</v>
      </c>
      <c r="V484" s="103">
        <f>D477</f>
        <v>1999</v>
      </c>
      <c r="W484" s="282" t="s">
        <v>46</v>
      </c>
      <c r="X484" s="97">
        <f t="shared" si="68"/>
        <v>0</v>
      </c>
      <c r="Y484" s="115"/>
    </row>
    <row r="485" spans="1:25" ht="16.5" thickBot="1" x14ac:dyDescent="0.25">
      <c r="A485" s="106"/>
      <c r="B485" s="107"/>
      <c r="C485" s="107"/>
      <c r="D485" s="107"/>
      <c r="E485" s="114"/>
      <c r="F485" s="114"/>
      <c r="G485" s="108"/>
      <c r="H485" s="10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337"/>
      <c r="T485" s="333">
        <f t="shared" si="66"/>
        <v>0</v>
      </c>
      <c r="U485" s="102">
        <f t="shared" si="67"/>
        <v>0</v>
      </c>
      <c r="V485" s="103">
        <f>D477</f>
        <v>1999</v>
      </c>
      <c r="W485" s="282" t="s">
        <v>31</v>
      </c>
      <c r="X485" s="97">
        <f t="shared" si="68"/>
        <v>0</v>
      </c>
      <c r="Y485" s="115"/>
    </row>
    <row r="486" spans="1:25" ht="16.5" thickBot="1" x14ac:dyDescent="0.25">
      <c r="A486" s="106"/>
      <c r="B486" s="107"/>
      <c r="C486" s="107"/>
      <c r="D486" s="107"/>
      <c r="E486" s="114"/>
      <c r="F486" s="114"/>
      <c r="G486" s="108"/>
      <c r="H486" s="109">
        <v>1</v>
      </c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337">
        <v>2</v>
      </c>
      <c r="T486" s="333">
        <f t="shared" si="66"/>
        <v>3</v>
      </c>
      <c r="U486" s="102">
        <f t="shared" si="67"/>
        <v>1.5007503751875938E-3</v>
      </c>
      <c r="V486" s="103">
        <f>D477</f>
        <v>1999</v>
      </c>
      <c r="W486" s="282" t="s">
        <v>0</v>
      </c>
      <c r="X486" s="97">
        <f t="shared" si="68"/>
        <v>3</v>
      </c>
      <c r="Y486" s="329"/>
    </row>
    <row r="487" spans="1:25" ht="16.5" thickBot="1" x14ac:dyDescent="0.25">
      <c r="A487" s="106"/>
      <c r="B487" s="107"/>
      <c r="C487" s="107"/>
      <c r="D487" s="107"/>
      <c r="E487" s="114"/>
      <c r="F487" s="114"/>
      <c r="G487" s="108"/>
      <c r="H487" s="109">
        <v>4</v>
      </c>
      <c r="I487" s="69"/>
      <c r="J487" s="69"/>
      <c r="K487" s="69"/>
      <c r="L487" s="69"/>
      <c r="M487" s="69"/>
      <c r="N487" s="69"/>
      <c r="O487" s="69"/>
      <c r="P487" s="69"/>
      <c r="Q487" s="69"/>
      <c r="R487" s="69">
        <v>2</v>
      </c>
      <c r="S487" s="337">
        <v>6</v>
      </c>
      <c r="T487" s="333">
        <f t="shared" si="66"/>
        <v>12</v>
      </c>
      <c r="U487" s="102">
        <f t="shared" si="67"/>
        <v>6.0030015007503752E-3</v>
      </c>
      <c r="V487" s="103">
        <f>D477</f>
        <v>1999</v>
      </c>
      <c r="W487" s="282" t="s">
        <v>12</v>
      </c>
      <c r="X487" s="97">
        <f t="shared" si="68"/>
        <v>12</v>
      </c>
      <c r="Y487" s="116"/>
    </row>
    <row r="488" spans="1:25" ht="16.5" thickBot="1" x14ac:dyDescent="0.25">
      <c r="A488" s="106"/>
      <c r="B488" s="107"/>
      <c r="C488" s="107"/>
      <c r="D488" s="107"/>
      <c r="E488" s="114"/>
      <c r="F488" s="114" t="s">
        <v>110</v>
      </c>
      <c r="G488" s="108"/>
      <c r="H488" s="109">
        <v>1</v>
      </c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337"/>
      <c r="T488" s="333">
        <f t="shared" si="66"/>
        <v>1</v>
      </c>
      <c r="U488" s="102">
        <f t="shared" si="67"/>
        <v>5.0025012506253123E-4</v>
      </c>
      <c r="V488" s="103">
        <f>D477</f>
        <v>1999</v>
      </c>
      <c r="W488" s="282" t="s">
        <v>35</v>
      </c>
      <c r="X488" s="97">
        <f t="shared" si="68"/>
        <v>1</v>
      </c>
      <c r="Y488" s="116"/>
    </row>
    <row r="489" spans="1:25" ht="16.5" thickBot="1" x14ac:dyDescent="0.25">
      <c r="A489" s="106"/>
      <c r="B489" s="107"/>
      <c r="C489" s="107"/>
      <c r="D489" s="107"/>
      <c r="E489" s="114"/>
      <c r="F489" s="114"/>
      <c r="G489" s="108"/>
      <c r="H489" s="109"/>
      <c r="I489" s="69"/>
      <c r="J489" s="69">
        <v>6</v>
      </c>
      <c r="K489" s="69"/>
      <c r="L489" s="69"/>
      <c r="M489" s="69"/>
      <c r="N489" s="69"/>
      <c r="O489" s="69"/>
      <c r="P489" s="69"/>
      <c r="Q489" s="69"/>
      <c r="R489" s="69"/>
      <c r="S489" s="337"/>
      <c r="T489" s="333">
        <f t="shared" si="66"/>
        <v>6</v>
      </c>
      <c r="U489" s="102">
        <f t="shared" si="67"/>
        <v>3.0015007503751876E-3</v>
      </c>
      <c r="V489" s="103">
        <f>D477</f>
        <v>1999</v>
      </c>
      <c r="W489" s="283" t="s">
        <v>29</v>
      </c>
      <c r="X489" s="97">
        <f t="shared" si="68"/>
        <v>6</v>
      </c>
      <c r="Y489" s="113"/>
    </row>
    <row r="490" spans="1:25" ht="16.5" thickBot="1" x14ac:dyDescent="0.25">
      <c r="A490" s="106"/>
      <c r="B490" s="107"/>
      <c r="C490" s="107"/>
      <c r="D490" s="107"/>
      <c r="E490" s="114"/>
      <c r="F490" s="114"/>
      <c r="G490" s="119"/>
      <c r="H490" s="120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337"/>
      <c r="T490" s="333">
        <f t="shared" si="66"/>
        <v>0</v>
      </c>
      <c r="U490" s="102">
        <f t="shared" si="67"/>
        <v>0</v>
      </c>
      <c r="V490" s="103">
        <f>D477</f>
        <v>1999</v>
      </c>
      <c r="W490" s="283" t="s">
        <v>221</v>
      </c>
      <c r="X490" s="97">
        <f t="shared" si="68"/>
        <v>0</v>
      </c>
      <c r="Y490" s="329"/>
    </row>
    <row r="491" spans="1:25" ht="16.5" thickBot="1" x14ac:dyDescent="0.25">
      <c r="A491" s="106"/>
      <c r="B491" s="107"/>
      <c r="C491" s="107"/>
      <c r="D491" s="107"/>
      <c r="E491" s="114"/>
      <c r="F491" s="114"/>
      <c r="G491" s="119"/>
      <c r="H491" s="120">
        <v>3</v>
      </c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337"/>
      <c r="T491" s="333">
        <f t="shared" si="66"/>
        <v>3</v>
      </c>
      <c r="U491" s="102">
        <f t="shared" si="67"/>
        <v>1.5007503751875938E-3</v>
      </c>
      <c r="V491" s="103">
        <f>D477</f>
        <v>1999</v>
      </c>
      <c r="W491" s="283" t="s">
        <v>28</v>
      </c>
      <c r="X491" s="97">
        <f t="shared" si="68"/>
        <v>3</v>
      </c>
      <c r="Y491" s="113"/>
    </row>
    <row r="492" spans="1:25" ht="16.5" thickBot="1" x14ac:dyDescent="0.25">
      <c r="A492" s="106"/>
      <c r="B492" s="107"/>
      <c r="C492" s="107"/>
      <c r="D492" s="107"/>
      <c r="E492" s="114"/>
      <c r="F492" s="114"/>
      <c r="G492" s="119"/>
      <c r="H492" s="227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338"/>
      <c r="T492" s="334">
        <f t="shared" si="66"/>
        <v>0</v>
      </c>
      <c r="U492" s="331">
        <f t="shared" si="67"/>
        <v>0</v>
      </c>
      <c r="V492" s="322">
        <f>D477</f>
        <v>1999</v>
      </c>
      <c r="W492" s="284" t="s">
        <v>179</v>
      </c>
      <c r="X492" s="97">
        <f t="shared" si="68"/>
        <v>0</v>
      </c>
      <c r="Y492" s="113"/>
    </row>
    <row r="493" spans="1:25" ht="16.5" thickBot="1" x14ac:dyDescent="0.25">
      <c r="A493" s="106"/>
      <c r="B493" s="107"/>
      <c r="C493" s="107"/>
      <c r="D493" s="107"/>
      <c r="E493" s="114"/>
      <c r="F493" s="114"/>
      <c r="G493" s="108"/>
      <c r="H493" s="99"/>
      <c r="I493" s="121">
        <v>21</v>
      </c>
      <c r="J493" s="121"/>
      <c r="K493" s="121"/>
      <c r="L493" s="121"/>
      <c r="M493" s="121"/>
      <c r="N493" s="121"/>
      <c r="O493" s="121"/>
      <c r="P493" s="121"/>
      <c r="Q493" s="121"/>
      <c r="R493" s="121"/>
      <c r="S493" s="339"/>
      <c r="T493" s="335">
        <f t="shared" si="66"/>
        <v>0</v>
      </c>
      <c r="U493" s="224">
        <f t="shared" si="67"/>
        <v>0</v>
      </c>
      <c r="V493" s="103">
        <f>D477</f>
        <v>1999</v>
      </c>
      <c r="W493" s="285" t="s">
        <v>11</v>
      </c>
      <c r="X493" s="97">
        <f t="shared" si="68"/>
        <v>0</v>
      </c>
      <c r="Y493" s="116"/>
    </row>
    <row r="494" spans="1:25" ht="15.75" thickBot="1" x14ac:dyDescent="0.25">
      <c r="A494" s="106"/>
      <c r="B494" s="107"/>
      <c r="C494" s="107"/>
      <c r="D494" s="107"/>
      <c r="E494" s="114"/>
      <c r="F494" s="114"/>
      <c r="G494" s="108"/>
      <c r="H494" s="109"/>
      <c r="I494" s="293"/>
      <c r="J494" s="69"/>
      <c r="K494" s="69"/>
      <c r="L494" s="69"/>
      <c r="M494" s="69"/>
      <c r="N494" s="69"/>
      <c r="O494" s="69"/>
      <c r="P494" s="69"/>
      <c r="Q494" s="69"/>
      <c r="R494" s="69"/>
      <c r="S494" s="337"/>
      <c r="T494" s="333">
        <f t="shared" si="66"/>
        <v>0</v>
      </c>
      <c r="U494" s="102">
        <f t="shared" si="67"/>
        <v>0</v>
      </c>
      <c r="V494" s="103">
        <f>D477</f>
        <v>1999</v>
      </c>
      <c r="W494" s="111" t="s">
        <v>103</v>
      </c>
      <c r="X494" s="97">
        <f t="shared" si="68"/>
        <v>0</v>
      </c>
      <c r="Y494" s="116"/>
    </row>
    <row r="495" spans="1:25" ht="16.5" thickBot="1" x14ac:dyDescent="0.25">
      <c r="A495" s="106"/>
      <c r="B495" s="107"/>
      <c r="C495" s="107"/>
      <c r="D495" s="107"/>
      <c r="E495" s="114"/>
      <c r="F495" s="114"/>
      <c r="G495" s="108"/>
      <c r="H495" s="109"/>
      <c r="I495" s="294">
        <v>9</v>
      </c>
      <c r="J495" s="69">
        <v>5</v>
      </c>
      <c r="K495" s="69"/>
      <c r="L495" s="69"/>
      <c r="M495" s="69"/>
      <c r="N495" s="69"/>
      <c r="O495" s="69"/>
      <c r="P495" s="69"/>
      <c r="Q495" s="69"/>
      <c r="R495" s="69"/>
      <c r="S495" s="337">
        <v>1</v>
      </c>
      <c r="T495" s="333">
        <f t="shared" si="66"/>
        <v>6</v>
      </c>
      <c r="U495" s="102">
        <f t="shared" si="67"/>
        <v>3.0015007503751876E-3</v>
      </c>
      <c r="V495" s="103">
        <f>D477</f>
        <v>1999</v>
      </c>
      <c r="W495" s="282" t="s">
        <v>3</v>
      </c>
      <c r="X495" s="97">
        <f t="shared" si="68"/>
        <v>6</v>
      </c>
      <c r="Y495" s="115"/>
    </row>
    <row r="496" spans="1:25" ht="16.5" thickBot="1" x14ac:dyDescent="0.25">
      <c r="A496" s="106"/>
      <c r="B496" s="107"/>
      <c r="C496" s="107"/>
      <c r="D496" s="107"/>
      <c r="E496" s="114"/>
      <c r="F496" s="114"/>
      <c r="G496" s="108"/>
      <c r="H496" s="109"/>
      <c r="I496" s="294"/>
      <c r="J496" s="69"/>
      <c r="K496" s="69"/>
      <c r="L496" s="69"/>
      <c r="M496" s="69"/>
      <c r="N496" s="69"/>
      <c r="O496" s="69"/>
      <c r="P496" s="69"/>
      <c r="Q496" s="69"/>
      <c r="R496" s="69"/>
      <c r="S496" s="337"/>
      <c r="T496" s="333">
        <f t="shared" si="66"/>
        <v>0</v>
      </c>
      <c r="U496" s="102">
        <f t="shared" si="67"/>
        <v>0</v>
      </c>
      <c r="V496" s="103">
        <f>D477</f>
        <v>1999</v>
      </c>
      <c r="W496" s="282" t="s">
        <v>8</v>
      </c>
      <c r="X496" s="97">
        <f t="shared" si="68"/>
        <v>0</v>
      </c>
      <c r="Y496" s="116"/>
    </row>
    <row r="497" spans="1:25" ht="16.5" thickBot="1" x14ac:dyDescent="0.25">
      <c r="A497" s="106"/>
      <c r="B497" s="107"/>
      <c r="C497" s="107"/>
      <c r="D497" s="107"/>
      <c r="E497" s="114"/>
      <c r="F497" s="114"/>
      <c r="G497" s="108"/>
      <c r="H497" s="109"/>
      <c r="I497" s="294">
        <v>130</v>
      </c>
      <c r="J497" s="69">
        <v>48</v>
      </c>
      <c r="K497" s="69"/>
      <c r="L497" s="69"/>
      <c r="M497" s="69"/>
      <c r="N497" s="69"/>
      <c r="O497" s="69"/>
      <c r="P497" s="69"/>
      <c r="Q497" s="69"/>
      <c r="R497" s="69"/>
      <c r="S497" s="337"/>
      <c r="T497" s="333">
        <f t="shared" si="66"/>
        <v>48</v>
      </c>
      <c r="U497" s="102">
        <f t="shared" si="67"/>
        <v>2.4012006003001501E-2</v>
      </c>
      <c r="V497" s="103">
        <f>D477</f>
        <v>1999</v>
      </c>
      <c r="W497" s="282" t="s">
        <v>9</v>
      </c>
      <c r="X497" s="97">
        <f t="shared" si="68"/>
        <v>48</v>
      </c>
      <c r="Y497" s="116"/>
    </row>
    <row r="498" spans="1:25" ht="16.5" thickBot="1" x14ac:dyDescent="0.25">
      <c r="A498" s="106"/>
      <c r="B498" s="107"/>
      <c r="C498" s="107"/>
      <c r="D498" s="107"/>
      <c r="E498" s="114"/>
      <c r="F498" s="114"/>
      <c r="G498" s="108"/>
      <c r="H498" s="109"/>
      <c r="I498" s="294"/>
      <c r="J498" s="69"/>
      <c r="K498" s="69"/>
      <c r="L498" s="69"/>
      <c r="M498" s="69"/>
      <c r="N498" s="69"/>
      <c r="O498" s="69"/>
      <c r="P498" s="69"/>
      <c r="Q498" s="69"/>
      <c r="R498" s="69"/>
      <c r="S498" s="337"/>
      <c r="T498" s="333">
        <f t="shared" si="66"/>
        <v>0</v>
      </c>
      <c r="U498" s="102">
        <f t="shared" si="67"/>
        <v>0</v>
      </c>
      <c r="V498" s="103">
        <f>D477</f>
        <v>1999</v>
      </c>
      <c r="W498" s="282" t="s">
        <v>82</v>
      </c>
      <c r="X498" s="97">
        <f t="shared" si="68"/>
        <v>0</v>
      </c>
      <c r="Y498" s="116"/>
    </row>
    <row r="499" spans="1:25" ht="16.5" thickBot="1" x14ac:dyDescent="0.25">
      <c r="A499" s="106"/>
      <c r="B499" s="107"/>
      <c r="C499" s="107"/>
      <c r="D499" s="107"/>
      <c r="E499" s="114"/>
      <c r="F499" s="114"/>
      <c r="G499" s="108"/>
      <c r="H499" s="109"/>
      <c r="I499" s="294"/>
      <c r="J499" s="69"/>
      <c r="K499" s="69"/>
      <c r="L499" s="69"/>
      <c r="M499" s="69"/>
      <c r="N499" s="69"/>
      <c r="O499" s="69"/>
      <c r="P499" s="69"/>
      <c r="Q499" s="69"/>
      <c r="R499" s="69"/>
      <c r="S499" s="337"/>
      <c r="T499" s="333">
        <f t="shared" si="66"/>
        <v>0</v>
      </c>
      <c r="U499" s="102">
        <f t="shared" si="67"/>
        <v>0</v>
      </c>
      <c r="V499" s="103">
        <f>D477</f>
        <v>1999</v>
      </c>
      <c r="W499" s="282" t="s">
        <v>20</v>
      </c>
      <c r="X499" s="97">
        <f t="shared" si="68"/>
        <v>0</v>
      </c>
      <c r="Y499" s="116"/>
    </row>
    <row r="500" spans="1:25" ht="16.5" thickBot="1" x14ac:dyDescent="0.25">
      <c r="A500" s="106"/>
      <c r="B500" s="107"/>
      <c r="C500" s="107"/>
      <c r="D500" s="107"/>
      <c r="E500" s="114"/>
      <c r="F500" s="114"/>
      <c r="G500" s="108"/>
      <c r="H500" s="109"/>
      <c r="I500" s="294"/>
      <c r="J500" s="69"/>
      <c r="K500" s="69"/>
      <c r="L500" s="69"/>
      <c r="M500" s="69"/>
      <c r="N500" s="69"/>
      <c r="O500" s="69"/>
      <c r="P500" s="69"/>
      <c r="Q500" s="69"/>
      <c r="R500" s="69"/>
      <c r="S500" s="337"/>
      <c r="T500" s="333">
        <f t="shared" si="66"/>
        <v>0</v>
      </c>
      <c r="U500" s="102">
        <f t="shared" si="67"/>
        <v>0</v>
      </c>
      <c r="V500" s="103">
        <f>D477</f>
        <v>1999</v>
      </c>
      <c r="W500" s="282" t="s">
        <v>83</v>
      </c>
      <c r="X500" s="97">
        <f t="shared" si="68"/>
        <v>0</v>
      </c>
      <c r="Y500" s="105" t="s">
        <v>453</v>
      </c>
    </row>
    <row r="501" spans="1:25" ht="16.5" thickBot="1" x14ac:dyDescent="0.25">
      <c r="A501" s="106"/>
      <c r="B501" s="107"/>
      <c r="C501" s="107"/>
      <c r="D501" s="107"/>
      <c r="E501" s="114"/>
      <c r="F501" s="114"/>
      <c r="G501" s="108"/>
      <c r="H501" s="109"/>
      <c r="I501" s="294"/>
      <c r="J501" s="69"/>
      <c r="K501" s="69"/>
      <c r="L501" s="69"/>
      <c r="M501" s="69"/>
      <c r="N501" s="69"/>
      <c r="O501" s="69"/>
      <c r="P501" s="69"/>
      <c r="Q501" s="69"/>
      <c r="R501" s="69"/>
      <c r="S501" s="337"/>
      <c r="T501" s="333">
        <f t="shared" si="66"/>
        <v>0</v>
      </c>
      <c r="U501" s="102">
        <f t="shared" si="67"/>
        <v>0</v>
      </c>
      <c r="V501" s="103">
        <f>D477</f>
        <v>1999</v>
      </c>
      <c r="W501" s="282" t="s">
        <v>10</v>
      </c>
      <c r="X501" s="97">
        <f t="shared" si="68"/>
        <v>0</v>
      </c>
      <c r="Y501" s="105" t="s">
        <v>454</v>
      </c>
    </row>
    <row r="502" spans="1:25" ht="16.5" thickBot="1" x14ac:dyDescent="0.25">
      <c r="A502" s="106"/>
      <c r="B502" s="107"/>
      <c r="C502" s="107"/>
      <c r="D502" s="107"/>
      <c r="E502" s="114"/>
      <c r="F502" s="114"/>
      <c r="G502" s="108"/>
      <c r="H502" s="109"/>
      <c r="I502" s="294">
        <v>22</v>
      </c>
      <c r="J502" s="69"/>
      <c r="K502" s="69"/>
      <c r="L502" s="69"/>
      <c r="M502" s="69"/>
      <c r="N502" s="69"/>
      <c r="O502" s="69"/>
      <c r="P502" s="69"/>
      <c r="Q502" s="69"/>
      <c r="R502" s="69"/>
      <c r="S502" s="337"/>
      <c r="T502" s="333">
        <f t="shared" si="66"/>
        <v>0</v>
      </c>
      <c r="U502" s="102">
        <f t="shared" si="67"/>
        <v>0</v>
      </c>
      <c r="V502" s="103">
        <f>D477</f>
        <v>1999</v>
      </c>
      <c r="W502" s="282" t="s">
        <v>13</v>
      </c>
      <c r="X502" s="97">
        <f t="shared" si="68"/>
        <v>0</v>
      </c>
      <c r="Y502" s="105"/>
    </row>
    <row r="503" spans="1:25" ht="15.75" thickBot="1" x14ac:dyDescent="0.25">
      <c r="A503" s="106"/>
      <c r="B503" s="107"/>
      <c r="C503" s="107"/>
      <c r="D503" s="107"/>
      <c r="E503" s="114"/>
      <c r="F503" s="114"/>
      <c r="G503" s="108"/>
      <c r="H503" s="109"/>
      <c r="I503" s="69">
        <v>2</v>
      </c>
      <c r="J503" s="69"/>
      <c r="K503" s="69"/>
      <c r="L503" s="69"/>
      <c r="M503" s="69"/>
      <c r="N503" s="69"/>
      <c r="O503" s="69"/>
      <c r="P503" s="69"/>
      <c r="Q503" s="69"/>
      <c r="R503" s="69"/>
      <c r="S503" s="337">
        <v>1</v>
      </c>
      <c r="T503" s="333">
        <f t="shared" si="66"/>
        <v>1</v>
      </c>
      <c r="U503" s="102">
        <f t="shared" si="67"/>
        <v>5.0025012506253123E-4</v>
      </c>
      <c r="V503" s="103">
        <f>D477</f>
        <v>1999</v>
      </c>
      <c r="W503" s="254" t="s">
        <v>346</v>
      </c>
      <c r="X503" s="97">
        <f t="shared" si="68"/>
        <v>1</v>
      </c>
      <c r="Y503" s="115"/>
    </row>
    <row r="504" spans="1:25" ht="15.75" thickBot="1" x14ac:dyDescent="0.25">
      <c r="A504" s="106"/>
      <c r="B504" s="107"/>
      <c r="C504" s="107"/>
      <c r="D504" s="107"/>
      <c r="E504" s="114"/>
      <c r="F504" s="114"/>
      <c r="G504" s="108"/>
      <c r="H504" s="10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337"/>
      <c r="T504" s="333">
        <f t="shared" si="66"/>
        <v>0</v>
      </c>
      <c r="U504" s="102">
        <f t="shared" si="67"/>
        <v>0</v>
      </c>
      <c r="V504" s="103">
        <f>D477</f>
        <v>1999</v>
      </c>
      <c r="W504" s="254" t="s">
        <v>101</v>
      </c>
      <c r="X504" s="97">
        <f t="shared" si="68"/>
        <v>0</v>
      </c>
      <c r="Y504" s="115"/>
    </row>
    <row r="505" spans="1:25" ht="16.5" thickBot="1" x14ac:dyDescent="0.25">
      <c r="A505" s="106"/>
      <c r="B505" s="107"/>
      <c r="C505" s="107"/>
      <c r="D505" s="107"/>
      <c r="E505" s="114"/>
      <c r="F505" s="114"/>
      <c r="G505" s="108"/>
      <c r="H505" s="117"/>
      <c r="I505" s="110">
        <v>4</v>
      </c>
      <c r="J505" s="110"/>
      <c r="K505" s="110"/>
      <c r="L505" s="110"/>
      <c r="M505" s="110"/>
      <c r="N505" s="110"/>
      <c r="O505" s="110"/>
      <c r="P505" s="110" t="s">
        <v>412</v>
      </c>
      <c r="Q505" s="110"/>
      <c r="R505" s="110"/>
      <c r="S505" s="340"/>
      <c r="T505" s="334">
        <f t="shared" si="66"/>
        <v>0</v>
      </c>
      <c r="U505" s="430">
        <f t="shared" si="67"/>
        <v>0</v>
      </c>
      <c r="V505" s="103">
        <f>D477</f>
        <v>1999</v>
      </c>
      <c r="W505" s="286" t="s">
        <v>10</v>
      </c>
      <c r="X505" s="97">
        <f t="shared" si="68"/>
        <v>0</v>
      </c>
      <c r="Y505" s="105"/>
    </row>
    <row r="506" spans="1:25" ht="16.5" thickBot="1" x14ac:dyDescent="0.3">
      <c r="A506" s="106"/>
      <c r="B506" s="107"/>
      <c r="C506" s="107"/>
      <c r="D506" s="107"/>
      <c r="E506" s="114"/>
      <c r="F506" s="114"/>
      <c r="G506" s="108"/>
      <c r="H506" s="91"/>
      <c r="I506" s="92"/>
      <c r="J506" s="325"/>
      <c r="K506" s="92"/>
      <c r="L506" s="92"/>
      <c r="M506" s="92"/>
      <c r="N506" s="92"/>
      <c r="O506" s="92"/>
      <c r="P506" s="92"/>
      <c r="Q506" s="92"/>
      <c r="R506" s="92"/>
      <c r="S506" s="92"/>
      <c r="T506" s="332"/>
      <c r="U506" s="332"/>
      <c r="V506" s="125"/>
      <c r="W506" s="287" t="s">
        <v>177</v>
      </c>
      <c r="X506" s="97">
        <f t="shared" si="68"/>
        <v>0</v>
      </c>
      <c r="Y506" s="105" t="s">
        <v>446</v>
      </c>
    </row>
    <row r="507" spans="1:25" ht="16.5" thickBot="1" x14ac:dyDescent="0.25">
      <c r="A507" s="106"/>
      <c r="B507" s="107"/>
      <c r="C507" s="107"/>
      <c r="D507" s="107"/>
      <c r="E507" s="114"/>
      <c r="F507" s="114"/>
      <c r="G507" s="119"/>
      <c r="H507" s="99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336"/>
      <c r="T507" s="335">
        <f t="shared" ref="T507:T515" si="69">SUM(H507,J507,L507,N507,P507,R507,S507)</f>
        <v>0</v>
      </c>
      <c r="U507" s="224">
        <f>($T507)/$D$477</f>
        <v>0</v>
      </c>
      <c r="V507" s="103">
        <f>D477</f>
        <v>1999</v>
      </c>
      <c r="W507" s="281" t="s">
        <v>87</v>
      </c>
      <c r="X507" s="97">
        <f t="shared" si="68"/>
        <v>0</v>
      </c>
      <c r="Y507" s="105" t="s">
        <v>371</v>
      </c>
    </row>
    <row r="508" spans="1:25" ht="16.5" thickBot="1" x14ac:dyDescent="0.25">
      <c r="A508" s="106"/>
      <c r="B508" s="107"/>
      <c r="C508" s="107"/>
      <c r="D508" s="107"/>
      <c r="E508" s="114"/>
      <c r="F508" s="114"/>
      <c r="G508" s="119"/>
      <c r="H508" s="109">
        <v>1</v>
      </c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337"/>
      <c r="T508" s="333">
        <f t="shared" si="69"/>
        <v>1</v>
      </c>
      <c r="U508" s="224">
        <f t="shared" ref="U508:U515" si="70">($T508)/$D$477</f>
        <v>5.0025012506253123E-4</v>
      </c>
      <c r="V508" s="103">
        <f>D477</f>
        <v>1999</v>
      </c>
      <c r="W508" s="282" t="s">
        <v>88</v>
      </c>
      <c r="X508" s="97">
        <f t="shared" si="68"/>
        <v>1</v>
      </c>
      <c r="Y508" s="105" t="s">
        <v>447</v>
      </c>
    </row>
    <row r="509" spans="1:25" ht="15.75" thickBot="1" x14ac:dyDescent="0.25">
      <c r="A509" s="106"/>
      <c r="B509" s="107"/>
      <c r="C509" s="107"/>
      <c r="D509" s="107"/>
      <c r="E509" s="114"/>
      <c r="F509" s="114"/>
      <c r="G509" s="119"/>
      <c r="H509" s="10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337"/>
      <c r="T509" s="333">
        <f t="shared" si="69"/>
        <v>0</v>
      </c>
      <c r="U509" s="224">
        <f t="shared" si="70"/>
        <v>0</v>
      </c>
      <c r="V509" s="103">
        <f>D477</f>
        <v>1999</v>
      </c>
      <c r="W509" s="368" t="s">
        <v>12</v>
      </c>
      <c r="X509" s="97">
        <f t="shared" si="68"/>
        <v>0</v>
      </c>
      <c r="Y509" s="105" t="s">
        <v>450</v>
      </c>
    </row>
    <row r="510" spans="1:25" ht="16.5" thickBot="1" x14ac:dyDescent="0.25">
      <c r="A510" s="106"/>
      <c r="B510" s="107"/>
      <c r="C510" s="107"/>
      <c r="D510" s="107"/>
      <c r="E510" s="114"/>
      <c r="F510" s="114"/>
      <c r="G510" s="119"/>
      <c r="H510" s="109">
        <v>5</v>
      </c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337"/>
      <c r="T510" s="333">
        <f t="shared" si="69"/>
        <v>5</v>
      </c>
      <c r="U510" s="224">
        <f t="shared" si="70"/>
        <v>2.5012506253126563E-3</v>
      </c>
      <c r="V510" s="103">
        <f>D477</f>
        <v>1999</v>
      </c>
      <c r="W510" s="282" t="s">
        <v>76</v>
      </c>
      <c r="X510" s="97">
        <f t="shared" si="68"/>
        <v>5</v>
      </c>
      <c r="Y510" s="105" t="s">
        <v>451</v>
      </c>
    </row>
    <row r="511" spans="1:25" ht="16.5" thickBot="1" x14ac:dyDescent="0.25">
      <c r="A511" s="106"/>
      <c r="B511" s="107"/>
      <c r="C511" s="107"/>
      <c r="D511" s="107"/>
      <c r="E511" s="114"/>
      <c r="F511" s="114"/>
      <c r="G511" s="119"/>
      <c r="H511" s="109">
        <v>4</v>
      </c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337"/>
      <c r="T511" s="333">
        <f t="shared" si="69"/>
        <v>4</v>
      </c>
      <c r="U511" s="224">
        <f t="shared" si="70"/>
        <v>2.0010005002501249E-3</v>
      </c>
      <c r="V511" s="103">
        <f>D477</f>
        <v>1999</v>
      </c>
      <c r="W511" s="282" t="s">
        <v>199</v>
      </c>
      <c r="X511" s="97">
        <f t="shared" si="68"/>
        <v>4</v>
      </c>
      <c r="Y511" s="105" t="s">
        <v>448</v>
      </c>
    </row>
    <row r="512" spans="1:25" ht="16.5" thickBot="1" x14ac:dyDescent="0.25">
      <c r="A512" s="106"/>
      <c r="B512" s="107"/>
      <c r="C512" s="107"/>
      <c r="D512" s="107"/>
      <c r="E512" s="114"/>
      <c r="F512" s="114"/>
      <c r="G512" s="119"/>
      <c r="H512" s="10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337"/>
      <c r="T512" s="333">
        <f t="shared" si="69"/>
        <v>0</v>
      </c>
      <c r="U512" s="224">
        <f t="shared" si="70"/>
        <v>0</v>
      </c>
      <c r="V512" s="103">
        <f>D477</f>
        <v>1999</v>
      </c>
      <c r="W512" s="283" t="s">
        <v>28</v>
      </c>
      <c r="X512" s="97">
        <f t="shared" si="68"/>
        <v>0</v>
      </c>
      <c r="Y512" s="105" t="s">
        <v>449</v>
      </c>
    </row>
    <row r="513" spans="1:25" ht="16.5" thickBot="1" x14ac:dyDescent="0.25">
      <c r="A513" s="106"/>
      <c r="B513" s="107"/>
      <c r="C513" s="107"/>
      <c r="D513" s="107"/>
      <c r="E513" s="114"/>
      <c r="F513" s="114"/>
      <c r="G513" s="119"/>
      <c r="H513" s="117">
        <v>3</v>
      </c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340"/>
      <c r="T513" s="333">
        <f t="shared" si="69"/>
        <v>3</v>
      </c>
      <c r="U513" s="224">
        <f t="shared" si="70"/>
        <v>1.5007503751875938E-3</v>
      </c>
      <c r="V513" s="103">
        <f>D477</f>
        <v>1999</v>
      </c>
      <c r="W513" s="286" t="s">
        <v>240</v>
      </c>
      <c r="X513" s="97">
        <f t="shared" si="68"/>
        <v>3</v>
      </c>
      <c r="Y513" s="105" t="s">
        <v>452</v>
      </c>
    </row>
    <row r="514" spans="1:25" ht="16.5" thickBot="1" x14ac:dyDescent="0.25">
      <c r="A514" s="106"/>
      <c r="B514" s="107"/>
      <c r="C514" s="107"/>
      <c r="D514" s="107"/>
      <c r="E514" s="114"/>
      <c r="F514" s="114"/>
      <c r="G514" s="119"/>
      <c r="H514" s="117">
        <v>1</v>
      </c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340"/>
      <c r="T514" s="333">
        <f t="shared" si="69"/>
        <v>1</v>
      </c>
      <c r="U514" s="224">
        <f t="shared" si="70"/>
        <v>5.0025012506253123E-4</v>
      </c>
      <c r="V514" s="103">
        <f>D477</f>
        <v>1999</v>
      </c>
      <c r="W514" s="286" t="s">
        <v>190</v>
      </c>
      <c r="X514" s="97">
        <f t="shared" si="68"/>
        <v>1</v>
      </c>
      <c r="Y514" s="105"/>
    </row>
    <row r="515" spans="1:25" ht="16.5" thickBot="1" x14ac:dyDescent="0.25">
      <c r="A515" s="127"/>
      <c r="B515" s="128"/>
      <c r="C515" s="128"/>
      <c r="D515" s="128"/>
      <c r="E515" s="129"/>
      <c r="F515" s="129"/>
      <c r="G515" s="130"/>
      <c r="H515" s="117">
        <v>4</v>
      </c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340"/>
      <c r="T515" s="333">
        <f t="shared" si="69"/>
        <v>4</v>
      </c>
      <c r="U515" s="331">
        <f t="shared" si="70"/>
        <v>2.0010005002501249E-3</v>
      </c>
      <c r="V515" s="103">
        <f>D477</f>
        <v>1999</v>
      </c>
      <c r="W515" s="284" t="s">
        <v>168</v>
      </c>
      <c r="X515" s="289">
        <f>T515</f>
        <v>4</v>
      </c>
      <c r="Y515" s="295"/>
    </row>
    <row r="516" spans="1:25" ht="15.75" thickBot="1" x14ac:dyDescent="0.25">
      <c r="A516" s="132"/>
      <c r="B516" s="132"/>
      <c r="C516" s="132"/>
      <c r="D516" s="132"/>
      <c r="E516" s="132"/>
      <c r="F516" s="132"/>
      <c r="G516" s="53" t="s">
        <v>5</v>
      </c>
      <c r="H516" s="133">
        <f>SUM(H478:H515)</f>
        <v>79</v>
      </c>
      <c r="I516" s="133">
        <f>SUM(I478:I515)</f>
        <v>188</v>
      </c>
      <c r="J516" s="133">
        <f>SUM(J478:J515)</f>
        <v>67</v>
      </c>
      <c r="K516" s="133">
        <f t="shared" ref="K516:R516" si="71">SUM(K478:K515)</f>
        <v>0</v>
      </c>
      <c r="L516" s="133">
        <f t="shared" si="71"/>
        <v>0</v>
      </c>
      <c r="M516" s="133">
        <f t="shared" si="71"/>
        <v>0</v>
      </c>
      <c r="N516" s="133">
        <f t="shared" si="71"/>
        <v>0</v>
      </c>
      <c r="O516" s="133">
        <f t="shared" si="71"/>
        <v>0</v>
      </c>
      <c r="P516" s="133">
        <f t="shared" si="71"/>
        <v>0</v>
      </c>
      <c r="Q516" s="133">
        <f t="shared" si="71"/>
        <v>0</v>
      </c>
      <c r="R516" s="133">
        <f t="shared" si="71"/>
        <v>2</v>
      </c>
      <c r="S516" s="133">
        <f>SUM(S478:S515)</f>
        <v>15</v>
      </c>
      <c r="T516" s="271">
        <f>SUM(H516,J516,L516,N516,P516,R516,S516)</f>
        <v>163</v>
      </c>
      <c r="U516" s="224">
        <f>($T516)/$D$477</f>
        <v>8.1540770385192599E-2</v>
      </c>
      <c r="V516" s="103">
        <f>D477</f>
        <v>1999</v>
      </c>
      <c r="W516" s="46"/>
    </row>
    <row r="518" spans="1:25" ht="15.75" thickBot="1" x14ac:dyDescent="0.3"/>
    <row r="519" spans="1:25" ht="75.75" thickBot="1" x14ac:dyDescent="0.3">
      <c r="A519" s="48"/>
      <c r="B519" s="48" t="s">
        <v>23</v>
      </c>
      <c r="C519" s="49" t="s">
        <v>56</v>
      </c>
      <c r="D519" s="49" t="s">
        <v>18</v>
      </c>
      <c r="E519" s="48" t="s">
        <v>17</v>
      </c>
      <c r="F519" s="50" t="s">
        <v>1</v>
      </c>
      <c r="G519" s="51" t="s">
        <v>24</v>
      </c>
      <c r="H519" s="52" t="s">
        <v>77</v>
      </c>
      <c r="I519" s="52" t="s">
        <v>78</v>
      </c>
      <c r="J519" s="52" t="s">
        <v>57</v>
      </c>
      <c r="K519" s="52" t="s">
        <v>62</v>
      </c>
      <c r="L519" s="52" t="s">
        <v>58</v>
      </c>
      <c r="M519" s="52" t="s">
        <v>63</v>
      </c>
      <c r="N519" s="52" t="s">
        <v>59</v>
      </c>
      <c r="O519" s="52" t="s">
        <v>64</v>
      </c>
      <c r="P519" s="52" t="s">
        <v>60</v>
      </c>
      <c r="Q519" s="52" t="s">
        <v>79</v>
      </c>
      <c r="R519" s="52" t="s">
        <v>131</v>
      </c>
      <c r="S519" s="52" t="s">
        <v>44</v>
      </c>
      <c r="T519" s="52" t="s">
        <v>5</v>
      </c>
      <c r="U519" s="48" t="s">
        <v>2</v>
      </c>
      <c r="V519" s="88" t="s">
        <v>74</v>
      </c>
      <c r="W519" s="89" t="s">
        <v>21</v>
      </c>
      <c r="X519" s="49" t="s">
        <v>18</v>
      </c>
      <c r="Y519" s="90" t="s">
        <v>7</v>
      </c>
    </row>
    <row r="520" spans="1:25" ht="15.75" thickBot="1" x14ac:dyDescent="0.3">
      <c r="A520" s="471">
        <v>1481238</v>
      </c>
      <c r="B520" s="288" t="s">
        <v>125</v>
      </c>
      <c r="C520" s="471">
        <v>1920</v>
      </c>
      <c r="D520" s="471">
        <v>1992</v>
      </c>
      <c r="E520" s="476">
        <v>1887</v>
      </c>
      <c r="F520" s="477">
        <f>E520/D520</f>
        <v>0.94728915662650603</v>
      </c>
      <c r="G520" s="54">
        <v>44972</v>
      </c>
      <c r="H520" s="91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3"/>
      <c r="T520" s="425"/>
      <c r="U520" s="125"/>
      <c r="V520" s="93"/>
      <c r="W520" s="95" t="s">
        <v>80</v>
      </c>
      <c r="X520" s="289">
        <v>578.5</v>
      </c>
      <c r="Y520" s="86" t="s">
        <v>75</v>
      </c>
    </row>
    <row r="521" spans="1:25" ht="16.5" thickBot="1" x14ac:dyDescent="0.25">
      <c r="A521" s="96"/>
      <c r="B521" s="97"/>
      <c r="C521" s="97"/>
      <c r="D521" s="97"/>
      <c r="E521" s="97"/>
      <c r="F521" s="97"/>
      <c r="G521" s="98"/>
      <c r="H521" s="99">
        <v>7</v>
      </c>
      <c r="I521" s="100"/>
      <c r="J521" s="100">
        <v>2</v>
      </c>
      <c r="K521" s="100"/>
      <c r="L521" s="100"/>
      <c r="M521" s="100"/>
      <c r="N521" s="100"/>
      <c r="O521" s="100"/>
      <c r="P521" s="100"/>
      <c r="Q521" s="100"/>
      <c r="R521" s="100"/>
      <c r="S521" s="336"/>
      <c r="T521" s="335">
        <f t="shared" ref="T521:T548" si="72">SUM(H521,J521,L521,N521,P521,R521,S521)</f>
        <v>9</v>
      </c>
      <c r="U521" s="429">
        <f>($T521)/$D$520</f>
        <v>4.5180722891566263E-3</v>
      </c>
      <c r="V521" s="103">
        <f>D520</f>
        <v>1992</v>
      </c>
      <c r="W521" s="281" t="s">
        <v>16</v>
      </c>
      <c r="X521" s="97">
        <f>T521</f>
        <v>9</v>
      </c>
      <c r="Y521" s="290" t="s">
        <v>140</v>
      </c>
    </row>
    <row r="522" spans="1:25" ht="16.5" thickBot="1" x14ac:dyDescent="0.25">
      <c r="A522" s="106"/>
      <c r="B522" s="107"/>
      <c r="C522" s="107"/>
      <c r="D522" s="107"/>
      <c r="E522" s="107"/>
      <c r="F522" s="107"/>
      <c r="G522" s="108"/>
      <c r="H522" s="109">
        <v>16</v>
      </c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337"/>
      <c r="T522" s="333">
        <f t="shared" si="72"/>
        <v>16</v>
      </c>
      <c r="U522" s="102">
        <f t="shared" ref="U522:U548" si="73">($T522)/$D$520</f>
        <v>8.0321285140562242E-3</v>
      </c>
      <c r="V522" s="103">
        <f>D520</f>
        <v>1992</v>
      </c>
      <c r="W522" s="282" t="s">
        <v>6</v>
      </c>
      <c r="X522" s="97">
        <f t="shared" ref="X522:X557" si="74">T522</f>
        <v>16</v>
      </c>
      <c r="Y522" s="290" t="s">
        <v>178</v>
      </c>
    </row>
    <row r="523" spans="1:25" ht="16.5" thickBot="1" x14ac:dyDescent="0.25">
      <c r="A523" s="106"/>
      <c r="B523" s="107"/>
      <c r="C523" s="107"/>
      <c r="D523" s="107"/>
      <c r="E523" s="114"/>
      <c r="F523" s="114"/>
      <c r="G523" s="108"/>
      <c r="H523" s="109">
        <v>10</v>
      </c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337"/>
      <c r="T523" s="333">
        <f t="shared" si="72"/>
        <v>10</v>
      </c>
      <c r="U523" s="102">
        <f t="shared" si="73"/>
        <v>5.0200803212851405E-3</v>
      </c>
      <c r="V523" s="103">
        <f>D520</f>
        <v>1992</v>
      </c>
      <c r="W523" s="282" t="s">
        <v>14</v>
      </c>
      <c r="X523" s="97">
        <f t="shared" si="74"/>
        <v>10</v>
      </c>
      <c r="Y523" s="329"/>
    </row>
    <row r="524" spans="1:25" ht="16.5" thickBot="1" x14ac:dyDescent="0.25">
      <c r="A524" s="106"/>
      <c r="B524" s="107"/>
      <c r="C524" s="107"/>
      <c r="D524" s="107"/>
      <c r="E524" s="114"/>
      <c r="F524" s="114"/>
      <c r="G524" s="108"/>
      <c r="H524" s="109">
        <v>2</v>
      </c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337"/>
      <c r="T524" s="333">
        <f t="shared" si="72"/>
        <v>2</v>
      </c>
      <c r="U524" s="102">
        <f t="shared" si="73"/>
        <v>1.004016064257028E-3</v>
      </c>
      <c r="V524" s="103">
        <f>D520</f>
        <v>1992</v>
      </c>
      <c r="W524" s="282" t="s">
        <v>15</v>
      </c>
      <c r="X524" s="97">
        <f t="shared" si="74"/>
        <v>2</v>
      </c>
      <c r="Y524" s="459"/>
    </row>
    <row r="525" spans="1:25" ht="16.5" thickBot="1" x14ac:dyDescent="0.25">
      <c r="A525" s="106"/>
      <c r="B525" s="107"/>
      <c r="C525" s="107"/>
      <c r="D525" s="107"/>
      <c r="E525" s="114"/>
      <c r="F525" s="114"/>
      <c r="G525" s="108"/>
      <c r="H525" s="109">
        <v>10</v>
      </c>
      <c r="I525" s="69"/>
      <c r="J525" s="69">
        <v>1</v>
      </c>
      <c r="K525" s="69"/>
      <c r="L525" s="69"/>
      <c r="M525" s="69"/>
      <c r="N525" s="69"/>
      <c r="O525" s="69"/>
      <c r="P525" s="69"/>
      <c r="Q525" s="69"/>
      <c r="R525" s="69"/>
      <c r="S525" s="337"/>
      <c r="T525" s="333">
        <f t="shared" si="72"/>
        <v>11</v>
      </c>
      <c r="U525" s="102">
        <f t="shared" si="73"/>
        <v>5.5220883534136548E-3</v>
      </c>
      <c r="V525" s="103">
        <f>D520</f>
        <v>1992</v>
      </c>
      <c r="W525" s="282" t="s">
        <v>32</v>
      </c>
      <c r="X525" s="97">
        <f t="shared" si="74"/>
        <v>11</v>
      </c>
      <c r="Y525" s="459"/>
    </row>
    <row r="526" spans="1:25" ht="16.5" thickBot="1" x14ac:dyDescent="0.25">
      <c r="A526" s="106"/>
      <c r="B526" s="107"/>
      <c r="C526" s="107"/>
      <c r="D526" s="107"/>
      <c r="E526" s="114"/>
      <c r="F526" s="114"/>
      <c r="G526" s="108"/>
      <c r="H526" s="109">
        <v>1</v>
      </c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337"/>
      <c r="T526" s="333">
        <f t="shared" si="72"/>
        <v>1</v>
      </c>
      <c r="U526" s="102">
        <f t="shared" si="73"/>
        <v>5.0200803212851401E-4</v>
      </c>
      <c r="V526" s="103">
        <f>D520</f>
        <v>1992</v>
      </c>
      <c r="W526" s="282" t="s">
        <v>33</v>
      </c>
      <c r="X526" s="97">
        <f t="shared" si="74"/>
        <v>1</v>
      </c>
      <c r="Y526" s="115"/>
    </row>
    <row r="527" spans="1:25" ht="16.5" thickBot="1" x14ac:dyDescent="0.25">
      <c r="A527" s="106"/>
      <c r="B527" s="107"/>
      <c r="C527" s="107"/>
      <c r="D527" s="107"/>
      <c r="E527" s="114"/>
      <c r="F527" s="114"/>
      <c r="G527" s="108"/>
      <c r="H527" s="10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337"/>
      <c r="T527" s="333">
        <f t="shared" si="72"/>
        <v>0</v>
      </c>
      <c r="U527" s="102">
        <f t="shared" si="73"/>
        <v>0</v>
      </c>
      <c r="V527" s="103">
        <f>D520</f>
        <v>1992</v>
      </c>
      <c r="W527" s="282" t="s">
        <v>46</v>
      </c>
      <c r="X527" s="97">
        <f t="shared" si="74"/>
        <v>0</v>
      </c>
      <c r="Y527" s="115"/>
    </row>
    <row r="528" spans="1:25" ht="16.5" thickBot="1" x14ac:dyDescent="0.25">
      <c r="A528" s="106"/>
      <c r="B528" s="107"/>
      <c r="C528" s="107"/>
      <c r="D528" s="107"/>
      <c r="E528" s="114"/>
      <c r="F528" s="114"/>
      <c r="G528" s="108"/>
      <c r="H528" s="10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337"/>
      <c r="T528" s="333">
        <f t="shared" si="72"/>
        <v>0</v>
      </c>
      <c r="U528" s="102">
        <f t="shared" si="73"/>
        <v>0</v>
      </c>
      <c r="V528" s="103">
        <f>D520</f>
        <v>1992</v>
      </c>
      <c r="W528" s="282" t="s">
        <v>31</v>
      </c>
      <c r="X528" s="97">
        <f t="shared" si="74"/>
        <v>0</v>
      </c>
      <c r="Y528" s="115"/>
    </row>
    <row r="529" spans="1:25" ht="16.5" thickBot="1" x14ac:dyDescent="0.25">
      <c r="A529" s="106"/>
      <c r="B529" s="107"/>
      <c r="C529" s="107"/>
      <c r="D529" s="107"/>
      <c r="E529" s="114"/>
      <c r="F529" s="114"/>
      <c r="G529" s="108"/>
      <c r="H529" s="10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337">
        <v>1</v>
      </c>
      <c r="T529" s="333">
        <f t="shared" si="72"/>
        <v>1</v>
      </c>
      <c r="U529" s="102">
        <f t="shared" si="73"/>
        <v>5.0200803212851401E-4</v>
      </c>
      <c r="V529" s="103">
        <f>D520</f>
        <v>1992</v>
      </c>
      <c r="W529" s="282" t="s">
        <v>0</v>
      </c>
      <c r="X529" s="97">
        <f t="shared" si="74"/>
        <v>1</v>
      </c>
      <c r="Y529" s="329"/>
    </row>
    <row r="530" spans="1:25" ht="16.5" thickBot="1" x14ac:dyDescent="0.25">
      <c r="A530" s="106"/>
      <c r="B530" s="107"/>
      <c r="C530" s="107"/>
      <c r="D530" s="107"/>
      <c r="E530" s="114"/>
      <c r="F530" s="114"/>
      <c r="G530" s="108"/>
      <c r="H530" s="109">
        <v>3</v>
      </c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337">
        <v>3</v>
      </c>
      <c r="T530" s="333">
        <f t="shared" si="72"/>
        <v>6</v>
      </c>
      <c r="U530" s="102">
        <f t="shared" si="73"/>
        <v>3.0120481927710845E-3</v>
      </c>
      <c r="V530" s="103">
        <f>D520</f>
        <v>1992</v>
      </c>
      <c r="W530" s="282" t="s">
        <v>12</v>
      </c>
      <c r="X530" s="97">
        <f t="shared" si="74"/>
        <v>6</v>
      </c>
      <c r="Y530" s="116"/>
    </row>
    <row r="531" spans="1:25" ht="16.5" thickBot="1" x14ac:dyDescent="0.25">
      <c r="A531" s="106"/>
      <c r="B531" s="107"/>
      <c r="C531" s="107"/>
      <c r="D531" s="107"/>
      <c r="E531" s="114"/>
      <c r="F531" s="114" t="s">
        <v>110</v>
      </c>
      <c r="G531" s="108"/>
      <c r="H531" s="109">
        <v>1</v>
      </c>
      <c r="I531" s="69"/>
      <c r="J531" s="69">
        <v>1</v>
      </c>
      <c r="K531" s="69"/>
      <c r="L531" s="69"/>
      <c r="M531" s="69"/>
      <c r="N531" s="69"/>
      <c r="O531" s="69"/>
      <c r="P531" s="69"/>
      <c r="Q531" s="69"/>
      <c r="R531" s="69"/>
      <c r="S531" s="337"/>
      <c r="T531" s="333">
        <f t="shared" si="72"/>
        <v>2</v>
      </c>
      <c r="U531" s="102">
        <f t="shared" si="73"/>
        <v>1.004016064257028E-3</v>
      </c>
      <c r="V531" s="103">
        <f>D520</f>
        <v>1992</v>
      </c>
      <c r="W531" s="282" t="s">
        <v>35</v>
      </c>
      <c r="X531" s="97">
        <f t="shared" si="74"/>
        <v>2</v>
      </c>
      <c r="Y531" s="116"/>
    </row>
    <row r="532" spans="1:25" ht="16.5" thickBot="1" x14ac:dyDescent="0.25">
      <c r="A532" s="106"/>
      <c r="B532" s="107"/>
      <c r="C532" s="107"/>
      <c r="D532" s="107"/>
      <c r="E532" s="114"/>
      <c r="F532" s="114"/>
      <c r="G532" s="108"/>
      <c r="H532" s="109"/>
      <c r="I532" s="69"/>
      <c r="J532" s="69">
        <v>1</v>
      </c>
      <c r="K532" s="69"/>
      <c r="L532" s="69"/>
      <c r="M532" s="69"/>
      <c r="N532" s="69"/>
      <c r="O532" s="69"/>
      <c r="P532" s="69"/>
      <c r="Q532" s="69"/>
      <c r="R532" s="69"/>
      <c r="S532" s="337"/>
      <c r="T532" s="333">
        <f t="shared" si="72"/>
        <v>1</v>
      </c>
      <c r="U532" s="102">
        <f t="shared" si="73"/>
        <v>5.0200803212851401E-4</v>
      </c>
      <c r="V532" s="103">
        <f>D520</f>
        <v>1992</v>
      </c>
      <c r="W532" s="283" t="s">
        <v>29</v>
      </c>
      <c r="X532" s="97">
        <f t="shared" si="74"/>
        <v>1</v>
      </c>
      <c r="Y532" s="113"/>
    </row>
    <row r="533" spans="1:25" ht="16.5" thickBot="1" x14ac:dyDescent="0.25">
      <c r="A533" s="106"/>
      <c r="B533" s="107"/>
      <c r="C533" s="107"/>
      <c r="D533" s="107"/>
      <c r="E533" s="114"/>
      <c r="F533" s="114"/>
      <c r="G533" s="119"/>
      <c r="H533" s="120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337"/>
      <c r="T533" s="333">
        <f t="shared" si="72"/>
        <v>0</v>
      </c>
      <c r="U533" s="102">
        <f t="shared" si="73"/>
        <v>0</v>
      </c>
      <c r="V533" s="103">
        <f>D520</f>
        <v>1992</v>
      </c>
      <c r="W533" s="283" t="s">
        <v>221</v>
      </c>
      <c r="X533" s="97">
        <f t="shared" si="74"/>
        <v>0</v>
      </c>
      <c r="Y533" s="329"/>
    </row>
    <row r="534" spans="1:25" ht="16.5" thickBot="1" x14ac:dyDescent="0.25">
      <c r="A534" s="106"/>
      <c r="B534" s="107"/>
      <c r="C534" s="107"/>
      <c r="D534" s="107"/>
      <c r="E534" s="114"/>
      <c r="F534" s="114"/>
      <c r="G534" s="119"/>
      <c r="H534" s="120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337"/>
      <c r="T534" s="333">
        <f t="shared" si="72"/>
        <v>0</v>
      </c>
      <c r="U534" s="102">
        <f t="shared" si="73"/>
        <v>0</v>
      </c>
      <c r="V534" s="103">
        <f>D520</f>
        <v>1992</v>
      </c>
      <c r="W534" s="283" t="s">
        <v>28</v>
      </c>
      <c r="X534" s="97">
        <f t="shared" si="74"/>
        <v>0</v>
      </c>
      <c r="Y534" s="113"/>
    </row>
    <row r="535" spans="1:25" ht="16.5" thickBot="1" x14ac:dyDescent="0.25">
      <c r="A535" s="106"/>
      <c r="B535" s="107"/>
      <c r="C535" s="107"/>
      <c r="D535" s="107"/>
      <c r="E535" s="114"/>
      <c r="F535" s="114"/>
      <c r="G535" s="119"/>
      <c r="H535" s="227">
        <v>3</v>
      </c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338"/>
      <c r="T535" s="334">
        <f t="shared" si="72"/>
        <v>3</v>
      </c>
      <c r="U535" s="331">
        <f t="shared" si="73"/>
        <v>1.5060240963855422E-3</v>
      </c>
      <c r="V535" s="322">
        <f>D520</f>
        <v>1992</v>
      </c>
      <c r="W535" s="284" t="s">
        <v>179</v>
      </c>
      <c r="X535" s="97">
        <f t="shared" si="74"/>
        <v>3</v>
      </c>
      <c r="Y535" s="113"/>
    </row>
    <row r="536" spans="1:25" ht="16.5" thickBot="1" x14ac:dyDescent="0.25">
      <c r="A536" s="106"/>
      <c r="B536" s="107"/>
      <c r="C536" s="107"/>
      <c r="D536" s="107"/>
      <c r="E536" s="114"/>
      <c r="F536" s="114"/>
      <c r="G536" s="108"/>
      <c r="H536" s="99"/>
      <c r="I536" s="121">
        <v>12</v>
      </c>
      <c r="J536" s="121"/>
      <c r="K536" s="121"/>
      <c r="L536" s="121"/>
      <c r="M536" s="121"/>
      <c r="N536" s="121"/>
      <c r="O536" s="121"/>
      <c r="P536" s="121"/>
      <c r="Q536" s="121"/>
      <c r="R536" s="121"/>
      <c r="S536" s="339"/>
      <c r="T536" s="335">
        <f t="shared" si="72"/>
        <v>0</v>
      </c>
      <c r="U536" s="224">
        <f t="shared" si="73"/>
        <v>0</v>
      </c>
      <c r="V536" s="103">
        <f>D520</f>
        <v>1992</v>
      </c>
      <c r="W536" s="285" t="s">
        <v>11</v>
      </c>
      <c r="X536" s="97">
        <f t="shared" si="74"/>
        <v>0</v>
      </c>
      <c r="Y536" s="116"/>
    </row>
    <row r="537" spans="1:25" ht="15.75" thickBot="1" x14ac:dyDescent="0.25">
      <c r="A537" s="106"/>
      <c r="B537" s="107"/>
      <c r="C537" s="107"/>
      <c r="D537" s="107"/>
      <c r="E537" s="114"/>
      <c r="F537" s="114"/>
      <c r="G537" s="108"/>
      <c r="H537" s="109"/>
      <c r="I537" s="293"/>
      <c r="J537" s="69"/>
      <c r="K537" s="69"/>
      <c r="L537" s="69"/>
      <c r="M537" s="69"/>
      <c r="N537" s="69"/>
      <c r="O537" s="69"/>
      <c r="P537" s="69"/>
      <c r="Q537" s="69"/>
      <c r="R537" s="69"/>
      <c r="S537" s="337"/>
      <c r="T537" s="333">
        <f t="shared" si="72"/>
        <v>0</v>
      </c>
      <c r="U537" s="102">
        <f t="shared" si="73"/>
        <v>0</v>
      </c>
      <c r="V537" s="103">
        <f>D520</f>
        <v>1992</v>
      </c>
      <c r="W537" s="111" t="s">
        <v>103</v>
      </c>
      <c r="X537" s="97">
        <f t="shared" si="74"/>
        <v>0</v>
      </c>
      <c r="Y537" s="116"/>
    </row>
    <row r="538" spans="1:25" ht="16.5" thickBot="1" x14ac:dyDescent="0.25">
      <c r="A538" s="106"/>
      <c r="B538" s="107"/>
      <c r="C538" s="107"/>
      <c r="D538" s="107"/>
      <c r="E538" s="114"/>
      <c r="F538" s="114"/>
      <c r="G538" s="108"/>
      <c r="H538" s="109"/>
      <c r="I538" s="294">
        <v>1</v>
      </c>
      <c r="J538" s="69"/>
      <c r="K538" s="69"/>
      <c r="L538" s="69"/>
      <c r="M538" s="69"/>
      <c r="N538" s="69"/>
      <c r="O538" s="69"/>
      <c r="P538" s="69"/>
      <c r="Q538" s="69"/>
      <c r="R538" s="69"/>
      <c r="S538" s="337">
        <v>4</v>
      </c>
      <c r="T538" s="333">
        <f t="shared" si="72"/>
        <v>4</v>
      </c>
      <c r="U538" s="102">
        <f t="shared" si="73"/>
        <v>2.008032128514056E-3</v>
      </c>
      <c r="V538" s="103">
        <f>D520</f>
        <v>1992</v>
      </c>
      <c r="W538" s="282" t="s">
        <v>3</v>
      </c>
      <c r="X538" s="97">
        <f t="shared" si="74"/>
        <v>4</v>
      </c>
      <c r="Y538" s="115"/>
    </row>
    <row r="539" spans="1:25" ht="16.5" thickBot="1" x14ac:dyDescent="0.25">
      <c r="A539" s="106"/>
      <c r="B539" s="107"/>
      <c r="C539" s="107"/>
      <c r="D539" s="107"/>
      <c r="E539" s="114"/>
      <c r="F539" s="114"/>
      <c r="G539" s="108"/>
      <c r="H539" s="109"/>
      <c r="I539" s="294">
        <v>10</v>
      </c>
      <c r="J539" s="69">
        <v>6</v>
      </c>
      <c r="K539" s="69"/>
      <c r="L539" s="69"/>
      <c r="M539" s="69"/>
      <c r="N539" s="69"/>
      <c r="O539" s="69"/>
      <c r="P539" s="69"/>
      <c r="Q539" s="69"/>
      <c r="R539" s="69"/>
      <c r="S539" s="337"/>
      <c r="T539" s="333">
        <f t="shared" si="72"/>
        <v>6</v>
      </c>
      <c r="U539" s="102">
        <f t="shared" si="73"/>
        <v>3.0120481927710845E-3</v>
      </c>
      <c r="V539" s="103">
        <f>D520</f>
        <v>1992</v>
      </c>
      <c r="W539" s="282" t="s">
        <v>8</v>
      </c>
      <c r="X539" s="97">
        <f t="shared" si="74"/>
        <v>6</v>
      </c>
      <c r="Y539" s="116"/>
    </row>
    <row r="540" spans="1:25" ht="16.5" thickBot="1" x14ac:dyDescent="0.25">
      <c r="A540" s="106"/>
      <c r="B540" s="107"/>
      <c r="C540" s="107"/>
      <c r="D540" s="107"/>
      <c r="E540" s="114"/>
      <c r="F540" s="114"/>
      <c r="G540" s="108"/>
      <c r="H540" s="109"/>
      <c r="I540" s="294">
        <v>43</v>
      </c>
      <c r="J540" s="69">
        <v>12</v>
      </c>
      <c r="K540" s="69"/>
      <c r="L540" s="69"/>
      <c r="M540" s="69"/>
      <c r="N540" s="69"/>
      <c r="O540" s="69"/>
      <c r="P540" s="69"/>
      <c r="Q540" s="69"/>
      <c r="R540" s="69"/>
      <c r="S540" s="337"/>
      <c r="T540" s="333">
        <f t="shared" si="72"/>
        <v>12</v>
      </c>
      <c r="U540" s="102">
        <f t="shared" si="73"/>
        <v>6.024096385542169E-3</v>
      </c>
      <c r="V540" s="103">
        <f>D520</f>
        <v>1992</v>
      </c>
      <c r="W540" s="282" t="s">
        <v>9</v>
      </c>
      <c r="X540" s="97">
        <f t="shared" si="74"/>
        <v>12</v>
      </c>
      <c r="Y540" s="116"/>
    </row>
    <row r="541" spans="1:25" ht="16.5" thickBot="1" x14ac:dyDescent="0.25">
      <c r="A541" s="106"/>
      <c r="B541" s="107"/>
      <c r="C541" s="107"/>
      <c r="D541" s="107"/>
      <c r="E541" s="114"/>
      <c r="F541" s="114"/>
      <c r="G541" s="108"/>
      <c r="H541" s="109"/>
      <c r="I541" s="294"/>
      <c r="J541" s="69"/>
      <c r="K541" s="69"/>
      <c r="L541" s="69"/>
      <c r="M541" s="69"/>
      <c r="N541" s="69"/>
      <c r="O541" s="69"/>
      <c r="P541" s="69"/>
      <c r="Q541" s="69"/>
      <c r="R541" s="69"/>
      <c r="S541" s="337"/>
      <c r="T541" s="333">
        <f t="shared" si="72"/>
        <v>0</v>
      </c>
      <c r="U541" s="102">
        <f t="shared" si="73"/>
        <v>0</v>
      </c>
      <c r="V541" s="103">
        <f>D520</f>
        <v>1992</v>
      </c>
      <c r="W541" s="282" t="s">
        <v>82</v>
      </c>
      <c r="X541" s="97">
        <f t="shared" si="74"/>
        <v>0</v>
      </c>
      <c r="Y541" s="116"/>
    </row>
    <row r="542" spans="1:25" ht="16.5" thickBot="1" x14ac:dyDescent="0.25">
      <c r="A542" s="106"/>
      <c r="B542" s="107"/>
      <c r="C542" s="107"/>
      <c r="D542" s="107"/>
      <c r="E542" s="114"/>
      <c r="F542" s="114"/>
      <c r="G542" s="108"/>
      <c r="H542" s="109"/>
      <c r="I542" s="294"/>
      <c r="J542" s="69"/>
      <c r="K542" s="69"/>
      <c r="L542" s="69"/>
      <c r="M542" s="69"/>
      <c r="N542" s="69"/>
      <c r="O542" s="69"/>
      <c r="P542" s="69"/>
      <c r="Q542" s="69"/>
      <c r="R542" s="69"/>
      <c r="S542" s="337"/>
      <c r="T542" s="333">
        <f t="shared" si="72"/>
        <v>0</v>
      </c>
      <c r="U542" s="102">
        <f t="shared" si="73"/>
        <v>0</v>
      </c>
      <c r="V542" s="103">
        <f>D520</f>
        <v>1992</v>
      </c>
      <c r="W542" s="282" t="s">
        <v>20</v>
      </c>
      <c r="X542" s="97">
        <f t="shared" si="74"/>
        <v>0</v>
      </c>
      <c r="Y542" s="116"/>
    </row>
    <row r="543" spans="1:25" ht="16.5" thickBot="1" x14ac:dyDescent="0.25">
      <c r="A543" s="106"/>
      <c r="B543" s="107"/>
      <c r="C543" s="107"/>
      <c r="D543" s="107"/>
      <c r="E543" s="114"/>
      <c r="F543" s="114"/>
      <c r="G543" s="108"/>
      <c r="H543" s="109"/>
      <c r="I543" s="294">
        <v>2</v>
      </c>
      <c r="J543" s="69"/>
      <c r="K543" s="69"/>
      <c r="L543" s="69"/>
      <c r="M543" s="69"/>
      <c r="N543" s="69"/>
      <c r="O543" s="69"/>
      <c r="P543" s="69"/>
      <c r="Q543" s="69"/>
      <c r="R543" s="69"/>
      <c r="S543" s="337"/>
      <c r="T543" s="333">
        <f t="shared" si="72"/>
        <v>0</v>
      </c>
      <c r="U543" s="102">
        <f t="shared" si="73"/>
        <v>0</v>
      </c>
      <c r="V543" s="103">
        <f>D520</f>
        <v>1992</v>
      </c>
      <c r="W543" s="282" t="s">
        <v>83</v>
      </c>
      <c r="X543" s="97">
        <f t="shared" si="74"/>
        <v>0</v>
      </c>
      <c r="Y543" s="105" t="s">
        <v>169</v>
      </c>
    </row>
    <row r="544" spans="1:25" ht="16.5" thickBot="1" x14ac:dyDescent="0.25">
      <c r="A544" s="106"/>
      <c r="B544" s="107"/>
      <c r="C544" s="107"/>
      <c r="D544" s="107"/>
      <c r="E544" s="114"/>
      <c r="F544" s="114"/>
      <c r="G544" s="108"/>
      <c r="H544" s="109"/>
      <c r="I544" s="294"/>
      <c r="J544" s="69"/>
      <c r="K544" s="69"/>
      <c r="L544" s="69"/>
      <c r="M544" s="69"/>
      <c r="N544" s="69"/>
      <c r="O544" s="69"/>
      <c r="P544" s="69"/>
      <c r="Q544" s="69"/>
      <c r="R544" s="69"/>
      <c r="S544" s="337">
        <v>2</v>
      </c>
      <c r="T544" s="333">
        <f t="shared" si="72"/>
        <v>2</v>
      </c>
      <c r="U544" s="102">
        <f t="shared" si="73"/>
        <v>1.004016064257028E-3</v>
      </c>
      <c r="V544" s="103">
        <f>D520</f>
        <v>1992</v>
      </c>
      <c r="W544" s="282" t="s">
        <v>10</v>
      </c>
      <c r="X544" s="97">
        <f t="shared" si="74"/>
        <v>2</v>
      </c>
      <c r="Y544" s="105" t="s">
        <v>467</v>
      </c>
    </row>
    <row r="545" spans="1:25" ht="16.5" thickBot="1" x14ac:dyDescent="0.25">
      <c r="A545" s="106"/>
      <c r="B545" s="107"/>
      <c r="C545" s="107"/>
      <c r="D545" s="107"/>
      <c r="E545" s="114"/>
      <c r="F545" s="114"/>
      <c r="G545" s="108"/>
      <c r="H545" s="109"/>
      <c r="I545" s="294">
        <v>7</v>
      </c>
      <c r="J545" s="69"/>
      <c r="K545" s="69"/>
      <c r="L545" s="69"/>
      <c r="M545" s="69"/>
      <c r="N545" s="69"/>
      <c r="O545" s="69"/>
      <c r="P545" s="69"/>
      <c r="Q545" s="69"/>
      <c r="R545" s="69"/>
      <c r="S545" s="337"/>
      <c r="T545" s="333">
        <f t="shared" si="72"/>
        <v>0</v>
      </c>
      <c r="U545" s="102">
        <f t="shared" si="73"/>
        <v>0</v>
      </c>
      <c r="V545" s="103">
        <f>D520</f>
        <v>1992</v>
      </c>
      <c r="W545" s="282" t="s">
        <v>13</v>
      </c>
      <c r="X545" s="97">
        <f t="shared" si="74"/>
        <v>0</v>
      </c>
      <c r="Y545" s="105"/>
    </row>
    <row r="546" spans="1:25" ht="15.75" thickBot="1" x14ac:dyDescent="0.25">
      <c r="A546" s="106"/>
      <c r="B546" s="107"/>
      <c r="C546" s="107"/>
      <c r="D546" s="107"/>
      <c r="E546" s="114"/>
      <c r="F546" s="114"/>
      <c r="G546" s="108"/>
      <c r="H546" s="10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337"/>
      <c r="T546" s="333">
        <f t="shared" si="72"/>
        <v>0</v>
      </c>
      <c r="U546" s="102">
        <f t="shared" si="73"/>
        <v>0</v>
      </c>
      <c r="V546" s="103">
        <f>D520</f>
        <v>1992</v>
      </c>
      <c r="W546" s="254" t="s">
        <v>346</v>
      </c>
      <c r="X546" s="97">
        <f t="shared" si="74"/>
        <v>0</v>
      </c>
      <c r="Y546" s="115"/>
    </row>
    <row r="547" spans="1:25" ht="15.75" thickBot="1" x14ac:dyDescent="0.25">
      <c r="A547" s="106"/>
      <c r="B547" s="107"/>
      <c r="C547" s="107"/>
      <c r="D547" s="107"/>
      <c r="E547" s="114"/>
      <c r="F547" s="114"/>
      <c r="G547" s="108"/>
      <c r="H547" s="109"/>
      <c r="I547" s="69">
        <v>2</v>
      </c>
      <c r="J547" s="69"/>
      <c r="K547" s="69"/>
      <c r="L547" s="69"/>
      <c r="M547" s="69"/>
      <c r="N547" s="69"/>
      <c r="O547" s="69"/>
      <c r="P547" s="69"/>
      <c r="Q547" s="69"/>
      <c r="R547" s="69"/>
      <c r="S547" s="337"/>
      <c r="T547" s="333">
        <f t="shared" si="72"/>
        <v>0</v>
      </c>
      <c r="U547" s="102">
        <f t="shared" si="73"/>
        <v>0</v>
      </c>
      <c r="V547" s="103">
        <f>D520</f>
        <v>1992</v>
      </c>
      <c r="W547" s="254" t="s">
        <v>101</v>
      </c>
      <c r="X547" s="97">
        <f t="shared" si="74"/>
        <v>0</v>
      </c>
      <c r="Y547" s="115"/>
    </row>
    <row r="548" spans="1:25" ht="16.5" thickBot="1" x14ac:dyDescent="0.25">
      <c r="A548" s="106"/>
      <c r="B548" s="107"/>
      <c r="C548" s="107"/>
      <c r="D548" s="107"/>
      <c r="E548" s="114"/>
      <c r="F548" s="114"/>
      <c r="G548" s="108"/>
      <c r="H548" s="117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340"/>
      <c r="T548" s="334">
        <f t="shared" si="72"/>
        <v>0</v>
      </c>
      <c r="U548" s="430">
        <f t="shared" si="73"/>
        <v>0</v>
      </c>
      <c r="V548" s="103">
        <f>D520</f>
        <v>1992</v>
      </c>
      <c r="W548" s="286" t="s">
        <v>10</v>
      </c>
      <c r="X548" s="97">
        <f t="shared" si="74"/>
        <v>0</v>
      </c>
      <c r="Y548" s="105"/>
    </row>
    <row r="549" spans="1:25" ht="16.5" thickBot="1" x14ac:dyDescent="0.3">
      <c r="A549" s="106"/>
      <c r="B549" s="107"/>
      <c r="C549" s="107"/>
      <c r="D549" s="107"/>
      <c r="E549" s="114"/>
      <c r="F549" s="114"/>
      <c r="G549" s="108"/>
      <c r="H549" s="91"/>
      <c r="I549" s="92"/>
      <c r="J549" s="325"/>
      <c r="K549" s="92"/>
      <c r="L549" s="92"/>
      <c r="M549" s="92"/>
      <c r="N549" s="92"/>
      <c r="O549" s="92"/>
      <c r="P549" s="92"/>
      <c r="Q549" s="92"/>
      <c r="R549" s="92"/>
      <c r="S549" s="92"/>
      <c r="T549" s="332"/>
      <c r="U549" s="332"/>
      <c r="V549" s="125"/>
      <c r="W549" s="287" t="s">
        <v>177</v>
      </c>
      <c r="X549" s="97">
        <f t="shared" si="74"/>
        <v>0</v>
      </c>
      <c r="Y549" s="105" t="s">
        <v>338</v>
      </c>
    </row>
    <row r="550" spans="1:25" ht="16.5" thickBot="1" x14ac:dyDescent="0.25">
      <c r="A550" s="106"/>
      <c r="B550" s="107"/>
      <c r="C550" s="107"/>
      <c r="D550" s="107"/>
      <c r="E550" s="114"/>
      <c r="F550" s="114"/>
      <c r="G550" s="119"/>
      <c r="H550" s="99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336"/>
      <c r="T550" s="335">
        <f t="shared" ref="T550:T558" si="75">SUM(H550,J550,L550,N550,P550,R550,S550)</f>
        <v>0</v>
      </c>
      <c r="U550" s="224">
        <f>($T550)/$D$520</f>
        <v>0</v>
      </c>
      <c r="V550" s="103">
        <f>D520</f>
        <v>1992</v>
      </c>
      <c r="W550" s="281" t="s">
        <v>87</v>
      </c>
      <c r="X550" s="97">
        <f t="shared" si="74"/>
        <v>0</v>
      </c>
      <c r="Y550" s="105" t="s">
        <v>226</v>
      </c>
    </row>
    <row r="551" spans="1:25" ht="16.5" thickBot="1" x14ac:dyDescent="0.25">
      <c r="A551" s="106"/>
      <c r="B551" s="107"/>
      <c r="C551" s="107"/>
      <c r="D551" s="107"/>
      <c r="E551" s="114"/>
      <c r="F551" s="114"/>
      <c r="G551" s="119"/>
      <c r="H551" s="10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337"/>
      <c r="T551" s="333">
        <f t="shared" si="75"/>
        <v>0</v>
      </c>
      <c r="U551" s="224">
        <f t="shared" ref="U551:U558" si="76">($T551)/$D$520</f>
        <v>0</v>
      </c>
      <c r="V551" s="103">
        <f>D520</f>
        <v>1992</v>
      </c>
      <c r="W551" s="282" t="s">
        <v>88</v>
      </c>
      <c r="X551" s="97">
        <f t="shared" si="74"/>
        <v>0</v>
      </c>
      <c r="Y551" s="105" t="s">
        <v>204</v>
      </c>
    </row>
    <row r="552" spans="1:25" ht="15.75" thickBot="1" x14ac:dyDescent="0.25">
      <c r="A552" s="106"/>
      <c r="B552" s="107"/>
      <c r="C552" s="107"/>
      <c r="D552" s="107"/>
      <c r="E552" s="114"/>
      <c r="F552" s="114"/>
      <c r="G552" s="119"/>
      <c r="H552" s="109">
        <v>2</v>
      </c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337"/>
      <c r="T552" s="333">
        <f t="shared" si="75"/>
        <v>2</v>
      </c>
      <c r="U552" s="224">
        <f t="shared" si="76"/>
        <v>1.004016064257028E-3</v>
      </c>
      <c r="V552" s="103">
        <f>D520</f>
        <v>1992</v>
      </c>
      <c r="W552" s="368" t="s">
        <v>12</v>
      </c>
      <c r="X552" s="97">
        <f t="shared" si="74"/>
        <v>2</v>
      </c>
      <c r="Y552" s="105" t="s">
        <v>468</v>
      </c>
    </row>
    <row r="553" spans="1:25" ht="16.5" thickBot="1" x14ac:dyDescent="0.25">
      <c r="A553" s="106"/>
      <c r="B553" s="107"/>
      <c r="C553" s="107"/>
      <c r="D553" s="107"/>
      <c r="E553" s="114"/>
      <c r="F553" s="114"/>
      <c r="G553" s="119"/>
      <c r="H553" s="109">
        <v>4</v>
      </c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337"/>
      <c r="T553" s="333">
        <f t="shared" si="75"/>
        <v>4</v>
      </c>
      <c r="U553" s="224">
        <f t="shared" si="76"/>
        <v>2.008032128514056E-3</v>
      </c>
      <c r="V553" s="103">
        <f>D520</f>
        <v>1992</v>
      </c>
      <c r="W553" s="282" t="s">
        <v>76</v>
      </c>
      <c r="X553" s="97">
        <f t="shared" si="74"/>
        <v>4</v>
      </c>
      <c r="Y553" s="105"/>
    </row>
    <row r="554" spans="1:25" ht="16.5" thickBot="1" x14ac:dyDescent="0.25">
      <c r="A554" s="106"/>
      <c r="B554" s="107"/>
      <c r="C554" s="107"/>
      <c r="D554" s="107"/>
      <c r="E554" s="114"/>
      <c r="F554" s="114"/>
      <c r="G554" s="119"/>
      <c r="H554" s="109">
        <v>4</v>
      </c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337"/>
      <c r="T554" s="333">
        <f t="shared" si="75"/>
        <v>4</v>
      </c>
      <c r="U554" s="224">
        <f t="shared" si="76"/>
        <v>2.008032128514056E-3</v>
      </c>
      <c r="V554" s="103">
        <f>D520</f>
        <v>1992</v>
      </c>
      <c r="W554" s="282" t="s">
        <v>199</v>
      </c>
      <c r="X554" s="97">
        <f t="shared" si="74"/>
        <v>4</v>
      </c>
      <c r="Y554" s="105"/>
    </row>
    <row r="555" spans="1:25" ht="16.5" thickBot="1" x14ac:dyDescent="0.25">
      <c r="A555" s="106"/>
      <c r="B555" s="107"/>
      <c r="C555" s="107"/>
      <c r="D555" s="107"/>
      <c r="E555" s="114"/>
      <c r="F555" s="114"/>
      <c r="G555" s="119"/>
      <c r="H555" s="109">
        <v>3</v>
      </c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337"/>
      <c r="T555" s="333">
        <f t="shared" si="75"/>
        <v>3</v>
      </c>
      <c r="U555" s="224">
        <f t="shared" si="76"/>
        <v>1.5060240963855422E-3</v>
      </c>
      <c r="V555" s="103">
        <f>D520</f>
        <v>1992</v>
      </c>
      <c r="W555" s="283" t="s">
        <v>28</v>
      </c>
      <c r="X555" s="97">
        <f t="shared" si="74"/>
        <v>3</v>
      </c>
      <c r="Y555" s="105"/>
    </row>
    <row r="556" spans="1:25" ht="16.5" thickBot="1" x14ac:dyDescent="0.25">
      <c r="A556" s="106"/>
      <c r="B556" s="107"/>
      <c r="C556" s="107"/>
      <c r="D556" s="107"/>
      <c r="E556" s="114"/>
      <c r="F556" s="114"/>
      <c r="G556" s="119"/>
      <c r="H556" s="117">
        <v>3</v>
      </c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340"/>
      <c r="T556" s="333">
        <f t="shared" si="75"/>
        <v>3</v>
      </c>
      <c r="U556" s="224">
        <f t="shared" si="76"/>
        <v>1.5060240963855422E-3</v>
      </c>
      <c r="V556" s="103">
        <f>D520</f>
        <v>1992</v>
      </c>
      <c r="W556" s="286" t="s">
        <v>240</v>
      </c>
      <c r="X556" s="97">
        <f t="shared" si="74"/>
        <v>3</v>
      </c>
      <c r="Y556" s="105"/>
    </row>
    <row r="557" spans="1:25" ht="16.5" thickBot="1" x14ac:dyDescent="0.25">
      <c r="A557" s="106"/>
      <c r="B557" s="107"/>
      <c r="C557" s="107"/>
      <c r="D557" s="107"/>
      <c r="E557" s="114"/>
      <c r="F557" s="114"/>
      <c r="G557" s="119"/>
      <c r="H557" s="117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340"/>
      <c r="T557" s="333">
        <f t="shared" si="75"/>
        <v>0</v>
      </c>
      <c r="U557" s="224">
        <f t="shared" si="76"/>
        <v>0</v>
      </c>
      <c r="V557" s="103">
        <f>D520</f>
        <v>1992</v>
      </c>
      <c r="W557" s="286" t="s">
        <v>190</v>
      </c>
      <c r="X557" s="97">
        <f t="shared" si="74"/>
        <v>0</v>
      </c>
      <c r="Y557" s="105"/>
    </row>
    <row r="558" spans="1:25" ht="16.5" thickBot="1" x14ac:dyDescent="0.25">
      <c r="A558" s="127"/>
      <c r="B558" s="128"/>
      <c r="C558" s="128"/>
      <c r="D558" s="128"/>
      <c r="E558" s="129"/>
      <c r="F558" s="129"/>
      <c r="G558" s="130"/>
      <c r="H558" s="117">
        <v>3</v>
      </c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340"/>
      <c r="T558" s="333">
        <f t="shared" si="75"/>
        <v>3</v>
      </c>
      <c r="U558" s="331">
        <f t="shared" si="76"/>
        <v>1.5060240963855422E-3</v>
      </c>
      <c r="V558" s="103">
        <f>D520</f>
        <v>1992</v>
      </c>
      <c r="W558" s="284" t="s">
        <v>168</v>
      </c>
      <c r="X558" s="289">
        <f>T558</f>
        <v>3</v>
      </c>
      <c r="Y558" s="295"/>
    </row>
    <row r="559" spans="1:25" ht="15.75" thickBot="1" x14ac:dyDescent="0.25">
      <c r="A559" s="132"/>
      <c r="B559" s="132"/>
      <c r="C559" s="132"/>
      <c r="D559" s="132"/>
      <c r="E559" s="132"/>
      <c r="F559" s="132"/>
      <c r="G559" s="53" t="s">
        <v>5</v>
      </c>
      <c r="H559" s="133">
        <f>SUM(H521:H558)</f>
        <v>72</v>
      </c>
      <c r="I559" s="133">
        <f>SUM(I521:I558)</f>
        <v>77</v>
      </c>
      <c r="J559" s="133">
        <f>SUM(J521:J558)</f>
        <v>23</v>
      </c>
      <c r="K559" s="133">
        <f t="shared" ref="K559:R559" si="77">SUM(K521:K558)</f>
        <v>0</v>
      </c>
      <c r="L559" s="133">
        <f t="shared" si="77"/>
        <v>0</v>
      </c>
      <c r="M559" s="133">
        <f t="shared" si="77"/>
        <v>0</v>
      </c>
      <c r="N559" s="133">
        <f t="shared" si="77"/>
        <v>0</v>
      </c>
      <c r="O559" s="133">
        <f t="shared" si="77"/>
        <v>0</v>
      </c>
      <c r="P559" s="133">
        <f t="shared" si="77"/>
        <v>0</v>
      </c>
      <c r="Q559" s="133">
        <f t="shared" si="77"/>
        <v>0</v>
      </c>
      <c r="R559" s="133">
        <f t="shared" si="77"/>
        <v>0</v>
      </c>
      <c r="S559" s="133">
        <f>SUM(S521:S558)</f>
        <v>10</v>
      </c>
      <c r="T559" s="271">
        <f>SUM(H559,J559,L559,N559,P559,R559,S559)</f>
        <v>105</v>
      </c>
      <c r="U559" s="224">
        <f>($T559)/$D$520</f>
        <v>5.2710843373493979E-2</v>
      </c>
      <c r="V559" s="103">
        <f>D520</f>
        <v>1992</v>
      </c>
      <c r="W559" s="46"/>
    </row>
    <row r="561" spans="1:25" ht="15.75" thickBot="1" x14ac:dyDescent="0.3"/>
    <row r="562" spans="1:25" ht="75.75" thickBot="1" x14ac:dyDescent="0.3">
      <c r="A562" s="48"/>
      <c r="B562" s="48" t="s">
        <v>23</v>
      </c>
      <c r="C562" s="49" t="s">
        <v>56</v>
      </c>
      <c r="D562" s="49" t="s">
        <v>18</v>
      </c>
      <c r="E562" s="48" t="s">
        <v>17</v>
      </c>
      <c r="F562" s="50" t="s">
        <v>1</v>
      </c>
      <c r="G562" s="51" t="s">
        <v>24</v>
      </c>
      <c r="H562" s="52" t="s">
        <v>77</v>
      </c>
      <c r="I562" s="52" t="s">
        <v>78</v>
      </c>
      <c r="J562" s="52" t="s">
        <v>57</v>
      </c>
      <c r="K562" s="52" t="s">
        <v>62</v>
      </c>
      <c r="L562" s="52" t="s">
        <v>58</v>
      </c>
      <c r="M562" s="52" t="s">
        <v>63</v>
      </c>
      <c r="N562" s="52" t="s">
        <v>59</v>
      </c>
      <c r="O562" s="52" t="s">
        <v>64</v>
      </c>
      <c r="P562" s="52" t="s">
        <v>60</v>
      </c>
      <c r="Q562" s="52" t="s">
        <v>79</v>
      </c>
      <c r="R562" s="52" t="s">
        <v>131</v>
      </c>
      <c r="S562" s="52" t="s">
        <v>44</v>
      </c>
      <c r="T562" s="52" t="s">
        <v>5</v>
      </c>
      <c r="U562" s="48" t="s">
        <v>2</v>
      </c>
      <c r="V562" s="88" t="s">
        <v>74</v>
      </c>
      <c r="W562" s="89" t="s">
        <v>21</v>
      </c>
      <c r="X562" s="49" t="s">
        <v>18</v>
      </c>
      <c r="Y562" s="90" t="s">
        <v>7</v>
      </c>
    </row>
    <row r="563" spans="1:25" ht="15.75" thickBot="1" x14ac:dyDescent="0.3">
      <c r="A563" s="471">
        <v>1480172</v>
      </c>
      <c r="B563" s="288" t="s">
        <v>125</v>
      </c>
      <c r="C563" s="471">
        <v>1920</v>
      </c>
      <c r="D563" s="471">
        <v>2050</v>
      </c>
      <c r="E563" s="476">
        <v>1890</v>
      </c>
      <c r="F563" s="477">
        <f>E563/D563</f>
        <v>0.92195121951219516</v>
      </c>
      <c r="G563" s="54">
        <v>44973</v>
      </c>
      <c r="H563" s="91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3"/>
      <c r="T563" s="425"/>
      <c r="U563" s="125"/>
      <c r="V563" s="93"/>
      <c r="W563" s="95" t="s">
        <v>80</v>
      </c>
      <c r="X563" s="289">
        <v>578.5</v>
      </c>
      <c r="Y563" s="86" t="s">
        <v>75</v>
      </c>
    </row>
    <row r="564" spans="1:25" ht="16.5" thickBot="1" x14ac:dyDescent="0.25">
      <c r="A564" s="96"/>
      <c r="B564" s="97"/>
      <c r="C564" s="97"/>
      <c r="D564" s="97"/>
      <c r="E564" s="97"/>
      <c r="F564" s="97"/>
      <c r="G564" s="98"/>
      <c r="H564" s="99">
        <v>2</v>
      </c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336">
        <v>1</v>
      </c>
      <c r="T564" s="335">
        <f t="shared" ref="T564:T591" si="78">SUM(H564,J564,L564,N564,P564,R564,S564)</f>
        <v>3</v>
      </c>
      <c r="U564" s="429">
        <f>($T564)/$D$563</f>
        <v>1.4634146341463415E-3</v>
      </c>
      <c r="V564" s="103">
        <f>D563</f>
        <v>2050</v>
      </c>
      <c r="W564" s="281" t="s">
        <v>16</v>
      </c>
      <c r="X564" s="97">
        <f>T564</f>
        <v>3</v>
      </c>
      <c r="Y564" s="290" t="s">
        <v>140</v>
      </c>
    </row>
    <row r="565" spans="1:25" ht="16.5" thickBot="1" x14ac:dyDescent="0.25">
      <c r="A565" s="106"/>
      <c r="B565" s="107"/>
      <c r="C565" s="107"/>
      <c r="D565" s="107"/>
      <c r="E565" s="107"/>
      <c r="F565" s="107"/>
      <c r="G565" s="108"/>
      <c r="H565" s="109">
        <v>22</v>
      </c>
      <c r="I565" s="69"/>
      <c r="J565" s="69">
        <v>4</v>
      </c>
      <c r="K565" s="69"/>
      <c r="L565" s="69"/>
      <c r="M565" s="69"/>
      <c r="N565" s="69"/>
      <c r="O565" s="69"/>
      <c r="P565" s="69"/>
      <c r="Q565" s="69"/>
      <c r="R565" s="69"/>
      <c r="S565" s="337">
        <v>6</v>
      </c>
      <c r="T565" s="333">
        <f t="shared" si="78"/>
        <v>32</v>
      </c>
      <c r="U565" s="102">
        <f t="shared" ref="U565:U591" si="79">($T565)/$D$563</f>
        <v>1.5609756097560976E-2</v>
      </c>
      <c r="V565" s="103">
        <f>D563</f>
        <v>2050</v>
      </c>
      <c r="W565" s="282" t="s">
        <v>6</v>
      </c>
      <c r="X565" s="97">
        <f t="shared" ref="X565:X600" si="80">T565</f>
        <v>32</v>
      </c>
      <c r="Y565" s="290" t="s">
        <v>178</v>
      </c>
    </row>
    <row r="566" spans="1:25" ht="16.5" thickBot="1" x14ac:dyDescent="0.25">
      <c r="A566" s="106"/>
      <c r="B566" s="107"/>
      <c r="C566" s="107"/>
      <c r="D566" s="107"/>
      <c r="E566" s="114"/>
      <c r="F566" s="114"/>
      <c r="G566" s="108"/>
      <c r="H566" s="109">
        <v>14</v>
      </c>
      <c r="I566" s="69"/>
      <c r="J566" s="69">
        <v>2</v>
      </c>
      <c r="K566" s="69"/>
      <c r="L566" s="69"/>
      <c r="M566" s="69"/>
      <c r="N566" s="69"/>
      <c r="O566" s="69"/>
      <c r="P566" s="69"/>
      <c r="Q566" s="69"/>
      <c r="R566" s="69"/>
      <c r="S566" s="337">
        <v>2</v>
      </c>
      <c r="T566" s="333">
        <f t="shared" si="78"/>
        <v>18</v>
      </c>
      <c r="U566" s="102">
        <f t="shared" si="79"/>
        <v>8.7804878048780496E-3</v>
      </c>
      <c r="V566" s="103">
        <f>D563</f>
        <v>2050</v>
      </c>
      <c r="W566" s="282" t="s">
        <v>14</v>
      </c>
      <c r="X566" s="97">
        <f t="shared" si="80"/>
        <v>18</v>
      </c>
      <c r="Y566" s="329"/>
    </row>
    <row r="567" spans="1:25" ht="16.5" thickBot="1" x14ac:dyDescent="0.25">
      <c r="A567" s="106"/>
      <c r="B567" s="107"/>
      <c r="C567" s="107"/>
      <c r="D567" s="107"/>
      <c r="E567" s="114"/>
      <c r="F567" s="114"/>
      <c r="G567" s="108"/>
      <c r="H567" s="109">
        <v>2</v>
      </c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337">
        <v>2</v>
      </c>
      <c r="T567" s="333">
        <f t="shared" si="78"/>
        <v>4</v>
      </c>
      <c r="U567" s="102">
        <f t="shared" si="79"/>
        <v>1.9512195121951219E-3</v>
      </c>
      <c r="V567" s="103">
        <f>D563</f>
        <v>2050</v>
      </c>
      <c r="W567" s="282" t="s">
        <v>15</v>
      </c>
      <c r="X567" s="97">
        <f t="shared" si="80"/>
        <v>4</v>
      </c>
      <c r="Y567" s="459"/>
    </row>
    <row r="568" spans="1:25" ht="16.5" thickBot="1" x14ac:dyDescent="0.25">
      <c r="A568" s="106"/>
      <c r="B568" s="107"/>
      <c r="C568" s="107"/>
      <c r="D568" s="107"/>
      <c r="E568" s="114"/>
      <c r="F568" s="114"/>
      <c r="G568" s="108"/>
      <c r="H568" s="109">
        <v>14</v>
      </c>
      <c r="I568" s="69"/>
      <c r="J568" s="69">
        <v>1</v>
      </c>
      <c r="K568" s="69"/>
      <c r="L568" s="69"/>
      <c r="M568" s="69"/>
      <c r="N568" s="69"/>
      <c r="O568" s="69"/>
      <c r="P568" s="69"/>
      <c r="Q568" s="69"/>
      <c r="R568" s="69"/>
      <c r="S568" s="337"/>
      <c r="T568" s="333">
        <f t="shared" si="78"/>
        <v>15</v>
      </c>
      <c r="U568" s="102">
        <f t="shared" si="79"/>
        <v>7.3170731707317077E-3</v>
      </c>
      <c r="V568" s="103">
        <f>D563</f>
        <v>2050</v>
      </c>
      <c r="W568" s="282" t="s">
        <v>32</v>
      </c>
      <c r="X568" s="97">
        <f t="shared" si="80"/>
        <v>15</v>
      </c>
      <c r="Y568" s="459"/>
    </row>
    <row r="569" spans="1:25" ht="16.5" thickBot="1" x14ac:dyDescent="0.25">
      <c r="A569" s="106"/>
      <c r="B569" s="107"/>
      <c r="C569" s="107"/>
      <c r="D569" s="107"/>
      <c r="E569" s="114"/>
      <c r="F569" s="114"/>
      <c r="G569" s="108"/>
      <c r="H569" s="10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337"/>
      <c r="T569" s="333">
        <f t="shared" si="78"/>
        <v>0</v>
      </c>
      <c r="U569" s="102">
        <f t="shared" si="79"/>
        <v>0</v>
      </c>
      <c r="V569" s="103">
        <f>D563</f>
        <v>2050</v>
      </c>
      <c r="W569" s="282" t="s">
        <v>33</v>
      </c>
      <c r="X569" s="97">
        <f t="shared" si="80"/>
        <v>0</v>
      </c>
      <c r="Y569" s="115"/>
    </row>
    <row r="570" spans="1:25" ht="16.5" thickBot="1" x14ac:dyDescent="0.25">
      <c r="A570" s="106"/>
      <c r="B570" s="107"/>
      <c r="C570" s="107"/>
      <c r="D570" s="107"/>
      <c r="E570" s="114"/>
      <c r="F570" s="114"/>
      <c r="G570" s="108"/>
      <c r="H570" s="10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337"/>
      <c r="T570" s="333">
        <f t="shared" si="78"/>
        <v>0</v>
      </c>
      <c r="U570" s="102">
        <f t="shared" si="79"/>
        <v>0</v>
      </c>
      <c r="V570" s="103">
        <f>D563</f>
        <v>2050</v>
      </c>
      <c r="W570" s="282" t="s">
        <v>46</v>
      </c>
      <c r="X570" s="97">
        <f t="shared" si="80"/>
        <v>0</v>
      </c>
      <c r="Y570" s="115"/>
    </row>
    <row r="571" spans="1:25" ht="16.5" thickBot="1" x14ac:dyDescent="0.25">
      <c r="A571" s="106"/>
      <c r="B571" s="107"/>
      <c r="C571" s="107"/>
      <c r="D571" s="107"/>
      <c r="E571" s="114"/>
      <c r="F571" s="114"/>
      <c r="G571" s="108"/>
      <c r="H571" s="10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337"/>
      <c r="T571" s="333">
        <f t="shared" si="78"/>
        <v>0</v>
      </c>
      <c r="U571" s="102">
        <f t="shared" si="79"/>
        <v>0</v>
      </c>
      <c r="V571" s="103">
        <f>D563</f>
        <v>2050</v>
      </c>
      <c r="W571" s="282" t="s">
        <v>31</v>
      </c>
      <c r="X571" s="97">
        <f t="shared" si="80"/>
        <v>0</v>
      </c>
      <c r="Y571" s="115"/>
    </row>
    <row r="572" spans="1:25" ht="16.5" thickBot="1" x14ac:dyDescent="0.25">
      <c r="A572" s="106"/>
      <c r="B572" s="107"/>
      <c r="C572" s="107"/>
      <c r="D572" s="107"/>
      <c r="E572" s="114"/>
      <c r="F572" s="114"/>
      <c r="G572" s="108"/>
      <c r="H572" s="109"/>
      <c r="I572" s="69"/>
      <c r="J572" s="69">
        <v>1</v>
      </c>
      <c r="K572" s="69"/>
      <c r="L572" s="69"/>
      <c r="M572" s="69"/>
      <c r="N572" s="69"/>
      <c r="O572" s="69"/>
      <c r="P572" s="69"/>
      <c r="Q572" s="69"/>
      <c r="R572" s="69"/>
      <c r="S572" s="337">
        <v>2</v>
      </c>
      <c r="T572" s="333">
        <f t="shared" si="78"/>
        <v>3</v>
      </c>
      <c r="U572" s="102">
        <f t="shared" si="79"/>
        <v>1.4634146341463415E-3</v>
      </c>
      <c r="V572" s="103">
        <f>D563</f>
        <v>2050</v>
      </c>
      <c r="W572" s="282" t="s">
        <v>0</v>
      </c>
      <c r="X572" s="97">
        <f t="shared" si="80"/>
        <v>3</v>
      </c>
      <c r="Y572" s="329"/>
    </row>
    <row r="573" spans="1:25" ht="16.5" thickBot="1" x14ac:dyDescent="0.25">
      <c r="A573" s="106"/>
      <c r="B573" s="107"/>
      <c r="C573" s="107"/>
      <c r="D573" s="107"/>
      <c r="E573" s="114"/>
      <c r="F573" s="114"/>
      <c r="G573" s="108"/>
      <c r="H573" s="109"/>
      <c r="I573" s="69"/>
      <c r="J573" s="69">
        <v>3</v>
      </c>
      <c r="K573" s="69"/>
      <c r="L573" s="69"/>
      <c r="M573" s="69"/>
      <c r="N573" s="69"/>
      <c r="O573" s="69"/>
      <c r="P573" s="69"/>
      <c r="Q573" s="69"/>
      <c r="R573" s="69">
        <v>2</v>
      </c>
      <c r="S573" s="337">
        <v>5</v>
      </c>
      <c r="T573" s="333">
        <f t="shared" si="78"/>
        <v>10</v>
      </c>
      <c r="U573" s="102">
        <f t="shared" si="79"/>
        <v>4.8780487804878049E-3</v>
      </c>
      <c r="V573" s="103">
        <f>D563</f>
        <v>2050</v>
      </c>
      <c r="W573" s="282" t="s">
        <v>12</v>
      </c>
      <c r="X573" s="97">
        <f t="shared" si="80"/>
        <v>10</v>
      </c>
      <c r="Y573" s="116"/>
    </row>
    <row r="574" spans="1:25" ht="16.5" thickBot="1" x14ac:dyDescent="0.25">
      <c r="A574" s="106"/>
      <c r="B574" s="107"/>
      <c r="C574" s="107"/>
      <c r="D574" s="107"/>
      <c r="E574" s="114"/>
      <c r="F574" s="114" t="s">
        <v>110</v>
      </c>
      <c r="G574" s="108"/>
      <c r="H574" s="109"/>
      <c r="I574" s="69"/>
      <c r="J574" s="69">
        <v>2</v>
      </c>
      <c r="K574" s="69"/>
      <c r="L574" s="69"/>
      <c r="M574" s="69"/>
      <c r="N574" s="69"/>
      <c r="O574" s="69"/>
      <c r="P574" s="69"/>
      <c r="Q574" s="69"/>
      <c r="R574" s="69"/>
      <c r="S574" s="337"/>
      <c r="T574" s="333">
        <f t="shared" si="78"/>
        <v>2</v>
      </c>
      <c r="U574" s="102">
        <f t="shared" si="79"/>
        <v>9.7560975609756097E-4</v>
      </c>
      <c r="V574" s="103">
        <f>D563</f>
        <v>2050</v>
      </c>
      <c r="W574" s="282" t="s">
        <v>35</v>
      </c>
      <c r="X574" s="97">
        <f t="shared" si="80"/>
        <v>2</v>
      </c>
      <c r="Y574" s="116"/>
    </row>
    <row r="575" spans="1:25" ht="16.5" thickBot="1" x14ac:dyDescent="0.25">
      <c r="A575" s="106"/>
      <c r="B575" s="107"/>
      <c r="C575" s="107"/>
      <c r="D575" s="107"/>
      <c r="E575" s="114"/>
      <c r="F575" s="114"/>
      <c r="G575" s="108"/>
      <c r="H575" s="109"/>
      <c r="I575" s="69"/>
      <c r="J575" s="69"/>
      <c r="K575" s="69"/>
      <c r="L575" s="69">
        <v>2</v>
      </c>
      <c r="M575" s="69"/>
      <c r="N575" s="69"/>
      <c r="O575" s="69"/>
      <c r="P575" s="69"/>
      <c r="Q575" s="69"/>
      <c r="R575" s="69"/>
      <c r="S575" s="337"/>
      <c r="T575" s="333">
        <f t="shared" si="78"/>
        <v>2</v>
      </c>
      <c r="U575" s="102">
        <f t="shared" si="79"/>
        <v>9.7560975609756097E-4</v>
      </c>
      <c r="V575" s="103">
        <f>D563</f>
        <v>2050</v>
      </c>
      <c r="W575" s="283" t="s">
        <v>29</v>
      </c>
      <c r="X575" s="97">
        <f t="shared" si="80"/>
        <v>2</v>
      </c>
      <c r="Y575" s="113"/>
    </row>
    <row r="576" spans="1:25" ht="16.5" thickBot="1" x14ac:dyDescent="0.25">
      <c r="A576" s="106"/>
      <c r="B576" s="107"/>
      <c r="C576" s="107"/>
      <c r="D576" s="107"/>
      <c r="E576" s="114"/>
      <c r="F576" s="114"/>
      <c r="G576" s="119"/>
      <c r="H576" s="120"/>
      <c r="I576" s="69"/>
      <c r="J576" s="69"/>
      <c r="K576" s="69"/>
      <c r="L576" s="69">
        <v>2</v>
      </c>
      <c r="M576" s="69"/>
      <c r="N576" s="69"/>
      <c r="O576" s="69"/>
      <c r="P576" s="69"/>
      <c r="Q576" s="69"/>
      <c r="R576" s="69"/>
      <c r="S576" s="337"/>
      <c r="T576" s="333">
        <f t="shared" si="78"/>
        <v>2</v>
      </c>
      <c r="U576" s="102">
        <f t="shared" si="79"/>
        <v>9.7560975609756097E-4</v>
      </c>
      <c r="V576" s="103">
        <f>D563</f>
        <v>2050</v>
      </c>
      <c r="W576" s="283" t="s">
        <v>221</v>
      </c>
      <c r="X576" s="97">
        <f t="shared" si="80"/>
        <v>2</v>
      </c>
      <c r="Y576" s="329"/>
    </row>
    <row r="577" spans="1:25" ht="16.5" thickBot="1" x14ac:dyDescent="0.25">
      <c r="A577" s="106"/>
      <c r="B577" s="107"/>
      <c r="C577" s="107"/>
      <c r="D577" s="107"/>
      <c r="E577" s="114"/>
      <c r="F577" s="114"/>
      <c r="G577" s="119"/>
      <c r="H577" s="120"/>
      <c r="I577" s="69"/>
      <c r="J577" s="69"/>
      <c r="K577" s="69"/>
      <c r="L577" s="69"/>
      <c r="M577" s="69"/>
      <c r="N577" s="69"/>
      <c r="O577" s="69"/>
      <c r="P577" s="69"/>
      <c r="Q577" s="69"/>
      <c r="R577" s="69">
        <v>4</v>
      </c>
      <c r="S577" s="337"/>
      <c r="T577" s="333">
        <f t="shared" si="78"/>
        <v>4</v>
      </c>
      <c r="U577" s="102">
        <f t="shared" si="79"/>
        <v>1.9512195121951219E-3</v>
      </c>
      <c r="V577" s="103">
        <f>D563</f>
        <v>2050</v>
      </c>
      <c r="W577" s="283" t="s">
        <v>485</v>
      </c>
      <c r="X577" s="97">
        <f t="shared" si="80"/>
        <v>4</v>
      </c>
      <c r="Y577" s="113"/>
    </row>
    <row r="578" spans="1:25" ht="16.5" thickBot="1" x14ac:dyDescent="0.25">
      <c r="A578" s="106"/>
      <c r="B578" s="107"/>
      <c r="C578" s="107"/>
      <c r="D578" s="107"/>
      <c r="E578" s="114"/>
      <c r="F578" s="114"/>
      <c r="G578" s="119"/>
      <c r="H578" s="227">
        <v>2</v>
      </c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338"/>
      <c r="T578" s="334">
        <f t="shared" si="78"/>
        <v>2</v>
      </c>
      <c r="U578" s="331">
        <f t="shared" si="79"/>
        <v>9.7560975609756097E-4</v>
      </c>
      <c r="V578" s="322">
        <f>D563</f>
        <v>2050</v>
      </c>
      <c r="W578" s="284" t="s">
        <v>179</v>
      </c>
      <c r="X578" s="97">
        <f t="shared" si="80"/>
        <v>2</v>
      </c>
      <c r="Y578" s="113"/>
    </row>
    <row r="579" spans="1:25" ht="16.5" thickBot="1" x14ac:dyDescent="0.25">
      <c r="A579" s="106"/>
      <c r="B579" s="107"/>
      <c r="C579" s="107"/>
      <c r="D579" s="107"/>
      <c r="E579" s="114"/>
      <c r="F579" s="114"/>
      <c r="G579" s="108"/>
      <c r="H579" s="99"/>
      <c r="I579" s="121">
        <v>7</v>
      </c>
      <c r="J579" s="121"/>
      <c r="K579" s="121">
        <v>2</v>
      </c>
      <c r="L579" s="121"/>
      <c r="M579" s="121"/>
      <c r="N579" s="121"/>
      <c r="O579" s="121"/>
      <c r="P579" s="121"/>
      <c r="Q579" s="121"/>
      <c r="R579" s="121"/>
      <c r="S579" s="339"/>
      <c r="T579" s="335">
        <f t="shared" si="78"/>
        <v>0</v>
      </c>
      <c r="U579" s="224">
        <f t="shared" si="79"/>
        <v>0</v>
      </c>
      <c r="V579" s="103">
        <f>D563</f>
        <v>2050</v>
      </c>
      <c r="W579" s="285" t="s">
        <v>11</v>
      </c>
      <c r="X579" s="97">
        <f t="shared" si="80"/>
        <v>0</v>
      </c>
      <c r="Y579" s="116"/>
    </row>
    <row r="580" spans="1:25" ht="15.75" thickBot="1" x14ac:dyDescent="0.25">
      <c r="A580" s="106"/>
      <c r="B580" s="107"/>
      <c r="C580" s="107"/>
      <c r="D580" s="107"/>
      <c r="E580" s="114"/>
      <c r="F580" s="114"/>
      <c r="G580" s="108"/>
      <c r="H580" s="109"/>
      <c r="I580" s="293"/>
      <c r="J580" s="69"/>
      <c r="K580" s="69"/>
      <c r="L580" s="69"/>
      <c r="M580" s="69"/>
      <c r="N580" s="69"/>
      <c r="O580" s="69"/>
      <c r="P580" s="69"/>
      <c r="Q580" s="69"/>
      <c r="R580" s="69"/>
      <c r="S580" s="337"/>
      <c r="T580" s="333">
        <f t="shared" si="78"/>
        <v>0</v>
      </c>
      <c r="U580" s="102">
        <f t="shared" si="79"/>
        <v>0</v>
      </c>
      <c r="V580" s="103">
        <f>D563</f>
        <v>2050</v>
      </c>
      <c r="W580" s="111" t="s">
        <v>103</v>
      </c>
      <c r="X580" s="97">
        <f t="shared" si="80"/>
        <v>0</v>
      </c>
      <c r="Y580" s="116"/>
    </row>
    <row r="581" spans="1:25" ht="16.5" thickBot="1" x14ac:dyDescent="0.25">
      <c r="A581" s="106"/>
      <c r="B581" s="107"/>
      <c r="C581" s="107"/>
      <c r="D581" s="107"/>
      <c r="E581" s="114"/>
      <c r="F581" s="114"/>
      <c r="G581" s="108"/>
      <c r="H581" s="109"/>
      <c r="I581" s="294">
        <v>5</v>
      </c>
      <c r="J581" s="69">
        <v>3</v>
      </c>
      <c r="K581" s="69"/>
      <c r="L581" s="69"/>
      <c r="M581" s="69"/>
      <c r="N581" s="69"/>
      <c r="O581" s="69"/>
      <c r="P581" s="69"/>
      <c r="Q581" s="69"/>
      <c r="R581" s="69"/>
      <c r="S581" s="337">
        <v>2</v>
      </c>
      <c r="T581" s="333">
        <f t="shared" si="78"/>
        <v>5</v>
      </c>
      <c r="U581" s="102">
        <f t="shared" si="79"/>
        <v>2.4390243902439024E-3</v>
      </c>
      <c r="V581" s="103">
        <f>D563</f>
        <v>2050</v>
      </c>
      <c r="W581" s="282" t="s">
        <v>3</v>
      </c>
      <c r="X581" s="97">
        <f t="shared" si="80"/>
        <v>5</v>
      </c>
      <c r="Y581" s="115"/>
    </row>
    <row r="582" spans="1:25" ht="16.5" thickBot="1" x14ac:dyDescent="0.25">
      <c r="A582" s="106"/>
      <c r="B582" s="107"/>
      <c r="C582" s="107"/>
      <c r="D582" s="107"/>
      <c r="E582" s="114"/>
      <c r="F582" s="114"/>
      <c r="G582" s="108"/>
      <c r="H582" s="109"/>
      <c r="I582" s="294">
        <v>4</v>
      </c>
      <c r="J582" s="69"/>
      <c r="K582" s="69"/>
      <c r="L582" s="69"/>
      <c r="M582" s="69"/>
      <c r="N582" s="69"/>
      <c r="O582" s="69"/>
      <c r="P582" s="69"/>
      <c r="Q582" s="69"/>
      <c r="R582" s="69"/>
      <c r="S582" s="337"/>
      <c r="T582" s="333">
        <f t="shared" si="78"/>
        <v>0</v>
      </c>
      <c r="U582" s="102">
        <f t="shared" si="79"/>
        <v>0</v>
      </c>
      <c r="V582" s="103">
        <f>D563</f>
        <v>2050</v>
      </c>
      <c r="W582" s="282" t="s">
        <v>8</v>
      </c>
      <c r="X582" s="97">
        <f t="shared" si="80"/>
        <v>0</v>
      </c>
      <c r="Y582" s="116"/>
    </row>
    <row r="583" spans="1:25" ht="16.5" thickBot="1" x14ac:dyDescent="0.25">
      <c r="A583" s="106"/>
      <c r="B583" s="107"/>
      <c r="C583" s="107"/>
      <c r="D583" s="107"/>
      <c r="E583" s="114"/>
      <c r="F583" s="114"/>
      <c r="G583" s="108"/>
      <c r="H583" s="109"/>
      <c r="I583" s="294">
        <v>71</v>
      </c>
      <c r="J583" s="69">
        <v>38</v>
      </c>
      <c r="K583" s="69">
        <v>9</v>
      </c>
      <c r="L583" s="69">
        <v>1</v>
      </c>
      <c r="M583" s="69"/>
      <c r="N583" s="69"/>
      <c r="O583" s="69"/>
      <c r="P583" s="69"/>
      <c r="Q583" s="69"/>
      <c r="R583" s="69"/>
      <c r="S583" s="337"/>
      <c r="T583" s="333">
        <f t="shared" si="78"/>
        <v>39</v>
      </c>
      <c r="U583" s="102">
        <f t="shared" si="79"/>
        <v>1.9024390243902439E-2</v>
      </c>
      <c r="V583" s="103">
        <f>D563</f>
        <v>2050</v>
      </c>
      <c r="W583" s="282" t="s">
        <v>9</v>
      </c>
      <c r="X583" s="97">
        <f t="shared" si="80"/>
        <v>39</v>
      </c>
      <c r="Y583" s="116"/>
    </row>
    <row r="584" spans="1:25" ht="16.5" thickBot="1" x14ac:dyDescent="0.25">
      <c r="A584" s="106"/>
      <c r="B584" s="107"/>
      <c r="C584" s="107"/>
      <c r="D584" s="107"/>
      <c r="E584" s="114"/>
      <c r="F584" s="114"/>
      <c r="G584" s="108"/>
      <c r="H584" s="109"/>
      <c r="I584" s="294"/>
      <c r="J584" s="69"/>
      <c r="K584" s="69"/>
      <c r="L584" s="69"/>
      <c r="M584" s="69"/>
      <c r="N584" s="69"/>
      <c r="O584" s="69"/>
      <c r="P584" s="69"/>
      <c r="Q584" s="69"/>
      <c r="R584" s="69"/>
      <c r="S584" s="337"/>
      <c r="T584" s="333">
        <f t="shared" si="78"/>
        <v>0</v>
      </c>
      <c r="U584" s="102">
        <f t="shared" si="79"/>
        <v>0</v>
      </c>
      <c r="V584" s="103">
        <f>D563</f>
        <v>2050</v>
      </c>
      <c r="W584" s="282" t="s">
        <v>82</v>
      </c>
      <c r="X584" s="97">
        <f t="shared" si="80"/>
        <v>0</v>
      </c>
      <c r="Y584" s="116"/>
    </row>
    <row r="585" spans="1:25" ht="16.5" thickBot="1" x14ac:dyDescent="0.25">
      <c r="A585" s="106"/>
      <c r="B585" s="107"/>
      <c r="C585" s="107"/>
      <c r="D585" s="107"/>
      <c r="E585" s="114"/>
      <c r="F585" s="114"/>
      <c r="G585" s="108"/>
      <c r="H585" s="109"/>
      <c r="I585" s="294">
        <v>3</v>
      </c>
      <c r="J585" s="69"/>
      <c r="K585" s="69"/>
      <c r="L585" s="69"/>
      <c r="M585" s="69"/>
      <c r="N585" s="69"/>
      <c r="O585" s="69"/>
      <c r="P585" s="69"/>
      <c r="Q585" s="69"/>
      <c r="R585" s="69"/>
      <c r="S585" s="337"/>
      <c r="T585" s="333">
        <f t="shared" si="78"/>
        <v>0</v>
      </c>
      <c r="U585" s="102">
        <f t="shared" si="79"/>
        <v>0</v>
      </c>
      <c r="V585" s="103">
        <f>D563</f>
        <v>2050</v>
      </c>
      <c r="W585" s="282" t="s">
        <v>20</v>
      </c>
      <c r="X585" s="97">
        <f t="shared" si="80"/>
        <v>0</v>
      </c>
      <c r="Y585" s="116"/>
    </row>
    <row r="586" spans="1:25" ht="16.5" thickBot="1" x14ac:dyDescent="0.25">
      <c r="A586" s="106"/>
      <c r="B586" s="107"/>
      <c r="C586" s="107"/>
      <c r="D586" s="107"/>
      <c r="E586" s="114"/>
      <c r="F586" s="114"/>
      <c r="G586" s="108"/>
      <c r="H586" s="109"/>
      <c r="I586" s="294">
        <v>3</v>
      </c>
      <c r="J586" s="69"/>
      <c r="K586" s="69"/>
      <c r="L586" s="69"/>
      <c r="M586" s="69"/>
      <c r="N586" s="69"/>
      <c r="O586" s="69"/>
      <c r="P586" s="69"/>
      <c r="Q586" s="69"/>
      <c r="R586" s="69"/>
      <c r="S586" s="337"/>
      <c r="T586" s="333">
        <f t="shared" si="78"/>
        <v>0</v>
      </c>
      <c r="U586" s="102">
        <f t="shared" si="79"/>
        <v>0</v>
      </c>
      <c r="V586" s="103">
        <f>D563</f>
        <v>2050</v>
      </c>
      <c r="W586" s="282" t="s">
        <v>83</v>
      </c>
      <c r="X586" s="97">
        <f t="shared" si="80"/>
        <v>0</v>
      </c>
      <c r="Y586" s="105" t="s">
        <v>285</v>
      </c>
    </row>
    <row r="587" spans="1:25" ht="16.5" thickBot="1" x14ac:dyDescent="0.25">
      <c r="A587" s="106"/>
      <c r="B587" s="107"/>
      <c r="C587" s="107"/>
      <c r="D587" s="107"/>
      <c r="E587" s="114"/>
      <c r="F587" s="114"/>
      <c r="G587" s="108"/>
      <c r="H587" s="109"/>
      <c r="I587" s="294"/>
      <c r="J587" s="69"/>
      <c r="K587" s="69"/>
      <c r="L587" s="69"/>
      <c r="M587" s="69"/>
      <c r="N587" s="69"/>
      <c r="O587" s="69"/>
      <c r="P587" s="69"/>
      <c r="Q587" s="69"/>
      <c r="R587" s="69"/>
      <c r="S587" s="337"/>
      <c r="T587" s="333">
        <f t="shared" si="78"/>
        <v>0</v>
      </c>
      <c r="U587" s="102">
        <f t="shared" si="79"/>
        <v>0</v>
      </c>
      <c r="V587" s="103">
        <f>D563</f>
        <v>2050</v>
      </c>
      <c r="W587" s="282" t="s">
        <v>10</v>
      </c>
      <c r="X587" s="97">
        <f t="shared" si="80"/>
        <v>0</v>
      </c>
      <c r="Y587" s="105" t="s">
        <v>479</v>
      </c>
    </row>
    <row r="588" spans="1:25" ht="16.5" thickBot="1" x14ac:dyDescent="0.25">
      <c r="A588" s="106"/>
      <c r="B588" s="107"/>
      <c r="C588" s="107"/>
      <c r="D588" s="107"/>
      <c r="E588" s="114"/>
      <c r="F588" s="114"/>
      <c r="G588" s="108"/>
      <c r="H588" s="109"/>
      <c r="I588" s="294">
        <v>34</v>
      </c>
      <c r="J588" s="69"/>
      <c r="K588" s="69"/>
      <c r="L588" s="69">
        <v>1</v>
      </c>
      <c r="M588" s="69"/>
      <c r="N588" s="69"/>
      <c r="O588" s="69"/>
      <c r="P588" s="69"/>
      <c r="Q588" s="69"/>
      <c r="R588" s="69"/>
      <c r="S588" s="337"/>
      <c r="T588" s="333">
        <f t="shared" si="78"/>
        <v>1</v>
      </c>
      <c r="U588" s="102">
        <f t="shared" si="79"/>
        <v>4.8780487804878049E-4</v>
      </c>
      <c r="V588" s="103">
        <f>D563</f>
        <v>2050</v>
      </c>
      <c r="W588" s="282" t="s">
        <v>13</v>
      </c>
      <c r="X588" s="97">
        <f t="shared" si="80"/>
        <v>1</v>
      </c>
      <c r="Y588" s="105"/>
    </row>
    <row r="589" spans="1:25" ht="15.75" thickBot="1" x14ac:dyDescent="0.25">
      <c r="A589" s="106"/>
      <c r="B589" s="107"/>
      <c r="C589" s="107"/>
      <c r="D589" s="107"/>
      <c r="E589" s="114"/>
      <c r="F589" s="114"/>
      <c r="G589" s="108"/>
      <c r="H589" s="10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337">
        <v>4</v>
      </c>
      <c r="T589" s="333">
        <f t="shared" si="78"/>
        <v>4</v>
      </c>
      <c r="U589" s="102">
        <f t="shared" si="79"/>
        <v>1.9512195121951219E-3</v>
      </c>
      <c r="V589" s="103">
        <f>D563</f>
        <v>2050</v>
      </c>
      <c r="W589" s="254" t="s">
        <v>346</v>
      </c>
      <c r="X589" s="97">
        <f t="shared" si="80"/>
        <v>4</v>
      </c>
      <c r="Y589" s="115"/>
    </row>
    <row r="590" spans="1:25" ht="15.75" thickBot="1" x14ac:dyDescent="0.25">
      <c r="A590" s="106"/>
      <c r="B590" s="107"/>
      <c r="C590" s="107"/>
      <c r="D590" s="107"/>
      <c r="E590" s="114"/>
      <c r="F590" s="114"/>
      <c r="G590" s="108"/>
      <c r="H590" s="10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337"/>
      <c r="T590" s="333">
        <f t="shared" si="78"/>
        <v>0</v>
      </c>
      <c r="U590" s="102">
        <f t="shared" si="79"/>
        <v>0</v>
      </c>
      <c r="V590" s="103">
        <f>D563</f>
        <v>2050</v>
      </c>
      <c r="W590" s="254" t="s">
        <v>101</v>
      </c>
      <c r="X590" s="97">
        <f t="shared" si="80"/>
        <v>0</v>
      </c>
      <c r="Y590" s="115"/>
    </row>
    <row r="591" spans="1:25" ht="16.5" thickBot="1" x14ac:dyDescent="0.25">
      <c r="A591" s="106"/>
      <c r="B591" s="107"/>
      <c r="C591" s="107"/>
      <c r="D591" s="107"/>
      <c r="E591" s="114"/>
      <c r="F591" s="114"/>
      <c r="G591" s="108"/>
      <c r="H591" s="117"/>
      <c r="I591" s="110">
        <v>4</v>
      </c>
      <c r="J591" s="110"/>
      <c r="K591" s="110"/>
      <c r="L591" s="110"/>
      <c r="M591" s="110"/>
      <c r="N591" s="110"/>
      <c r="O591" s="110"/>
      <c r="P591" s="110"/>
      <c r="Q591" s="110"/>
      <c r="R591" s="110"/>
      <c r="S591" s="340"/>
      <c r="T591" s="334">
        <f t="shared" si="78"/>
        <v>0</v>
      </c>
      <c r="U591" s="430">
        <f t="shared" si="79"/>
        <v>0</v>
      </c>
      <c r="V591" s="103">
        <f>D563</f>
        <v>2050</v>
      </c>
      <c r="W591" s="286" t="s">
        <v>10</v>
      </c>
      <c r="X591" s="97">
        <f t="shared" si="80"/>
        <v>0</v>
      </c>
      <c r="Y591" s="105"/>
    </row>
    <row r="592" spans="1:25" ht="16.5" thickBot="1" x14ac:dyDescent="0.3">
      <c r="A592" s="106"/>
      <c r="B592" s="107"/>
      <c r="C592" s="107"/>
      <c r="D592" s="107"/>
      <c r="E592" s="114"/>
      <c r="F592" s="114"/>
      <c r="G592" s="108"/>
      <c r="H592" s="91"/>
      <c r="I592" s="92"/>
      <c r="J592" s="325"/>
      <c r="K592" s="92"/>
      <c r="L592" s="92"/>
      <c r="M592" s="92"/>
      <c r="N592" s="92"/>
      <c r="O592" s="92"/>
      <c r="P592" s="92"/>
      <c r="Q592" s="92"/>
      <c r="R592" s="92"/>
      <c r="S592" s="92"/>
      <c r="T592" s="332"/>
      <c r="U592" s="332"/>
      <c r="V592" s="125"/>
      <c r="W592" s="287" t="s">
        <v>177</v>
      </c>
      <c r="X592" s="97">
        <f t="shared" si="80"/>
        <v>0</v>
      </c>
      <c r="Y592" s="105" t="s">
        <v>469</v>
      </c>
    </row>
    <row r="593" spans="1:25" ht="16.5" thickBot="1" x14ac:dyDescent="0.25">
      <c r="A593" s="106"/>
      <c r="B593" s="107"/>
      <c r="C593" s="107"/>
      <c r="D593" s="107"/>
      <c r="E593" s="114"/>
      <c r="F593" s="114"/>
      <c r="G593" s="119"/>
      <c r="H593" s="99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336"/>
      <c r="T593" s="335">
        <f t="shared" ref="T593:T601" si="81">SUM(H593,J593,L593,N593,P593,R593,S593)</f>
        <v>0</v>
      </c>
      <c r="U593" s="224">
        <f>($T593)/$D$563</f>
        <v>0</v>
      </c>
      <c r="V593" s="103">
        <f>D563</f>
        <v>2050</v>
      </c>
      <c r="W593" s="281" t="s">
        <v>87</v>
      </c>
      <c r="X593" s="97">
        <f t="shared" si="80"/>
        <v>0</v>
      </c>
      <c r="Y593" s="105" t="s">
        <v>460</v>
      </c>
    </row>
    <row r="594" spans="1:25" ht="16.5" thickBot="1" x14ac:dyDescent="0.25">
      <c r="A594" s="106"/>
      <c r="B594" s="107"/>
      <c r="C594" s="107"/>
      <c r="D594" s="107"/>
      <c r="E594" s="114"/>
      <c r="F594" s="114"/>
      <c r="G594" s="119"/>
      <c r="H594" s="109">
        <v>3</v>
      </c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337"/>
      <c r="T594" s="333">
        <f t="shared" si="81"/>
        <v>3</v>
      </c>
      <c r="U594" s="224">
        <f t="shared" ref="U594:U601" si="82">($T594)/$D$563</f>
        <v>1.4634146341463415E-3</v>
      </c>
      <c r="V594" s="103">
        <f>D563</f>
        <v>2050</v>
      </c>
      <c r="W594" s="282" t="s">
        <v>88</v>
      </c>
      <c r="X594" s="97">
        <f t="shared" si="80"/>
        <v>3</v>
      </c>
      <c r="Y594" s="105" t="s">
        <v>470</v>
      </c>
    </row>
    <row r="595" spans="1:25" ht="15.75" thickBot="1" x14ac:dyDescent="0.25">
      <c r="A595" s="106"/>
      <c r="B595" s="107"/>
      <c r="C595" s="107"/>
      <c r="D595" s="107"/>
      <c r="E595" s="114"/>
      <c r="F595" s="114"/>
      <c r="G595" s="119"/>
      <c r="H595" s="10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337"/>
      <c r="T595" s="333">
        <f t="shared" si="81"/>
        <v>0</v>
      </c>
      <c r="U595" s="224">
        <f t="shared" si="82"/>
        <v>0</v>
      </c>
      <c r="V595" s="103">
        <f>D563</f>
        <v>2050</v>
      </c>
      <c r="W595" s="368" t="s">
        <v>12</v>
      </c>
      <c r="X595" s="97">
        <f t="shared" si="80"/>
        <v>0</v>
      </c>
      <c r="Y595" s="105"/>
    </row>
    <row r="596" spans="1:25" ht="16.5" thickBot="1" x14ac:dyDescent="0.25">
      <c r="A596" s="106"/>
      <c r="B596" s="107"/>
      <c r="C596" s="107"/>
      <c r="D596" s="107"/>
      <c r="E596" s="114"/>
      <c r="F596" s="114"/>
      <c r="G596" s="119"/>
      <c r="H596" s="109">
        <v>8</v>
      </c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337"/>
      <c r="T596" s="333">
        <f t="shared" si="81"/>
        <v>8</v>
      </c>
      <c r="U596" s="224">
        <f t="shared" si="82"/>
        <v>3.9024390243902439E-3</v>
      </c>
      <c r="V596" s="103">
        <f>D563</f>
        <v>2050</v>
      </c>
      <c r="W596" s="282" t="s">
        <v>76</v>
      </c>
      <c r="X596" s="97">
        <f t="shared" si="80"/>
        <v>8</v>
      </c>
      <c r="Y596" s="105"/>
    </row>
    <row r="597" spans="1:25" ht="16.5" thickBot="1" x14ac:dyDescent="0.25">
      <c r="A597" s="106"/>
      <c r="B597" s="107"/>
      <c r="C597" s="107"/>
      <c r="D597" s="107"/>
      <c r="E597" s="114"/>
      <c r="F597" s="114"/>
      <c r="G597" s="119"/>
      <c r="H597" s="10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337"/>
      <c r="T597" s="333">
        <f t="shared" si="81"/>
        <v>0</v>
      </c>
      <c r="U597" s="224">
        <f t="shared" si="82"/>
        <v>0</v>
      </c>
      <c r="V597" s="103">
        <f>D563</f>
        <v>2050</v>
      </c>
      <c r="W597" s="282" t="s">
        <v>199</v>
      </c>
      <c r="X597" s="97">
        <f t="shared" si="80"/>
        <v>0</v>
      </c>
      <c r="Y597" s="105"/>
    </row>
    <row r="598" spans="1:25" ht="16.5" thickBot="1" x14ac:dyDescent="0.25">
      <c r="A598" s="106"/>
      <c r="B598" s="107"/>
      <c r="C598" s="107"/>
      <c r="D598" s="107"/>
      <c r="E598" s="114"/>
      <c r="F598" s="114"/>
      <c r="G598" s="119"/>
      <c r="H598" s="109">
        <v>5</v>
      </c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337"/>
      <c r="T598" s="333">
        <f t="shared" si="81"/>
        <v>5</v>
      </c>
      <c r="U598" s="224">
        <f t="shared" si="82"/>
        <v>2.4390243902439024E-3</v>
      </c>
      <c r="V598" s="103">
        <f>D563</f>
        <v>2050</v>
      </c>
      <c r="W598" s="283" t="s">
        <v>28</v>
      </c>
      <c r="X598" s="97">
        <f t="shared" si="80"/>
        <v>5</v>
      </c>
      <c r="Y598" s="105"/>
    </row>
    <row r="599" spans="1:25" ht="16.5" thickBot="1" x14ac:dyDescent="0.25">
      <c r="A599" s="106"/>
      <c r="B599" s="107"/>
      <c r="C599" s="107"/>
      <c r="D599" s="107"/>
      <c r="E599" s="114"/>
      <c r="F599" s="114"/>
      <c r="G599" s="119"/>
      <c r="H599" s="117">
        <v>4</v>
      </c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340"/>
      <c r="T599" s="333">
        <f t="shared" si="81"/>
        <v>4</v>
      </c>
      <c r="U599" s="224">
        <f t="shared" si="82"/>
        <v>1.9512195121951219E-3</v>
      </c>
      <c r="V599" s="103">
        <f>D563</f>
        <v>2050</v>
      </c>
      <c r="W599" s="286" t="s">
        <v>240</v>
      </c>
      <c r="X599" s="97">
        <f t="shared" si="80"/>
        <v>4</v>
      </c>
      <c r="Y599" s="105"/>
    </row>
    <row r="600" spans="1:25" ht="16.5" thickBot="1" x14ac:dyDescent="0.25">
      <c r="A600" s="106"/>
      <c r="B600" s="107"/>
      <c r="C600" s="107"/>
      <c r="D600" s="107"/>
      <c r="E600" s="114"/>
      <c r="F600" s="114"/>
      <c r="G600" s="119"/>
      <c r="H600" s="117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340"/>
      <c r="T600" s="333">
        <f t="shared" si="81"/>
        <v>0</v>
      </c>
      <c r="U600" s="224">
        <f t="shared" si="82"/>
        <v>0</v>
      </c>
      <c r="V600" s="103">
        <f>D563</f>
        <v>2050</v>
      </c>
      <c r="W600" s="286" t="s">
        <v>190</v>
      </c>
      <c r="X600" s="97">
        <f t="shared" si="80"/>
        <v>0</v>
      </c>
      <c r="Y600" s="105"/>
    </row>
    <row r="601" spans="1:25" ht="16.5" thickBot="1" x14ac:dyDescent="0.25">
      <c r="A601" s="127"/>
      <c r="B601" s="128"/>
      <c r="C601" s="128"/>
      <c r="D601" s="128"/>
      <c r="E601" s="129"/>
      <c r="F601" s="129"/>
      <c r="G601" s="130"/>
      <c r="H601" s="117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340"/>
      <c r="T601" s="333">
        <f t="shared" si="81"/>
        <v>0</v>
      </c>
      <c r="U601" s="331">
        <f t="shared" si="82"/>
        <v>0</v>
      </c>
      <c r="V601" s="103">
        <f>D563</f>
        <v>2050</v>
      </c>
      <c r="W601" s="284" t="s">
        <v>168</v>
      </c>
      <c r="X601" s="289">
        <f>T601</f>
        <v>0</v>
      </c>
      <c r="Y601" s="295"/>
    </row>
    <row r="602" spans="1:25" ht="15.75" thickBot="1" x14ac:dyDescent="0.25">
      <c r="A602" s="132"/>
      <c r="B602" s="132"/>
      <c r="C602" s="132"/>
      <c r="D602" s="132"/>
      <c r="E602" s="132"/>
      <c r="F602" s="132"/>
      <c r="G602" s="53" t="s">
        <v>5</v>
      </c>
      <c r="H602" s="133">
        <f>SUM(H564:H601)</f>
        <v>76</v>
      </c>
      <c r="I602" s="133">
        <f>SUM(I564:I601)</f>
        <v>131</v>
      </c>
      <c r="J602" s="133">
        <f>SUM(J564:J601)</f>
        <v>54</v>
      </c>
      <c r="K602" s="133">
        <f t="shared" ref="K602:R602" si="83">SUM(K564:K601)</f>
        <v>11</v>
      </c>
      <c r="L602" s="133">
        <f t="shared" si="83"/>
        <v>6</v>
      </c>
      <c r="M602" s="133">
        <f t="shared" si="83"/>
        <v>0</v>
      </c>
      <c r="N602" s="133">
        <f t="shared" si="83"/>
        <v>0</v>
      </c>
      <c r="O602" s="133">
        <f t="shared" si="83"/>
        <v>0</v>
      </c>
      <c r="P602" s="133">
        <f t="shared" si="83"/>
        <v>0</v>
      </c>
      <c r="Q602" s="133">
        <f t="shared" si="83"/>
        <v>0</v>
      </c>
      <c r="R602" s="133">
        <f t="shared" si="83"/>
        <v>6</v>
      </c>
      <c r="S602" s="133">
        <f>SUM(S564:S601)</f>
        <v>24</v>
      </c>
      <c r="T602" s="271">
        <f>SUM(H602,J602,L602,N602,P602,R602,S602)</f>
        <v>166</v>
      </c>
      <c r="U602" s="224">
        <f>($T602)/$D$563</f>
        <v>8.0975609756097564E-2</v>
      </c>
      <c r="V602" s="103">
        <f>D563</f>
        <v>2050</v>
      </c>
      <c r="W602" s="46"/>
    </row>
    <row r="604" spans="1:25" ht="15.75" thickBot="1" x14ac:dyDescent="0.3"/>
    <row r="605" spans="1:25" ht="75.75" thickBot="1" x14ac:dyDescent="0.3">
      <c r="A605" s="48"/>
      <c r="B605" s="48" t="s">
        <v>23</v>
      </c>
      <c r="C605" s="49" t="s">
        <v>56</v>
      </c>
      <c r="D605" s="49" t="s">
        <v>18</v>
      </c>
      <c r="E605" s="48" t="s">
        <v>17</v>
      </c>
      <c r="F605" s="50" t="s">
        <v>1</v>
      </c>
      <c r="G605" s="51" t="s">
        <v>24</v>
      </c>
      <c r="H605" s="52" t="s">
        <v>77</v>
      </c>
      <c r="I605" s="52" t="s">
        <v>78</v>
      </c>
      <c r="J605" s="52" t="s">
        <v>57</v>
      </c>
      <c r="K605" s="52" t="s">
        <v>62</v>
      </c>
      <c r="L605" s="52" t="s">
        <v>58</v>
      </c>
      <c r="M605" s="52" t="s">
        <v>63</v>
      </c>
      <c r="N605" s="52" t="s">
        <v>59</v>
      </c>
      <c r="O605" s="52" t="s">
        <v>64</v>
      </c>
      <c r="P605" s="52" t="s">
        <v>60</v>
      </c>
      <c r="Q605" s="52" t="s">
        <v>79</v>
      </c>
      <c r="R605" s="52" t="s">
        <v>131</v>
      </c>
      <c r="S605" s="52" t="s">
        <v>44</v>
      </c>
      <c r="T605" s="52" t="s">
        <v>5</v>
      </c>
      <c r="U605" s="48" t="s">
        <v>2</v>
      </c>
      <c r="V605" s="88" t="s">
        <v>74</v>
      </c>
      <c r="W605" s="89" t="s">
        <v>21</v>
      </c>
      <c r="X605" s="49" t="s">
        <v>18</v>
      </c>
      <c r="Y605" s="90" t="s">
        <v>7</v>
      </c>
    </row>
    <row r="606" spans="1:25" ht="15.75" thickBot="1" x14ac:dyDescent="0.3">
      <c r="A606" s="471">
        <v>1480302</v>
      </c>
      <c r="B606" s="288" t="s">
        <v>125</v>
      </c>
      <c r="C606" s="471">
        <v>1152</v>
      </c>
      <c r="D606" s="471">
        <v>1218</v>
      </c>
      <c r="E606" s="476">
        <v>1124</v>
      </c>
      <c r="F606" s="477">
        <f>E606/D606</f>
        <v>0.92282430213464695</v>
      </c>
      <c r="G606" s="54">
        <v>44974</v>
      </c>
      <c r="H606" s="91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3"/>
      <c r="T606" s="425"/>
      <c r="U606" s="125"/>
      <c r="V606" s="93"/>
      <c r="W606" s="95" t="s">
        <v>80</v>
      </c>
      <c r="X606" s="289">
        <v>578.5</v>
      </c>
      <c r="Y606" s="86" t="s">
        <v>75</v>
      </c>
    </row>
    <row r="607" spans="1:25" ht="16.5" thickBot="1" x14ac:dyDescent="0.25">
      <c r="A607" s="96"/>
      <c r="B607" s="97"/>
      <c r="C607" s="97"/>
      <c r="D607" s="97"/>
      <c r="E607" s="97"/>
      <c r="F607" s="97"/>
      <c r="G607" s="98"/>
      <c r="H607" s="99">
        <v>1</v>
      </c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336">
        <v>3</v>
      </c>
      <c r="T607" s="335">
        <f t="shared" ref="T607:T634" si="84">SUM(H607,J607,L607,N607,P607,R607,S607)</f>
        <v>4</v>
      </c>
      <c r="U607" s="429">
        <f>($T607)/$D$606</f>
        <v>3.2840722495894909E-3</v>
      </c>
      <c r="V607" s="103">
        <f>D606</f>
        <v>1218</v>
      </c>
      <c r="W607" s="281" t="s">
        <v>16</v>
      </c>
      <c r="X607" s="97">
        <f>T607</f>
        <v>4</v>
      </c>
      <c r="Y607" s="290" t="s">
        <v>140</v>
      </c>
    </row>
    <row r="608" spans="1:25" ht="16.5" thickBot="1" x14ac:dyDescent="0.25">
      <c r="A608" s="106"/>
      <c r="B608" s="107"/>
      <c r="C608" s="107"/>
      <c r="D608" s="107"/>
      <c r="E608" s="107"/>
      <c r="F608" s="107"/>
      <c r="G608" s="108"/>
      <c r="H608" s="109">
        <v>5</v>
      </c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337">
        <v>1</v>
      </c>
      <c r="T608" s="333">
        <f t="shared" si="84"/>
        <v>6</v>
      </c>
      <c r="U608" s="102">
        <f t="shared" ref="U608:U634" si="85">($T608)/$D$606</f>
        <v>4.9261083743842365E-3</v>
      </c>
      <c r="V608" s="103">
        <f>D606</f>
        <v>1218</v>
      </c>
      <c r="W608" s="282" t="s">
        <v>6</v>
      </c>
      <c r="X608" s="97">
        <f t="shared" ref="X608:X643" si="86">T608</f>
        <v>6</v>
      </c>
      <c r="Y608" s="290" t="s">
        <v>178</v>
      </c>
    </row>
    <row r="609" spans="1:25" ht="16.5" thickBot="1" x14ac:dyDescent="0.25">
      <c r="A609" s="106"/>
      <c r="B609" s="107"/>
      <c r="C609" s="107"/>
      <c r="D609" s="107"/>
      <c r="E609" s="114"/>
      <c r="F609" s="114"/>
      <c r="G609" s="108"/>
      <c r="H609" s="109">
        <v>8</v>
      </c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337"/>
      <c r="T609" s="333">
        <f t="shared" si="84"/>
        <v>8</v>
      </c>
      <c r="U609" s="102">
        <f t="shared" si="85"/>
        <v>6.5681444991789817E-3</v>
      </c>
      <c r="V609" s="103">
        <f>D606</f>
        <v>1218</v>
      </c>
      <c r="W609" s="282" t="s">
        <v>14</v>
      </c>
      <c r="X609" s="97">
        <f t="shared" si="86"/>
        <v>8</v>
      </c>
      <c r="Y609" s="329"/>
    </row>
    <row r="610" spans="1:25" ht="16.5" thickBot="1" x14ac:dyDescent="0.25">
      <c r="A610" s="106"/>
      <c r="B610" s="107"/>
      <c r="C610" s="107"/>
      <c r="D610" s="107"/>
      <c r="E610" s="114"/>
      <c r="F610" s="114"/>
      <c r="G610" s="108"/>
      <c r="H610" s="10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337">
        <v>2</v>
      </c>
      <c r="T610" s="333">
        <f t="shared" si="84"/>
        <v>2</v>
      </c>
      <c r="U610" s="102">
        <f t="shared" si="85"/>
        <v>1.6420361247947454E-3</v>
      </c>
      <c r="V610" s="103">
        <f>D606</f>
        <v>1218</v>
      </c>
      <c r="W610" s="282" t="s">
        <v>15</v>
      </c>
      <c r="X610" s="97">
        <f t="shared" si="86"/>
        <v>2</v>
      </c>
      <c r="Y610" s="459"/>
    </row>
    <row r="611" spans="1:25" ht="16.5" thickBot="1" x14ac:dyDescent="0.25">
      <c r="A611" s="106"/>
      <c r="B611" s="107"/>
      <c r="C611" s="107"/>
      <c r="D611" s="107"/>
      <c r="E611" s="114"/>
      <c r="F611" s="114"/>
      <c r="G611" s="108"/>
      <c r="H611" s="109">
        <v>25</v>
      </c>
      <c r="I611" s="69"/>
      <c r="J611" s="69">
        <v>1</v>
      </c>
      <c r="K611" s="69"/>
      <c r="L611" s="69"/>
      <c r="M611" s="69"/>
      <c r="N611" s="69"/>
      <c r="O611" s="69"/>
      <c r="P611" s="69"/>
      <c r="Q611" s="69"/>
      <c r="R611" s="69"/>
      <c r="S611" s="337">
        <v>2</v>
      </c>
      <c r="T611" s="333">
        <f t="shared" si="84"/>
        <v>28</v>
      </c>
      <c r="U611" s="102">
        <f t="shared" si="85"/>
        <v>2.2988505747126436E-2</v>
      </c>
      <c r="V611" s="103">
        <f>D606</f>
        <v>1218</v>
      </c>
      <c r="W611" s="282" t="s">
        <v>32</v>
      </c>
      <c r="X611" s="97">
        <f t="shared" si="86"/>
        <v>28</v>
      </c>
      <c r="Y611" s="459"/>
    </row>
    <row r="612" spans="1:25" ht="16.5" thickBot="1" x14ac:dyDescent="0.25">
      <c r="A612" s="106"/>
      <c r="B612" s="107"/>
      <c r="C612" s="107"/>
      <c r="D612" s="107"/>
      <c r="E612" s="114"/>
      <c r="F612" s="114"/>
      <c r="G612" s="108"/>
      <c r="H612" s="10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337"/>
      <c r="T612" s="333">
        <f t="shared" si="84"/>
        <v>0</v>
      </c>
      <c r="U612" s="102">
        <f t="shared" si="85"/>
        <v>0</v>
      </c>
      <c r="V612" s="103">
        <f>D606</f>
        <v>1218</v>
      </c>
      <c r="W612" s="282" t="s">
        <v>33</v>
      </c>
      <c r="X612" s="97">
        <f t="shared" si="86"/>
        <v>0</v>
      </c>
      <c r="Y612" s="115"/>
    </row>
    <row r="613" spans="1:25" ht="16.5" thickBot="1" x14ac:dyDescent="0.25">
      <c r="A613" s="106"/>
      <c r="B613" s="107"/>
      <c r="C613" s="107"/>
      <c r="D613" s="107"/>
      <c r="E613" s="114"/>
      <c r="F613" s="114"/>
      <c r="G613" s="108"/>
      <c r="H613" s="10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337"/>
      <c r="T613" s="333">
        <f t="shared" si="84"/>
        <v>0</v>
      </c>
      <c r="U613" s="102">
        <f t="shared" si="85"/>
        <v>0</v>
      </c>
      <c r="V613" s="103">
        <f>D606</f>
        <v>1218</v>
      </c>
      <c r="W613" s="282" t="s">
        <v>46</v>
      </c>
      <c r="X613" s="97">
        <f t="shared" si="86"/>
        <v>0</v>
      </c>
      <c r="Y613" s="115"/>
    </row>
    <row r="614" spans="1:25" ht="16.5" thickBot="1" x14ac:dyDescent="0.25">
      <c r="A614" s="106"/>
      <c r="B614" s="107"/>
      <c r="C614" s="107"/>
      <c r="D614" s="107"/>
      <c r="E614" s="114"/>
      <c r="F614" s="114"/>
      <c r="G614" s="108"/>
      <c r="H614" s="10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337"/>
      <c r="T614" s="333">
        <f t="shared" si="84"/>
        <v>0</v>
      </c>
      <c r="U614" s="102">
        <f t="shared" si="85"/>
        <v>0</v>
      </c>
      <c r="V614" s="103">
        <f>D606</f>
        <v>1218</v>
      </c>
      <c r="W614" s="282" t="s">
        <v>31</v>
      </c>
      <c r="X614" s="97">
        <f t="shared" si="86"/>
        <v>0</v>
      </c>
      <c r="Y614" s="115"/>
    </row>
    <row r="615" spans="1:25" ht="16.5" thickBot="1" x14ac:dyDescent="0.25">
      <c r="A615" s="106"/>
      <c r="B615" s="107"/>
      <c r="C615" s="107"/>
      <c r="D615" s="107"/>
      <c r="E615" s="114"/>
      <c r="F615" s="114"/>
      <c r="G615" s="108"/>
      <c r="H615" s="10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337">
        <v>5</v>
      </c>
      <c r="T615" s="333">
        <f t="shared" si="84"/>
        <v>5</v>
      </c>
      <c r="U615" s="102">
        <f t="shared" si="85"/>
        <v>4.1050903119868639E-3</v>
      </c>
      <c r="V615" s="103">
        <f>D606</f>
        <v>1218</v>
      </c>
      <c r="W615" s="282" t="s">
        <v>0</v>
      </c>
      <c r="X615" s="97">
        <f t="shared" si="86"/>
        <v>5</v>
      </c>
      <c r="Y615" s="329"/>
    </row>
    <row r="616" spans="1:25" ht="16.5" thickBot="1" x14ac:dyDescent="0.25">
      <c r="A616" s="106"/>
      <c r="B616" s="107"/>
      <c r="C616" s="107"/>
      <c r="D616" s="107"/>
      <c r="E616" s="114"/>
      <c r="F616" s="114"/>
      <c r="G616" s="108"/>
      <c r="H616" s="109">
        <v>3</v>
      </c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337">
        <v>3</v>
      </c>
      <c r="T616" s="333">
        <f t="shared" si="84"/>
        <v>6</v>
      </c>
      <c r="U616" s="102">
        <f t="shared" si="85"/>
        <v>4.9261083743842365E-3</v>
      </c>
      <c r="V616" s="103">
        <f>D606</f>
        <v>1218</v>
      </c>
      <c r="W616" s="282" t="s">
        <v>12</v>
      </c>
      <c r="X616" s="97">
        <f t="shared" si="86"/>
        <v>6</v>
      </c>
      <c r="Y616" s="116"/>
    </row>
    <row r="617" spans="1:25" ht="16.5" thickBot="1" x14ac:dyDescent="0.25">
      <c r="A617" s="106"/>
      <c r="B617" s="107"/>
      <c r="C617" s="107"/>
      <c r="D617" s="107"/>
      <c r="E617" s="114"/>
      <c r="F617" s="114" t="s">
        <v>110</v>
      </c>
      <c r="G617" s="108"/>
      <c r="H617" s="10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337"/>
      <c r="T617" s="333">
        <f t="shared" si="84"/>
        <v>0</v>
      </c>
      <c r="U617" s="102">
        <f t="shared" si="85"/>
        <v>0</v>
      </c>
      <c r="V617" s="103">
        <f>D606</f>
        <v>1218</v>
      </c>
      <c r="W617" s="282" t="s">
        <v>35</v>
      </c>
      <c r="X617" s="97">
        <f t="shared" si="86"/>
        <v>0</v>
      </c>
      <c r="Y617" s="116"/>
    </row>
    <row r="618" spans="1:25" ht="16.5" thickBot="1" x14ac:dyDescent="0.25">
      <c r="A618" s="106"/>
      <c r="B618" s="107"/>
      <c r="C618" s="107"/>
      <c r="D618" s="107"/>
      <c r="E618" s="114"/>
      <c r="F618" s="114"/>
      <c r="G618" s="108"/>
      <c r="H618" s="10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337"/>
      <c r="T618" s="333">
        <f t="shared" si="84"/>
        <v>0</v>
      </c>
      <c r="U618" s="102">
        <f t="shared" si="85"/>
        <v>0</v>
      </c>
      <c r="V618" s="103">
        <f>D606</f>
        <v>1218</v>
      </c>
      <c r="W618" s="283" t="s">
        <v>29</v>
      </c>
      <c r="X618" s="97">
        <f t="shared" si="86"/>
        <v>0</v>
      </c>
      <c r="Y618" s="113"/>
    </row>
    <row r="619" spans="1:25" ht="16.5" thickBot="1" x14ac:dyDescent="0.25">
      <c r="A619" s="106"/>
      <c r="B619" s="107"/>
      <c r="C619" s="107"/>
      <c r="D619" s="107"/>
      <c r="E619" s="114"/>
      <c r="F619" s="114"/>
      <c r="G619" s="119"/>
      <c r="H619" s="120"/>
      <c r="I619" s="69"/>
      <c r="J619" s="69">
        <v>2</v>
      </c>
      <c r="K619" s="69"/>
      <c r="L619" s="69"/>
      <c r="M619" s="69"/>
      <c r="N619" s="69"/>
      <c r="O619" s="69"/>
      <c r="P619" s="69"/>
      <c r="Q619" s="69"/>
      <c r="R619" s="69"/>
      <c r="S619" s="337"/>
      <c r="T619" s="333">
        <f t="shared" si="84"/>
        <v>2</v>
      </c>
      <c r="U619" s="102">
        <f t="shared" si="85"/>
        <v>1.6420361247947454E-3</v>
      </c>
      <c r="V619" s="103">
        <f>D606</f>
        <v>1218</v>
      </c>
      <c r="W619" s="283" t="s">
        <v>221</v>
      </c>
      <c r="X619" s="97">
        <f t="shared" si="86"/>
        <v>2</v>
      </c>
      <c r="Y619" s="329"/>
    </row>
    <row r="620" spans="1:25" ht="16.5" thickBot="1" x14ac:dyDescent="0.25">
      <c r="A620" s="106"/>
      <c r="B620" s="107"/>
      <c r="C620" s="107"/>
      <c r="D620" s="107"/>
      <c r="E620" s="114"/>
      <c r="F620" s="114"/>
      <c r="G620" s="119"/>
      <c r="H620" s="120">
        <v>1</v>
      </c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337"/>
      <c r="T620" s="333">
        <f t="shared" si="84"/>
        <v>1</v>
      </c>
      <c r="U620" s="102">
        <f t="shared" si="85"/>
        <v>8.2101806239737272E-4</v>
      </c>
      <c r="V620" s="103">
        <f>D606</f>
        <v>1218</v>
      </c>
      <c r="W620" s="283" t="s">
        <v>28</v>
      </c>
      <c r="X620" s="97">
        <f t="shared" si="86"/>
        <v>1</v>
      </c>
      <c r="Y620" s="113"/>
    </row>
    <row r="621" spans="1:25" ht="16.5" thickBot="1" x14ac:dyDescent="0.25">
      <c r="A621" s="106"/>
      <c r="B621" s="107"/>
      <c r="C621" s="107"/>
      <c r="D621" s="107"/>
      <c r="E621" s="114"/>
      <c r="F621" s="114"/>
      <c r="G621" s="119"/>
      <c r="H621" s="227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338"/>
      <c r="T621" s="334">
        <f t="shared" si="84"/>
        <v>0</v>
      </c>
      <c r="U621" s="331">
        <f t="shared" si="85"/>
        <v>0</v>
      </c>
      <c r="V621" s="322">
        <f>D606</f>
        <v>1218</v>
      </c>
      <c r="W621" s="284" t="s">
        <v>179</v>
      </c>
      <c r="X621" s="97">
        <f t="shared" si="86"/>
        <v>0</v>
      </c>
      <c r="Y621" s="113"/>
    </row>
    <row r="622" spans="1:25" ht="16.5" thickBot="1" x14ac:dyDescent="0.25">
      <c r="A622" s="106"/>
      <c r="B622" s="107"/>
      <c r="C622" s="107"/>
      <c r="D622" s="107"/>
      <c r="E622" s="114"/>
      <c r="F622" s="114"/>
      <c r="G622" s="108"/>
      <c r="H622" s="99"/>
      <c r="I622" s="121">
        <v>8</v>
      </c>
      <c r="J622" s="121"/>
      <c r="K622" s="121"/>
      <c r="L622" s="121"/>
      <c r="M622" s="121"/>
      <c r="N622" s="121"/>
      <c r="O622" s="121"/>
      <c r="P622" s="121"/>
      <c r="Q622" s="121"/>
      <c r="R622" s="121"/>
      <c r="S622" s="339"/>
      <c r="T622" s="335">
        <f t="shared" si="84"/>
        <v>0</v>
      </c>
      <c r="U622" s="224">
        <f t="shared" si="85"/>
        <v>0</v>
      </c>
      <c r="V622" s="103">
        <f>D606</f>
        <v>1218</v>
      </c>
      <c r="W622" s="285" t="s">
        <v>11</v>
      </c>
      <c r="X622" s="97">
        <f t="shared" si="86"/>
        <v>0</v>
      </c>
      <c r="Y622" s="116"/>
    </row>
    <row r="623" spans="1:25" ht="15.75" thickBot="1" x14ac:dyDescent="0.25">
      <c r="A623" s="106"/>
      <c r="B623" s="107"/>
      <c r="C623" s="107"/>
      <c r="D623" s="107"/>
      <c r="E623" s="114"/>
      <c r="F623" s="114"/>
      <c r="G623" s="108"/>
      <c r="H623" s="109"/>
      <c r="I623" s="293"/>
      <c r="J623" s="69"/>
      <c r="K623" s="69"/>
      <c r="L623" s="69"/>
      <c r="M623" s="69"/>
      <c r="N623" s="69"/>
      <c r="O623" s="69"/>
      <c r="P623" s="69"/>
      <c r="Q623" s="69"/>
      <c r="R623" s="69"/>
      <c r="S623" s="337"/>
      <c r="T623" s="333">
        <f t="shared" si="84"/>
        <v>0</v>
      </c>
      <c r="U623" s="102">
        <f t="shared" si="85"/>
        <v>0</v>
      </c>
      <c r="V623" s="103">
        <f>D606</f>
        <v>1218</v>
      </c>
      <c r="W623" s="111" t="s">
        <v>103</v>
      </c>
      <c r="X623" s="97">
        <f t="shared" si="86"/>
        <v>0</v>
      </c>
      <c r="Y623" s="116"/>
    </row>
    <row r="624" spans="1:25" ht="16.5" thickBot="1" x14ac:dyDescent="0.25">
      <c r="A624" s="106"/>
      <c r="B624" s="107"/>
      <c r="C624" s="107"/>
      <c r="D624" s="107"/>
      <c r="E624" s="114"/>
      <c r="F624" s="114"/>
      <c r="G624" s="108"/>
      <c r="H624" s="109"/>
      <c r="I624" s="294">
        <v>8</v>
      </c>
      <c r="J624" s="69">
        <v>4</v>
      </c>
      <c r="K624" s="69"/>
      <c r="L624" s="69"/>
      <c r="M624" s="69"/>
      <c r="N624" s="69"/>
      <c r="O624" s="69"/>
      <c r="P624" s="69"/>
      <c r="Q624" s="69"/>
      <c r="R624" s="69"/>
      <c r="S624" s="337">
        <v>3</v>
      </c>
      <c r="T624" s="333">
        <f t="shared" si="84"/>
        <v>7</v>
      </c>
      <c r="U624" s="102">
        <f t="shared" si="85"/>
        <v>5.7471264367816091E-3</v>
      </c>
      <c r="V624" s="103">
        <f>D606</f>
        <v>1218</v>
      </c>
      <c r="W624" s="282" t="s">
        <v>3</v>
      </c>
      <c r="X624" s="97">
        <f t="shared" si="86"/>
        <v>7</v>
      </c>
      <c r="Y624" s="115"/>
    </row>
    <row r="625" spans="1:25" ht="16.5" thickBot="1" x14ac:dyDescent="0.25">
      <c r="A625" s="106"/>
      <c r="B625" s="107"/>
      <c r="C625" s="107"/>
      <c r="D625" s="107"/>
      <c r="E625" s="114"/>
      <c r="F625" s="114"/>
      <c r="G625" s="108"/>
      <c r="H625" s="109"/>
      <c r="I625" s="294"/>
      <c r="J625" s="69"/>
      <c r="K625" s="69"/>
      <c r="L625" s="69"/>
      <c r="M625" s="69"/>
      <c r="N625" s="69"/>
      <c r="O625" s="69"/>
      <c r="P625" s="69"/>
      <c r="Q625" s="69"/>
      <c r="R625" s="69"/>
      <c r="S625" s="337"/>
      <c r="T625" s="333">
        <f t="shared" si="84"/>
        <v>0</v>
      </c>
      <c r="U625" s="102">
        <f t="shared" si="85"/>
        <v>0</v>
      </c>
      <c r="V625" s="103">
        <f>D606</f>
        <v>1218</v>
      </c>
      <c r="W625" s="282" t="s">
        <v>8</v>
      </c>
      <c r="X625" s="97">
        <f t="shared" si="86"/>
        <v>0</v>
      </c>
      <c r="Y625" s="116"/>
    </row>
    <row r="626" spans="1:25" ht="16.5" thickBot="1" x14ac:dyDescent="0.25">
      <c r="A626" s="106"/>
      <c r="B626" s="107"/>
      <c r="C626" s="107"/>
      <c r="D626" s="107"/>
      <c r="E626" s="114"/>
      <c r="F626" s="114"/>
      <c r="G626" s="108"/>
      <c r="H626" s="109"/>
      <c r="I626" s="294">
        <v>6</v>
      </c>
      <c r="J626" s="69">
        <v>3</v>
      </c>
      <c r="K626" s="69"/>
      <c r="L626" s="69"/>
      <c r="M626" s="69"/>
      <c r="N626" s="69"/>
      <c r="O626" s="69"/>
      <c r="P626" s="69"/>
      <c r="Q626" s="69"/>
      <c r="R626" s="69"/>
      <c r="S626" s="337"/>
      <c r="T626" s="333">
        <f t="shared" si="84"/>
        <v>3</v>
      </c>
      <c r="U626" s="102">
        <f t="shared" si="85"/>
        <v>2.4630541871921183E-3</v>
      </c>
      <c r="V626" s="103">
        <f>D606</f>
        <v>1218</v>
      </c>
      <c r="W626" s="282" t="s">
        <v>9</v>
      </c>
      <c r="X626" s="97">
        <f t="shared" si="86"/>
        <v>3</v>
      </c>
      <c r="Y626" s="116"/>
    </row>
    <row r="627" spans="1:25" ht="16.5" thickBot="1" x14ac:dyDescent="0.25">
      <c r="A627" s="106"/>
      <c r="B627" s="107"/>
      <c r="C627" s="107"/>
      <c r="D627" s="107"/>
      <c r="E627" s="114"/>
      <c r="F627" s="114"/>
      <c r="G627" s="108"/>
      <c r="H627" s="109"/>
      <c r="I627" s="294"/>
      <c r="J627" s="69"/>
      <c r="K627" s="69"/>
      <c r="L627" s="69"/>
      <c r="M627" s="69"/>
      <c r="N627" s="69"/>
      <c r="O627" s="69"/>
      <c r="P627" s="69"/>
      <c r="Q627" s="69"/>
      <c r="R627" s="69"/>
      <c r="S627" s="337"/>
      <c r="T627" s="333">
        <f t="shared" si="84"/>
        <v>0</v>
      </c>
      <c r="U627" s="102">
        <f t="shared" si="85"/>
        <v>0</v>
      </c>
      <c r="V627" s="103">
        <f>D606</f>
        <v>1218</v>
      </c>
      <c r="W627" s="282" t="s">
        <v>82</v>
      </c>
      <c r="X627" s="97">
        <f t="shared" si="86"/>
        <v>0</v>
      </c>
      <c r="Y627" s="116"/>
    </row>
    <row r="628" spans="1:25" ht="16.5" thickBot="1" x14ac:dyDescent="0.25">
      <c r="A628" s="106"/>
      <c r="B628" s="107"/>
      <c r="C628" s="107"/>
      <c r="D628" s="107"/>
      <c r="E628" s="114"/>
      <c r="F628" s="114"/>
      <c r="G628" s="108"/>
      <c r="H628" s="109"/>
      <c r="I628" s="294">
        <v>1</v>
      </c>
      <c r="J628" s="69"/>
      <c r="K628" s="69"/>
      <c r="L628" s="69"/>
      <c r="M628" s="69"/>
      <c r="N628" s="69"/>
      <c r="O628" s="69"/>
      <c r="P628" s="69"/>
      <c r="Q628" s="69"/>
      <c r="R628" s="69"/>
      <c r="S628" s="337"/>
      <c r="T628" s="333">
        <f t="shared" si="84"/>
        <v>0</v>
      </c>
      <c r="U628" s="102">
        <f t="shared" si="85"/>
        <v>0</v>
      </c>
      <c r="V628" s="103">
        <f>D606</f>
        <v>1218</v>
      </c>
      <c r="W628" s="282" t="s">
        <v>20</v>
      </c>
      <c r="X628" s="97">
        <f t="shared" si="86"/>
        <v>0</v>
      </c>
      <c r="Y628" s="116"/>
    </row>
    <row r="629" spans="1:25" ht="16.5" thickBot="1" x14ac:dyDescent="0.25">
      <c r="A629" s="106"/>
      <c r="B629" s="107"/>
      <c r="C629" s="107"/>
      <c r="D629" s="107"/>
      <c r="E629" s="114"/>
      <c r="F629" s="114"/>
      <c r="G629" s="108"/>
      <c r="H629" s="109"/>
      <c r="I629" s="294">
        <v>3</v>
      </c>
      <c r="J629" s="69"/>
      <c r="K629" s="69"/>
      <c r="L629" s="69"/>
      <c r="M629" s="69"/>
      <c r="N629" s="69"/>
      <c r="O629" s="69"/>
      <c r="P629" s="69"/>
      <c r="Q629" s="69"/>
      <c r="R629" s="69"/>
      <c r="S629" s="337"/>
      <c r="T629" s="333">
        <f t="shared" si="84"/>
        <v>0</v>
      </c>
      <c r="U629" s="102">
        <f t="shared" si="85"/>
        <v>0</v>
      </c>
      <c r="V629" s="103">
        <f>D606</f>
        <v>1218</v>
      </c>
      <c r="W629" s="282" t="s">
        <v>83</v>
      </c>
      <c r="X629" s="97">
        <f t="shared" si="86"/>
        <v>0</v>
      </c>
      <c r="Y629" s="105" t="s">
        <v>217</v>
      </c>
    </row>
    <row r="630" spans="1:25" ht="16.5" thickBot="1" x14ac:dyDescent="0.25">
      <c r="A630" s="106"/>
      <c r="B630" s="107"/>
      <c r="C630" s="107"/>
      <c r="D630" s="107"/>
      <c r="E630" s="114"/>
      <c r="F630" s="114"/>
      <c r="G630" s="108"/>
      <c r="H630" s="109"/>
      <c r="I630" s="294"/>
      <c r="J630" s="69"/>
      <c r="K630" s="69"/>
      <c r="L630" s="69"/>
      <c r="M630" s="69"/>
      <c r="N630" s="69"/>
      <c r="O630" s="69"/>
      <c r="P630" s="69"/>
      <c r="Q630" s="69"/>
      <c r="R630" s="69"/>
      <c r="S630" s="337"/>
      <c r="T630" s="333">
        <f t="shared" si="84"/>
        <v>0</v>
      </c>
      <c r="U630" s="102">
        <f t="shared" si="85"/>
        <v>0</v>
      </c>
      <c r="V630" s="103">
        <f>D606</f>
        <v>1218</v>
      </c>
      <c r="W630" s="282" t="s">
        <v>10</v>
      </c>
      <c r="X630" s="97">
        <f t="shared" si="86"/>
        <v>0</v>
      </c>
      <c r="Y630" s="105" t="s">
        <v>478</v>
      </c>
    </row>
    <row r="631" spans="1:25" ht="16.5" thickBot="1" x14ac:dyDescent="0.25">
      <c r="A631" s="106"/>
      <c r="B631" s="107"/>
      <c r="C631" s="107"/>
      <c r="D631" s="107"/>
      <c r="E631" s="114"/>
      <c r="F631" s="114"/>
      <c r="G631" s="108"/>
      <c r="H631" s="109"/>
      <c r="I631" s="294">
        <v>7</v>
      </c>
      <c r="J631" s="69"/>
      <c r="K631" s="69"/>
      <c r="L631" s="69"/>
      <c r="M631" s="69"/>
      <c r="N631" s="69"/>
      <c r="O631" s="69"/>
      <c r="P631" s="69"/>
      <c r="Q631" s="69"/>
      <c r="R631" s="69"/>
      <c r="S631" s="337"/>
      <c r="T631" s="333">
        <f t="shared" si="84"/>
        <v>0</v>
      </c>
      <c r="U631" s="102">
        <f t="shared" si="85"/>
        <v>0</v>
      </c>
      <c r="V631" s="103">
        <f>D606</f>
        <v>1218</v>
      </c>
      <c r="W631" s="282" t="s">
        <v>13</v>
      </c>
      <c r="X631" s="97">
        <f t="shared" si="86"/>
        <v>0</v>
      </c>
      <c r="Y631" s="105"/>
    </row>
    <row r="632" spans="1:25" ht="15.75" thickBot="1" x14ac:dyDescent="0.25">
      <c r="A632" s="106"/>
      <c r="B632" s="107"/>
      <c r="C632" s="107"/>
      <c r="D632" s="107"/>
      <c r="E632" s="114"/>
      <c r="F632" s="114"/>
      <c r="G632" s="108"/>
      <c r="H632" s="109"/>
      <c r="I632" s="69">
        <v>1</v>
      </c>
      <c r="J632" s="69">
        <v>1</v>
      </c>
      <c r="K632" s="69"/>
      <c r="L632" s="69"/>
      <c r="M632" s="69"/>
      <c r="N632" s="69"/>
      <c r="O632" s="69"/>
      <c r="P632" s="69"/>
      <c r="Q632" s="69"/>
      <c r="R632" s="69"/>
      <c r="S632" s="337"/>
      <c r="T632" s="333">
        <f t="shared" si="84"/>
        <v>1</v>
      </c>
      <c r="U632" s="102">
        <f t="shared" si="85"/>
        <v>8.2101806239737272E-4</v>
      </c>
      <c r="V632" s="103">
        <f>D606</f>
        <v>1218</v>
      </c>
      <c r="W632" s="254" t="s">
        <v>346</v>
      </c>
      <c r="X632" s="97">
        <f t="shared" si="86"/>
        <v>1</v>
      </c>
      <c r="Y632" s="115"/>
    </row>
    <row r="633" spans="1:25" ht="15.75" thickBot="1" x14ac:dyDescent="0.25">
      <c r="A633" s="106"/>
      <c r="B633" s="107"/>
      <c r="C633" s="107"/>
      <c r="D633" s="107"/>
      <c r="E633" s="114"/>
      <c r="F633" s="114"/>
      <c r="G633" s="108"/>
      <c r="H633" s="10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337"/>
      <c r="T633" s="333">
        <f t="shared" si="84"/>
        <v>0</v>
      </c>
      <c r="U633" s="102">
        <f t="shared" si="85"/>
        <v>0</v>
      </c>
      <c r="V633" s="103">
        <f>D606</f>
        <v>1218</v>
      </c>
      <c r="W633" s="254" t="s">
        <v>101</v>
      </c>
      <c r="X633" s="97">
        <f t="shared" si="86"/>
        <v>0</v>
      </c>
      <c r="Y633" s="115"/>
    </row>
    <row r="634" spans="1:25" ht="16.5" thickBot="1" x14ac:dyDescent="0.25">
      <c r="A634" s="106"/>
      <c r="B634" s="107"/>
      <c r="C634" s="107"/>
      <c r="D634" s="107"/>
      <c r="E634" s="114"/>
      <c r="F634" s="114"/>
      <c r="G634" s="108"/>
      <c r="H634" s="117"/>
      <c r="I634" s="110">
        <v>2</v>
      </c>
      <c r="J634" s="110"/>
      <c r="K634" s="110"/>
      <c r="L634" s="110"/>
      <c r="M634" s="110"/>
      <c r="N634" s="110"/>
      <c r="O634" s="110"/>
      <c r="P634" s="110"/>
      <c r="Q634" s="110"/>
      <c r="R634" s="110"/>
      <c r="S634" s="340"/>
      <c r="T634" s="334">
        <f t="shared" si="84"/>
        <v>0</v>
      </c>
      <c r="U634" s="430">
        <f t="shared" si="85"/>
        <v>0</v>
      </c>
      <c r="V634" s="103">
        <f>D606</f>
        <v>1218</v>
      </c>
      <c r="W634" s="286" t="s">
        <v>10</v>
      </c>
      <c r="X634" s="97">
        <f t="shared" si="86"/>
        <v>0</v>
      </c>
      <c r="Y634" s="105"/>
    </row>
    <row r="635" spans="1:25" ht="16.5" thickBot="1" x14ac:dyDescent="0.3">
      <c r="A635" s="106"/>
      <c r="B635" s="107"/>
      <c r="C635" s="107"/>
      <c r="D635" s="107"/>
      <c r="E635" s="114"/>
      <c r="F635" s="114"/>
      <c r="G635" s="108"/>
      <c r="H635" s="91"/>
      <c r="I635" s="92"/>
      <c r="J635" s="325"/>
      <c r="K635" s="92"/>
      <c r="L635" s="92"/>
      <c r="M635" s="92"/>
      <c r="N635" s="92"/>
      <c r="O635" s="92"/>
      <c r="P635" s="92"/>
      <c r="Q635" s="92"/>
      <c r="R635" s="92"/>
      <c r="S635" s="92"/>
      <c r="T635" s="332"/>
      <c r="U635" s="332"/>
      <c r="V635" s="125"/>
      <c r="W635" s="287" t="s">
        <v>177</v>
      </c>
      <c r="X635" s="97">
        <f t="shared" si="86"/>
        <v>0</v>
      </c>
      <c r="Y635" s="105" t="s">
        <v>475</v>
      </c>
    </row>
    <row r="636" spans="1:25" ht="16.5" thickBot="1" x14ac:dyDescent="0.25">
      <c r="A636" s="106"/>
      <c r="B636" s="107"/>
      <c r="C636" s="107"/>
      <c r="D636" s="107"/>
      <c r="E636" s="114"/>
      <c r="F636" s="114"/>
      <c r="G636" s="119"/>
      <c r="H636" s="99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336"/>
      <c r="T636" s="335">
        <f t="shared" ref="T636:T644" si="87">SUM(H636,J636,L636,N636,P636,R636,S636)</f>
        <v>0</v>
      </c>
      <c r="U636" s="224">
        <f>($T636)/$D$606</f>
        <v>0</v>
      </c>
      <c r="V636" s="103">
        <f>D606</f>
        <v>1218</v>
      </c>
      <c r="W636" s="281" t="s">
        <v>87</v>
      </c>
      <c r="X636" s="97">
        <f t="shared" si="86"/>
        <v>0</v>
      </c>
      <c r="Y636" s="105" t="s">
        <v>476</v>
      </c>
    </row>
    <row r="637" spans="1:25" ht="16.5" thickBot="1" x14ac:dyDescent="0.25">
      <c r="A637" s="106"/>
      <c r="B637" s="107"/>
      <c r="C637" s="107"/>
      <c r="D637" s="107"/>
      <c r="E637" s="114"/>
      <c r="F637" s="114"/>
      <c r="G637" s="119"/>
      <c r="H637" s="109">
        <v>1</v>
      </c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337"/>
      <c r="T637" s="333">
        <f t="shared" si="87"/>
        <v>1</v>
      </c>
      <c r="U637" s="224">
        <f t="shared" ref="U637:U644" si="88">($T637)/$D$606</f>
        <v>8.2101806239737272E-4</v>
      </c>
      <c r="V637" s="103">
        <f>D606</f>
        <v>1218</v>
      </c>
      <c r="W637" s="282" t="s">
        <v>88</v>
      </c>
      <c r="X637" s="97">
        <f t="shared" si="86"/>
        <v>1</v>
      </c>
      <c r="Y637" s="105" t="s">
        <v>316</v>
      </c>
    </row>
    <row r="638" spans="1:25" ht="15.75" thickBot="1" x14ac:dyDescent="0.25">
      <c r="A638" s="106"/>
      <c r="B638" s="107"/>
      <c r="C638" s="107"/>
      <c r="D638" s="107"/>
      <c r="E638" s="114"/>
      <c r="F638" s="114"/>
      <c r="G638" s="119"/>
      <c r="H638" s="10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337"/>
      <c r="T638" s="333">
        <f t="shared" si="87"/>
        <v>0</v>
      </c>
      <c r="U638" s="224">
        <f t="shared" si="88"/>
        <v>0</v>
      </c>
      <c r="V638" s="103">
        <f>D606</f>
        <v>1218</v>
      </c>
      <c r="W638" s="368" t="s">
        <v>12</v>
      </c>
      <c r="X638" s="97">
        <f t="shared" si="86"/>
        <v>0</v>
      </c>
      <c r="Y638" s="105" t="s">
        <v>477</v>
      </c>
    </row>
    <row r="639" spans="1:25" ht="16.5" thickBot="1" x14ac:dyDescent="0.25">
      <c r="A639" s="106"/>
      <c r="B639" s="107"/>
      <c r="C639" s="107"/>
      <c r="D639" s="107"/>
      <c r="E639" s="114"/>
      <c r="F639" s="114"/>
      <c r="G639" s="119"/>
      <c r="H639" s="109">
        <v>2</v>
      </c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337"/>
      <c r="T639" s="333">
        <f t="shared" si="87"/>
        <v>2</v>
      </c>
      <c r="U639" s="224">
        <f t="shared" si="88"/>
        <v>1.6420361247947454E-3</v>
      </c>
      <c r="V639" s="103">
        <f>D606</f>
        <v>1218</v>
      </c>
      <c r="W639" s="282" t="s">
        <v>76</v>
      </c>
      <c r="X639" s="97">
        <f t="shared" si="86"/>
        <v>2</v>
      </c>
      <c r="Y639" s="105"/>
    </row>
    <row r="640" spans="1:25" ht="16.5" thickBot="1" x14ac:dyDescent="0.25">
      <c r="A640" s="106"/>
      <c r="B640" s="107"/>
      <c r="C640" s="107"/>
      <c r="D640" s="107"/>
      <c r="E640" s="114"/>
      <c r="F640" s="114"/>
      <c r="G640" s="119"/>
      <c r="H640" s="10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337"/>
      <c r="T640" s="333">
        <f t="shared" si="87"/>
        <v>0</v>
      </c>
      <c r="U640" s="224">
        <f t="shared" si="88"/>
        <v>0</v>
      </c>
      <c r="V640" s="103">
        <f>D606</f>
        <v>1218</v>
      </c>
      <c r="W640" s="282" t="s">
        <v>199</v>
      </c>
      <c r="X640" s="97">
        <f t="shared" si="86"/>
        <v>0</v>
      </c>
      <c r="Y640" s="105"/>
    </row>
    <row r="641" spans="1:25" ht="16.5" thickBot="1" x14ac:dyDescent="0.25">
      <c r="A641" s="106"/>
      <c r="B641" s="107"/>
      <c r="C641" s="107"/>
      <c r="D641" s="107"/>
      <c r="E641" s="114"/>
      <c r="F641" s="114"/>
      <c r="G641" s="119"/>
      <c r="H641" s="10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337"/>
      <c r="T641" s="333">
        <f t="shared" si="87"/>
        <v>0</v>
      </c>
      <c r="U641" s="224">
        <f t="shared" si="88"/>
        <v>0</v>
      </c>
      <c r="V641" s="103">
        <f>D606</f>
        <v>1218</v>
      </c>
      <c r="W641" s="283" t="s">
        <v>28</v>
      </c>
      <c r="X641" s="97">
        <f t="shared" si="86"/>
        <v>0</v>
      </c>
      <c r="Y641" s="105"/>
    </row>
    <row r="642" spans="1:25" ht="16.5" thickBot="1" x14ac:dyDescent="0.25">
      <c r="A642" s="106"/>
      <c r="B642" s="107"/>
      <c r="C642" s="107"/>
      <c r="D642" s="107"/>
      <c r="E642" s="114"/>
      <c r="F642" s="114"/>
      <c r="G642" s="119"/>
      <c r="H642" s="117">
        <v>8</v>
      </c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340"/>
      <c r="T642" s="333">
        <f t="shared" si="87"/>
        <v>8</v>
      </c>
      <c r="U642" s="224">
        <f t="shared" si="88"/>
        <v>6.5681444991789817E-3</v>
      </c>
      <c r="V642" s="103">
        <f>D606</f>
        <v>1218</v>
      </c>
      <c r="W642" s="286" t="s">
        <v>240</v>
      </c>
      <c r="X642" s="97">
        <f t="shared" si="86"/>
        <v>8</v>
      </c>
      <c r="Y642" s="105"/>
    </row>
    <row r="643" spans="1:25" ht="16.5" thickBot="1" x14ac:dyDescent="0.25">
      <c r="A643" s="106"/>
      <c r="B643" s="107"/>
      <c r="C643" s="107"/>
      <c r="D643" s="107"/>
      <c r="E643" s="114"/>
      <c r="F643" s="114"/>
      <c r="G643" s="119"/>
      <c r="H643" s="117">
        <v>2</v>
      </c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340"/>
      <c r="T643" s="333">
        <f t="shared" si="87"/>
        <v>2</v>
      </c>
      <c r="U643" s="224">
        <f t="shared" si="88"/>
        <v>1.6420361247947454E-3</v>
      </c>
      <c r="V643" s="103">
        <f>D606</f>
        <v>1218</v>
      </c>
      <c r="W643" s="286" t="s">
        <v>13</v>
      </c>
      <c r="X643" s="97">
        <f t="shared" si="86"/>
        <v>2</v>
      </c>
      <c r="Y643" s="105"/>
    </row>
    <row r="644" spans="1:25" ht="16.5" thickBot="1" x14ac:dyDescent="0.25">
      <c r="A644" s="127"/>
      <c r="B644" s="128"/>
      <c r="C644" s="128"/>
      <c r="D644" s="128"/>
      <c r="E644" s="129"/>
      <c r="F644" s="129"/>
      <c r="G644" s="130"/>
      <c r="H644" s="117">
        <v>10</v>
      </c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340"/>
      <c r="T644" s="333">
        <f t="shared" si="87"/>
        <v>10</v>
      </c>
      <c r="U644" s="331">
        <f t="shared" si="88"/>
        <v>8.2101806239737278E-3</v>
      </c>
      <c r="V644" s="103">
        <f>D606</f>
        <v>1218</v>
      </c>
      <c r="W644" s="284" t="s">
        <v>168</v>
      </c>
      <c r="X644" s="289">
        <f>T644</f>
        <v>10</v>
      </c>
      <c r="Y644" s="295"/>
    </row>
    <row r="645" spans="1:25" ht="15.75" thickBot="1" x14ac:dyDescent="0.25">
      <c r="A645" s="132"/>
      <c r="B645" s="132"/>
      <c r="C645" s="132"/>
      <c r="D645" s="132"/>
      <c r="E645" s="132"/>
      <c r="F645" s="132"/>
      <c r="G645" s="53" t="s">
        <v>5</v>
      </c>
      <c r="H645" s="133">
        <f>SUM(H607:H644)</f>
        <v>66</v>
      </c>
      <c r="I645" s="133">
        <f>SUM(I607:I644)</f>
        <v>36</v>
      </c>
      <c r="J645" s="133">
        <f>SUM(J607:J644)</f>
        <v>11</v>
      </c>
      <c r="K645" s="133">
        <f t="shared" ref="K645:R645" si="89">SUM(K607:K644)</f>
        <v>0</v>
      </c>
      <c r="L645" s="133">
        <f t="shared" si="89"/>
        <v>0</v>
      </c>
      <c r="M645" s="133">
        <f t="shared" si="89"/>
        <v>0</v>
      </c>
      <c r="N645" s="133">
        <f t="shared" si="89"/>
        <v>0</v>
      </c>
      <c r="O645" s="133">
        <f t="shared" si="89"/>
        <v>0</v>
      </c>
      <c r="P645" s="133">
        <f t="shared" si="89"/>
        <v>0</v>
      </c>
      <c r="Q645" s="133">
        <f t="shared" si="89"/>
        <v>0</v>
      </c>
      <c r="R645" s="133">
        <f t="shared" si="89"/>
        <v>0</v>
      </c>
      <c r="S645" s="133">
        <f>SUM(S607:S644)</f>
        <v>19</v>
      </c>
      <c r="T645" s="271">
        <f>SUM(H645,J645,L645,N645,P645,R645,S645)</f>
        <v>96</v>
      </c>
      <c r="U645" s="224">
        <f>($T645)/$D$606</f>
        <v>7.8817733990147784E-2</v>
      </c>
      <c r="V645" s="103">
        <f>D606</f>
        <v>1218</v>
      </c>
      <c r="W645" s="46"/>
    </row>
    <row r="647" spans="1:25" ht="15.75" thickBot="1" x14ac:dyDescent="0.3"/>
    <row r="648" spans="1:25" ht="75.75" thickBot="1" x14ac:dyDescent="0.3">
      <c r="A648" s="48"/>
      <c r="B648" s="48" t="s">
        <v>23</v>
      </c>
      <c r="C648" s="49" t="s">
        <v>56</v>
      </c>
      <c r="D648" s="49" t="s">
        <v>18</v>
      </c>
      <c r="E648" s="48" t="s">
        <v>17</v>
      </c>
      <c r="F648" s="50" t="s">
        <v>1</v>
      </c>
      <c r="G648" s="51" t="s">
        <v>24</v>
      </c>
      <c r="H648" s="52" t="s">
        <v>77</v>
      </c>
      <c r="I648" s="52" t="s">
        <v>78</v>
      </c>
      <c r="J648" s="52" t="s">
        <v>57</v>
      </c>
      <c r="K648" s="52" t="s">
        <v>62</v>
      </c>
      <c r="L648" s="52" t="s">
        <v>58</v>
      </c>
      <c r="M648" s="52" t="s">
        <v>63</v>
      </c>
      <c r="N648" s="52" t="s">
        <v>59</v>
      </c>
      <c r="O648" s="52" t="s">
        <v>64</v>
      </c>
      <c r="P648" s="52" t="s">
        <v>60</v>
      </c>
      <c r="Q648" s="52" t="s">
        <v>79</v>
      </c>
      <c r="R648" s="52" t="s">
        <v>131</v>
      </c>
      <c r="S648" s="52" t="s">
        <v>44</v>
      </c>
      <c r="T648" s="52" t="s">
        <v>5</v>
      </c>
      <c r="U648" s="48" t="s">
        <v>2</v>
      </c>
      <c r="V648" s="88" t="s">
        <v>74</v>
      </c>
      <c r="W648" s="89" t="s">
        <v>21</v>
      </c>
      <c r="X648" s="49" t="s">
        <v>18</v>
      </c>
      <c r="Y648" s="90" t="s">
        <v>7</v>
      </c>
    </row>
    <row r="649" spans="1:25" ht="15.75" thickBot="1" x14ac:dyDescent="0.3">
      <c r="A649" s="471">
        <v>1481862</v>
      </c>
      <c r="B649" s="288" t="s">
        <v>125</v>
      </c>
      <c r="C649" s="471">
        <v>1920</v>
      </c>
      <c r="D649" s="471">
        <v>2027</v>
      </c>
      <c r="E649" s="476">
        <v>1884</v>
      </c>
      <c r="F649" s="477">
        <f>E649/D649</f>
        <v>0.92945239269856927</v>
      </c>
      <c r="G649" s="54">
        <v>44978</v>
      </c>
      <c r="H649" s="91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3"/>
      <c r="T649" s="425"/>
      <c r="U649" s="125"/>
      <c r="V649" s="93"/>
      <c r="W649" s="95" t="s">
        <v>80</v>
      </c>
      <c r="X649" s="289">
        <v>578.5</v>
      </c>
      <c r="Y649" s="86" t="s">
        <v>75</v>
      </c>
    </row>
    <row r="650" spans="1:25" ht="16.5" thickBot="1" x14ac:dyDescent="0.25">
      <c r="A650" s="96"/>
      <c r="B650" s="97"/>
      <c r="C650" s="97"/>
      <c r="D650" s="97"/>
      <c r="E650" s="97"/>
      <c r="F650" s="97"/>
      <c r="G650" s="98"/>
      <c r="H650" s="99">
        <v>15</v>
      </c>
      <c r="I650" s="100"/>
      <c r="J650" s="100">
        <v>2</v>
      </c>
      <c r="K650" s="100"/>
      <c r="L650" s="100"/>
      <c r="M650" s="100"/>
      <c r="N650" s="100"/>
      <c r="O650" s="100"/>
      <c r="P650" s="100"/>
      <c r="Q650" s="100"/>
      <c r="R650" s="100"/>
      <c r="S650" s="336">
        <v>4</v>
      </c>
      <c r="T650" s="335">
        <f t="shared" ref="T650:T677" si="90">SUM(H650,J650,L650,N650,P650,R650,S650)</f>
        <v>21</v>
      </c>
      <c r="U650" s="429">
        <f>($T650)/$D$649</f>
        <v>1.0360138135175136E-2</v>
      </c>
      <c r="V650" s="103">
        <f>D649</f>
        <v>2027</v>
      </c>
      <c r="W650" s="281" t="s">
        <v>16</v>
      </c>
      <c r="X650" s="97">
        <f>T650</f>
        <v>21</v>
      </c>
      <c r="Y650" s="290" t="s">
        <v>140</v>
      </c>
    </row>
    <row r="651" spans="1:25" ht="16.5" thickBot="1" x14ac:dyDescent="0.25">
      <c r="A651" s="106"/>
      <c r="B651" s="107"/>
      <c r="C651" s="107"/>
      <c r="D651" s="107"/>
      <c r="E651" s="107"/>
      <c r="F651" s="107"/>
      <c r="G651" s="108"/>
      <c r="H651" s="109">
        <v>9</v>
      </c>
      <c r="I651" s="69"/>
      <c r="J651" s="69">
        <v>2</v>
      </c>
      <c r="K651" s="69"/>
      <c r="L651" s="69"/>
      <c r="M651" s="69"/>
      <c r="N651" s="69"/>
      <c r="O651" s="69"/>
      <c r="P651" s="69"/>
      <c r="Q651" s="69"/>
      <c r="R651" s="69"/>
      <c r="S651" s="337">
        <v>2</v>
      </c>
      <c r="T651" s="333">
        <f t="shared" si="90"/>
        <v>13</v>
      </c>
      <c r="U651" s="102">
        <f t="shared" ref="U651:U677" si="91">($T651)/$D$649</f>
        <v>6.4134188455846081E-3</v>
      </c>
      <c r="V651" s="103">
        <f>D649</f>
        <v>2027</v>
      </c>
      <c r="W651" s="282" t="s">
        <v>6</v>
      </c>
      <c r="X651" s="97">
        <f t="shared" ref="X651:X686" si="92">T651</f>
        <v>13</v>
      </c>
      <c r="Y651" s="290" t="s">
        <v>178</v>
      </c>
    </row>
    <row r="652" spans="1:25" ht="16.5" thickBot="1" x14ac:dyDescent="0.25">
      <c r="A652" s="106"/>
      <c r="B652" s="107"/>
      <c r="C652" s="107"/>
      <c r="D652" s="107"/>
      <c r="E652" s="114"/>
      <c r="F652" s="114"/>
      <c r="G652" s="108"/>
      <c r="H652" s="109">
        <v>40</v>
      </c>
      <c r="I652" s="69"/>
      <c r="J652" s="69">
        <v>4</v>
      </c>
      <c r="K652" s="69"/>
      <c r="L652" s="69"/>
      <c r="M652" s="69"/>
      <c r="N652" s="69"/>
      <c r="O652" s="69"/>
      <c r="P652" s="69"/>
      <c r="Q652" s="69"/>
      <c r="R652" s="69"/>
      <c r="S652" s="337">
        <v>1</v>
      </c>
      <c r="T652" s="333">
        <f t="shared" si="90"/>
        <v>45</v>
      </c>
      <c r="U652" s="102">
        <f t="shared" si="91"/>
        <v>2.2200296003946719E-2</v>
      </c>
      <c r="V652" s="103">
        <f>D649</f>
        <v>2027</v>
      </c>
      <c r="W652" s="282" t="s">
        <v>14</v>
      </c>
      <c r="X652" s="97">
        <f t="shared" si="92"/>
        <v>45</v>
      </c>
      <c r="Y652" s="329"/>
    </row>
    <row r="653" spans="1:25" ht="16.5" thickBot="1" x14ac:dyDescent="0.25">
      <c r="A653" s="106"/>
      <c r="B653" s="107"/>
      <c r="C653" s="107"/>
      <c r="D653" s="107"/>
      <c r="E653" s="114"/>
      <c r="F653" s="114"/>
      <c r="G653" s="108"/>
      <c r="H653" s="109">
        <v>4</v>
      </c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337"/>
      <c r="T653" s="333">
        <f t="shared" si="90"/>
        <v>4</v>
      </c>
      <c r="U653" s="102">
        <f t="shared" si="91"/>
        <v>1.9733596447952641E-3</v>
      </c>
      <c r="V653" s="103">
        <f>D649</f>
        <v>2027</v>
      </c>
      <c r="W653" s="282" t="s">
        <v>15</v>
      </c>
      <c r="X653" s="97">
        <f t="shared" si="92"/>
        <v>4</v>
      </c>
      <c r="Y653" s="459"/>
    </row>
    <row r="654" spans="1:25" ht="16.5" thickBot="1" x14ac:dyDescent="0.25">
      <c r="A654" s="106"/>
      <c r="B654" s="107"/>
      <c r="C654" s="107"/>
      <c r="D654" s="107"/>
      <c r="E654" s="114"/>
      <c r="F654" s="114"/>
      <c r="G654" s="108"/>
      <c r="H654" s="109">
        <v>14</v>
      </c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337">
        <v>1</v>
      </c>
      <c r="T654" s="333">
        <f t="shared" si="90"/>
        <v>15</v>
      </c>
      <c r="U654" s="102">
        <f t="shared" si="91"/>
        <v>7.4000986679822398E-3</v>
      </c>
      <c r="V654" s="103">
        <f>D649</f>
        <v>2027</v>
      </c>
      <c r="W654" s="282" t="s">
        <v>32</v>
      </c>
      <c r="X654" s="97">
        <f t="shared" si="92"/>
        <v>15</v>
      </c>
      <c r="Y654" s="459"/>
    </row>
    <row r="655" spans="1:25" ht="16.5" thickBot="1" x14ac:dyDescent="0.25">
      <c r="A655" s="106"/>
      <c r="B655" s="107"/>
      <c r="C655" s="107"/>
      <c r="D655" s="107"/>
      <c r="E655" s="114"/>
      <c r="F655" s="114"/>
      <c r="G655" s="108"/>
      <c r="H655" s="10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337"/>
      <c r="T655" s="333">
        <f t="shared" si="90"/>
        <v>0</v>
      </c>
      <c r="U655" s="102">
        <f t="shared" si="91"/>
        <v>0</v>
      </c>
      <c r="V655" s="103">
        <f>D649</f>
        <v>2027</v>
      </c>
      <c r="W655" s="282" t="s">
        <v>33</v>
      </c>
      <c r="X655" s="97">
        <f t="shared" si="92"/>
        <v>0</v>
      </c>
      <c r="Y655" s="115"/>
    </row>
    <row r="656" spans="1:25" ht="16.5" thickBot="1" x14ac:dyDescent="0.25">
      <c r="A656" s="106"/>
      <c r="B656" s="107"/>
      <c r="C656" s="107"/>
      <c r="D656" s="107"/>
      <c r="E656" s="114"/>
      <c r="F656" s="114"/>
      <c r="G656" s="108"/>
      <c r="H656" s="109">
        <v>1</v>
      </c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337"/>
      <c r="T656" s="333">
        <f t="shared" si="90"/>
        <v>1</v>
      </c>
      <c r="U656" s="102">
        <f t="shared" si="91"/>
        <v>4.9333991119881603E-4</v>
      </c>
      <c r="V656" s="103">
        <f>D649</f>
        <v>2027</v>
      </c>
      <c r="W656" s="282" t="s">
        <v>48</v>
      </c>
      <c r="X656" s="97">
        <f t="shared" si="92"/>
        <v>1</v>
      </c>
      <c r="Y656" s="115"/>
    </row>
    <row r="657" spans="1:25" ht="16.5" thickBot="1" x14ac:dyDescent="0.25">
      <c r="A657" s="106"/>
      <c r="B657" s="107"/>
      <c r="C657" s="107"/>
      <c r="D657" s="107"/>
      <c r="E657" s="114"/>
      <c r="F657" s="114"/>
      <c r="G657" s="108"/>
      <c r="H657" s="109">
        <v>1</v>
      </c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337"/>
      <c r="T657" s="333">
        <f t="shared" si="90"/>
        <v>1</v>
      </c>
      <c r="U657" s="102">
        <f t="shared" si="91"/>
        <v>4.9333991119881603E-4</v>
      </c>
      <c r="V657" s="103">
        <f>D649</f>
        <v>2027</v>
      </c>
      <c r="W657" s="282" t="s">
        <v>31</v>
      </c>
      <c r="X657" s="97">
        <f t="shared" si="92"/>
        <v>1</v>
      </c>
      <c r="Y657" s="115"/>
    </row>
    <row r="658" spans="1:25" ht="16.5" thickBot="1" x14ac:dyDescent="0.25">
      <c r="A658" s="106"/>
      <c r="B658" s="107"/>
      <c r="C658" s="107"/>
      <c r="D658" s="107"/>
      <c r="E658" s="114"/>
      <c r="F658" s="114"/>
      <c r="G658" s="108"/>
      <c r="H658" s="109">
        <v>2</v>
      </c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337"/>
      <c r="T658" s="333">
        <f t="shared" si="90"/>
        <v>2</v>
      </c>
      <c r="U658" s="102">
        <f t="shared" si="91"/>
        <v>9.8667982239763205E-4</v>
      </c>
      <c r="V658" s="103">
        <f>D649</f>
        <v>2027</v>
      </c>
      <c r="W658" s="282" t="s">
        <v>0</v>
      </c>
      <c r="X658" s="97">
        <f t="shared" si="92"/>
        <v>2</v>
      </c>
      <c r="Y658" s="329"/>
    </row>
    <row r="659" spans="1:25" ht="16.5" thickBot="1" x14ac:dyDescent="0.25">
      <c r="A659" s="106"/>
      <c r="B659" s="107"/>
      <c r="C659" s="107"/>
      <c r="D659" s="107"/>
      <c r="E659" s="114"/>
      <c r="F659" s="114"/>
      <c r="G659" s="108"/>
      <c r="H659" s="109">
        <v>9</v>
      </c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337">
        <v>1</v>
      </c>
      <c r="T659" s="333">
        <f t="shared" si="90"/>
        <v>10</v>
      </c>
      <c r="U659" s="102">
        <f t="shared" si="91"/>
        <v>4.9333991119881598E-3</v>
      </c>
      <c r="V659" s="103">
        <f>D649</f>
        <v>2027</v>
      </c>
      <c r="W659" s="282" t="s">
        <v>12</v>
      </c>
      <c r="X659" s="97">
        <f t="shared" si="92"/>
        <v>10</v>
      </c>
      <c r="Y659" s="116"/>
    </row>
    <row r="660" spans="1:25" ht="16.5" thickBot="1" x14ac:dyDescent="0.25">
      <c r="A660" s="106"/>
      <c r="B660" s="107"/>
      <c r="C660" s="107"/>
      <c r="D660" s="107"/>
      <c r="E660" s="114"/>
      <c r="F660" s="114" t="s">
        <v>110</v>
      </c>
      <c r="G660" s="108"/>
      <c r="H660" s="109">
        <v>1</v>
      </c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337"/>
      <c r="T660" s="333">
        <f t="shared" si="90"/>
        <v>1</v>
      </c>
      <c r="U660" s="102">
        <f t="shared" si="91"/>
        <v>4.9333991119881603E-4</v>
      </c>
      <c r="V660" s="103">
        <f>D649</f>
        <v>2027</v>
      </c>
      <c r="W660" s="282" t="s">
        <v>35</v>
      </c>
      <c r="X660" s="97">
        <f t="shared" si="92"/>
        <v>1</v>
      </c>
      <c r="Y660" s="116"/>
    </row>
    <row r="661" spans="1:25" ht="16.5" thickBot="1" x14ac:dyDescent="0.25">
      <c r="A661" s="106"/>
      <c r="B661" s="107"/>
      <c r="C661" s="107"/>
      <c r="D661" s="107"/>
      <c r="E661" s="114"/>
      <c r="F661" s="114"/>
      <c r="G661" s="108"/>
      <c r="H661" s="109"/>
      <c r="I661" s="69"/>
      <c r="J661" s="69">
        <v>9</v>
      </c>
      <c r="K661" s="69"/>
      <c r="L661" s="69"/>
      <c r="M661" s="69"/>
      <c r="N661" s="69"/>
      <c r="O661" s="69"/>
      <c r="P661" s="69"/>
      <c r="Q661" s="69"/>
      <c r="R661" s="69"/>
      <c r="S661" s="337"/>
      <c r="T661" s="333">
        <f t="shared" si="90"/>
        <v>9</v>
      </c>
      <c r="U661" s="102">
        <f t="shared" si="91"/>
        <v>4.440059200789344E-3</v>
      </c>
      <c r="V661" s="103">
        <f>D649</f>
        <v>2027</v>
      </c>
      <c r="W661" s="283" t="s">
        <v>29</v>
      </c>
      <c r="X661" s="97">
        <f t="shared" si="92"/>
        <v>9</v>
      </c>
      <c r="Y661" s="113"/>
    </row>
    <row r="662" spans="1:25" ht="16.5" thickBot="1" x14ac:dyDescent="0.25">
      <c r="A662" s="106"/>
      <c r="B662" s="107"/>
      <c r="C662" s="107"/>
      <c r="D662" s="107"/>
      <c r="E662" s="114"/>
      <c r="F662" s="114"/>
      <c r="G662" s="119"/>
      <c r="H662" s="120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337"/>
      <c r="T662" s="333">
        <f t="shared" si="90"/>
        <v>0</v>
      </c>
      <c r="U662" s="102">
        <f t="shared" si="91"/>
        <v>0</v>
      </c>
      <c r="V662" s="103">
        <f>D649</f>
        <v>2027</v>
      </c>
      <c r="W662" s="283" t="s">
        <v>221</v>
      </c>
      <c r="X662" s="97">
        <f t="shared" si="92"/>
        <v>0</v>
      </c>
      <c r="Y662" s="292" t="s">
        <v>295</v>
      </c>
    </row>
    <row r="663" spans="1:25" ht="16.5" thickBot="1" x14ac:dyDescent="0.25">
      <c r="A663" s="106"/>
      <c r="B663" s="107"/>
      <c r="C663" s="107"/>
      <c r="D663" s="107"/>
      <c r="E663" s="114"/>
      <c r="F663" s="114"/>
      <c r="G663" s="119"/>
      <c r="H663" s="120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337"/>
      <c r="T663" s="333">
        <f t="shared" si="90"/>
        <v>0</v>
      </c>
      <c r="U663" s="102">
        <f t="shared" si="91"/>
        <v>0</v>
      </c>
      <c r="V663" s="103">
        <f>D649</f>
        <v>2027</v>
      </c>
      <c r="W663" s="283" t="s">
        <v>28</v>
      </c>
      <c r="X663" s="97">
        <f t="shared" si="92"/>
        <v>0</v>
      </c>
      <c r="Y663" s="113"/>
    </row>
    <row r="664" spans="1:25" ht="16.5" thickBot="1" x14ac:dyDescent="0.25">
      <c r="A664" s="106"/>
      <c r="B664" s="107"/>
      <c r="C664" s="107"/>
      <c r="D664" s="107"/>
      <c r="E664" s="114"/>
      <c r="F664" s="114"/>
      <c r="G664" s="119"/>
      <c r="H664" s="227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338"/>
      <c r="T664" s="334">
        <f t="shared" si="90"/>
        <v>0</v>
      </c>
      <c r="U664" s="331">
        <f t="shared" si="91"/>
        <v>0</v>
      </c>
      <c r="V664" s="322">
        <f>D649</f>
        <v>2027</v>
      </c>
      <c r="W664" s="284" t="s">
        <v>179</v>
      </c>
      <c r="X664" s="97">
        <f t="shared" si="92"/>
        <v>0</v>
      </c>
      <c r="Y664" s="113"/>
    </row>
    <row r="665" spans="1:25" ht="16.5" thickBot="1" x14ac:dyDescent="0.25">
      <c r="A665" s="106"/>
      <c r="B665" s="107"/>
      <c r="C665" s="107"/>
      <c r="D665" s="107"/>
      <c r="E665" s="114"/>
      <c r="F665" s="114"/>
      <c r="G665" s="108"/>
      <c r="H665" s="99"/>
      <c r="I665" s="121">
        <v>12</v>
      </c>
      <c r="J665" s="121">
        <v>1</v>
      </c>
      <c r="K665" s="121"/>
      <c r="L665" s="121"/>
      <c r="M665" s="121"/>
      <c r="N665" s="121"/>
      <c r="O665" s="121"/>
      <c r="P665" s="121"/>
      <c r="Q665" s="121"/>
      <c r="R665" s="121"/>
      <c r="S665" s="339"/>
      <c r="T665" s="335">
        <f t="shared" si="90"/>
        <v>1</v>
      </c>
      <c r="U665" s="224">
        <f t="shared" si="91"/>
        <v>4.9333991119881603E-4</v>
      </c>
      <c r="V665" s="103">
        <f>D649</f>
        <v>2027</v>
      </c>
      <c r="W665" s="285" t="s">
        <v>11</v>
      </c>
      <c r="X665" s="97">
        <f t="shared" si="92"/>
        <v>1</v>
      </c>
      <c r="Y665" s="116"/>
    </row>
    <row r="666" spans="1:25" ht="15.75" thickBot="1" x14ac:dyDescent="0.25">
      <c r="A666" s="106"/>
      <c r="B666" s="107"/>
      <c r="C666" s="107"/>
      <c r="D666" s="107"/>
      <c r="E666" s="114"/>
      <c r="F666" s="114"/>
      <c r="G666" s="108"/>
      <c r="H666" s="109"/>
      <c r="I666" s="293"/>
      <c r="J666" s="69"/>
      <c r="K666" s="69"/>
      <c r="L666" s="69"/>
      <c r="M666" s="69"/>
      <c r="N666" s="69"/>
      <c r="O666" s="69"/>
      <c r="P666" s="69"/>
      <c r="Q666" s="69"/>
      <c r="R666" s="69"/>
      <c r="S666" s="337"/>
      <c r="T666" s="333">
        <f t="shared" si="90"/>
        <v>0</v>
      </c>
      <c r="U666" s="102">
        <f t="shared" si="91"/>
        <v>0</v>
      </c>
      <c r="V666" s="103">
        <f>D649</f>
        <v>2027</v>
      </c>
      <c r="W666" s="111" t="s">
        <v>103</v>
      </c>
      <c r="X666" s="97">
        <f t="shared" si="92"/>
        <v>0</v>
      </c>
      <c r="Y666" s="116"/>
    </row>
    <row r="667" spans="1:25" ht="16.5" thickBot="1" x14ac:dyDescent="0.25">
      <c r="A667" s="106"/>
      <c r="B667" s="107"/>
      <c r="C667" s="107"/>
      <c r="D667" s="107"/>
      <c r="E667" s="114"/>
      <c r="F667" s="114"/>
      <c r="G667" s="108"/>
      <c r="H667" s="109"/>
      <c r="I667" s="294">
        <v>11</v>
      </c>
      <c r="J667" s="69"/>
      <c r="K667" s="69"/>
      <c r="L667" s="69"/>
      <c r="M667" s="69"/>
      <c r="N667" s="69"/>
      <c r="O667" s="69"/>
      <c r="P667" s="69"/>
      <c r="Q667" s="69"/>
      <c r="R667" s="69"/>
      <c r="S667" s="337">
        <v>1</v>
      </c>
      <c r="T667" s="333">
        <f t="shared" si="90"/>
        <v>1</v>
      </c>
      <c r="U667" s="102">
        <f t="shared" si="91"/>
        <v>4.9333991119881603E-4</v>
      </c>
      <c r="V667" s="103">
        <f>D649</f>
        <v>2027</v>
      </c>
      <c r="W667" s="282" t="s">
        <v>3</v>
      </c>
      <c r="X667" s="97">
        <f t="shared" si="92"/>
        <v>1</v>
      </c>
      <c r="Y667" s="115"/>
    </row>
    <row r="668" spans="1:25" ht="16.5" thickBot="1" x14ac:dyDescent="0.25">
      <c r="A668" s="106"/>
      <c r="B668" s="107"/>
      <c r="C668" s="107"/>
      <c r="D668" s="107"/>
      <c r="E668" s="114"/>
      <c r="F668" s="114"/>
      <c r="G668" s="108"/>
      <c r="H668" s="109"/>
      <c r="I668" s="294">
        <v>3</v>
      </c>
      <c r="J668" s="69">
        <v>1</v>
      </c>
      <c r="K668" s="69"/>
      <c r="L668" s="69"/>
      <c r="M668" s="69"/>
      <c r="N668" s="69"/>
      <c r="O668" s="69"/>
      <c r="P668" s="69"/>
      <c r="Q668" s="69"/>
      <c r="R668" s="69"/>
      <c r="S668" s="337"/>
      <c r="T668" s="333">
        <f t="shared" si="90"/>
        <v>1</v>
      </c>
      <c r="U668" s="102">
        <f t="shared" si="91"/>
        <v>4.9333991119881603E-4</v>
      </c>
      <c r="V668" s="103">
        <f>D649</f>
        <v>2027</v>
      </c>
      <c r="W668" s="282" t="s">
        <v>8</v>
      </c>
      <c r="X668" s="97">
        <f t="shared" si="92"/>
        <v>1</v>
      </c>
      <c r="Y668" s="116"/>
    </row>
    <row r="669" spans="1:25" ht="16.5" thickBot="1" x14ac:dyDescent="0.25">
      <c r="A669" s="106"/>
      <c r="B669" s="107"/>
      <c r="C669" s="107"/>
      <c r="D669" s="107"/>
      <c r="E669" s="114"/>
      <c r="F669" s="114"/>
      <c r="G669" s="108"/>
      <c r="H669" s="109"/>
      <c r="I669" s="294">
        <v>25</v>
      </c>
      <c r="J669" s="69">
        <v>2</v>
      </c>
      <c r="K669" s="69"/>
      <c r="L669" s="69"/>
      <c r="M669" s="69"/>
      <c r="N669" s="69"/>
      <c r="O669" s="69"/>
      <c r="P669" s="69"/>
      <c r="Q669" s="69"/>
      <c r="R669" s="69"/>
      <c r="S669" s="337"/>
      <c r="T669" s="333">
        <f t="shared" si="90"/>
        <v>2</v>
      </c>
      <c r="U669" s="102">
        <f t="shared" si="91"/>
        <v>9.8667982239763205E-4</v>
      </c>
      <c r="V669" s="103">
        <f>D649</f>
        <v>2027</v>
      </c>
      <c r="W669" s="282" t="s">
        <v>9</v>
      </c>
      <c r="X669" s="97">
        <f t="shared" si="92"/>
        <v>2</v>
      </c>
      <c r="Y669" s="116"/>
    </row>
    <row r="670" spans="1:25" ht="16.5" thickBot="1" x14ac:dyDescent="0.25">
      <c r="A670" s="106"/>
      <c r="B670" s="107"/>
      <c r="C670" s="107"/>
      <c r="D670" s="107"/>
      <c r="E670" s="114"/>
      <c r="F670" s="114"/>
      <c r="G670" s="108"/>
      <c r="H670" s="109"/>
      <c r="I670" s="294">
        <v>1</v>
      </c>
      <c r="J670" s="69"/>
      <c r="K670" s="69"/>
      <c r="L670" s="69"/>
      <c r="M670" s="69"/>
      <c r="N670" s="69"/>
      <c r="O670" s="69"/>
      <c r="P670" s="69"/>
      <c r="Q670" s="69"/>
      <c r="R670" s="69"/>
      <c r="S670" s="337"/>
      <c r="T670" s="333">
        <f t="shared" si="90"/>
        <v>0</v>
      </c>
      <c r="U670" s="102">
        <f t="shared" si="91"/>
        <v>0</v>
      </c>
      <c r="V670" s="103">
        <f>D649</f>
        <v>2027</v>
      </c>
      <c r="W670" s="282" t="s">
        <v>82</v>
      </c>
      <c r="X670" s="97">
        <f t="shared" si="92"/>
        <v>0</v>
      </c>
      <c r="Y670" s="116"/>
    </row>
    <row r="671" spans="1:25" ht="16.5" thickBot="1" x14ac:dyDescent="0.25">
      <c r="A671" s="106"/>
      <c r="B671" s="107"/>
      <c r="C671" s="107"/>
      <c r="D671" s="107"/>
      <c r="E671" s="114"/>
      <c r="F671" s="114"/>
      <c r="G671" s="108"/>
      <c r="H671" s="109"/>
      <c r="I671" s="294">
        <v>3</v>
      </c>
      <c r="J671" s="69"/>
      <c r="K671" s="69"/>
      <c r="L671" s="69"/>
      <c r="M671" s="69"/>
      <c r="N671" s="69"/>
      <c r="O671" s="69"/>
      <c r="P671" s="69"/>
      <c r="Q671" s="69"/>
      <c r="R671" s="69"/>
      <c r="S671" s="337"/>
      <c r="T671" s="333">
        <f t="shared" si="90"/>
        <v>0</v>
      </c>
      <c r="U671" s="102">
        <f t="shared" si="91"/>
        <v>0</v>
      </c>
      <c r="V671" s="103">
        <f>D649</f>
        <v>2027</v>
      </c>
      <c r="W671" s="282" t="s">
        <v>20</v>
      </c>
      <c r="X671" s="97">
        <f t="shared" si="92"/>
        <v>0</v>
      </c>
      <c r="Y671" s="116"/>
    </row>
    <row r="672" spans="1:25" ht="16.5" thickBot="1" x14ac:dyDescent="0.25">
      <c r="A672" s="106"/>
      <c r="B672" s="107"/>
      <c r="C672" s="107"/>
      <c r="D672" s="107"/>
      <c r="E672" s="114"/>
      <c r="F672" s="114"/>
      <c r="G672" s="108"/>
      <c r="H672" s="109"/>
      <c r="I672" s="294">
        <v>1</v>
      </c>
      <c r="J672" s="69"/>
      <c r="K672" s="69"/>
      <c r="L672" s="69"/>
      <c r="M672" s="69"/>
      <c r="N672" s="69"/>
      <c r="O672" s="69"/>
      <c r="P672" s="69"/>
      <c r="Q672" s="69"/>
      <c r="R672" s="69"/>
      <c r="S672" s="337"/>
      <c r="T672" s="333">
        <f t="shared" si="90"/>
        <v>0</v>
      </c>
      <c r="U672" s="102">
        <f t="shared" si="91"/>
        <v>0</v>
      </c>
      <c r="V672" s="103">
        <f>D649</f>
        <v>2027</v>
      </c>
      <c r="W672" s="282" t="s">
        <v>83</v>
      </c>
      <c r="X672" s="97">
        <f t="shared" si="92"/>
        <v>0</v>
      </c>
      <c r="Y672" s="105" t="s">
        <v>484</v>
      </c>
    </row>
    <row r="673" spans="1:25" ht="16.5" thickBot="1" x14ac:dyDescent="0.25">
      <c r="A673" s="106"/>
      <c r="B673" s="107"/>
      <c r="C673" s="107"/>
      <c r="D673" s="107"/>
      <c r="E673" s="114"/>
      <c r="F673" s="114"/>
      <c r="G673" s="108"/>
      <c r="H673" s="109"/>
      <c r="I673" s="294"/>
      <c r="J673" s="69"/>
      <c r="K673" s="69"/>
      <c r="L673" s="69"/>
      <c r="M673" s="69"/>
      <c r="N673" s="69"/>
      <c r="O673" s="69"/>
      <c r="P673" s="69"/>
      <c r="Q673" s="69"/>
      <c r="R673" s="69"/>
      <c r="S673" s="337"/>
      <c r="T673" s="333">
        <f t="shared" si="90"/>
        <v>0</v>
      </c>
      <c r="U673" s="102">
        <f t="shared" si="91"/>
        <v>0</v>
      </c>
      <c r="V673" s="103">
        <f>D649</f>
        <v>2027</v>
      </c>
      <c r="W673" s="282" t="s">
        <v>10</v>
      </c>
      <c r="X673" s="97">
        <f t="shared" si="92"/>
        <v>0</v>
      </c>
      <c r="Y673" s="105" t="s">
        <v>483</v>
      </c>
    </row>
    <row r="674" spans="1:25" ht="16.5" thickBot="1" x14ac:dyDescent="0.25">
      <c r="A674" s="106"/>
      <c r="B674" s="107"/>
      <c r="C674" s="107"/>
      <c r="D674" s="107"/>
      <c r="E674" s="114"/>
      <c r="F674" s="114"/>
      <c r="G674" s="108"/>
      <c r="H674" s="109"/>
      <c r="I674" s="294">
        <v>8</v>
      </c>
      <c r="J674" s="69">
        <v>5</v>
      </c>
      <c r="K674" s="69"/>
      <c r="L674" s="69"/>
      <c r="M674" s="69"/>
      <c r="N674" s="69"/>
      <c r="O674" s="69"/>
      <c r="P674" s="69"/>
      <c r="Q674" s="69"/>
      <c r="R674" s="69"/>
      <c r="S674" s="337"/>
      <c r="T674" s="333">
        <f t="shared" si="90"/>
        <v>5</v>
      </c>
      <c r="U674" s="102">
        <f t="shared" si="91"/>
        <v>2.4666995559940799E-3</v>
      </c>
      <c r="V674" s="103">
        <f>D649</f>
        <v>2027</v>
      </c>
      <c r="W674" s="282" t="s">
        <v>13</v>
      </c>
      <c r="X674" s="97">
        <f t="shared" si="92"/>
        <v>5</v>
      </c>
      <c r="Y674" s="105"/>
    </row>
    <row r="675" spans="1:25" ht="15.75" thickBot="1" x14ac:dyDescent="0.25">
      <c r="A675" s="106"/>
      <c r="B675" s="107"/>
      <c r="C675" s="107"/>
      <c r="D675" s="107"/>
      <c r="E675" s="114"/>
      <c r="F675" s="114"/>
      <c r="G675" s="108"/>
      <c r="H675" s="109"/>
      <c r="I675" s="69">
        <v>2</v>
      </c>
      <c r="J675" s="69"/>
      <c r="K675" s="69"/>
      <c r="L675" s="69"/>
      <c r="M675" s="69"/>
      <c r="N675" s="69"/>
      <c r="O675" s="69"/>
      <c r="P675" s="69"/>
      <c r="Q675" s="69"/>
      <c r="R675" s="69"/>
      <c r="S675" s="337"/>
      <c r="T675" s="333">
        <f t="shared" si="90"/>
        <v>0</v>
      </c>
      <c r="U675" s="102">
        <f t="shared" si="91"/>
        <v>0</v>
      </c>
      <c r="V675" s="103">
        <f>D649</f>
        <v>2027</v>
      </c>
      <c r="W675" s="254" t="s">
        <v>346</v>
      </c>
      <c r="X675" s="97">
        <f t="shared" si="92"/>
        <v>0</v>
      </c>
      <c r="Y675" s="115"/>
    </row>
    <row r="676" spans="1:25" ht="15.75" thickBot="1" x14ac:dyDescent="0.25">
      <c r="A676" s="106"/>
      <c r="B676" s="107"/>
      <c r="C676" s="107"/>
      <c r="D676" s="107"/>
      <c r="E676" s="114"/>
      <c r="F676" s="114"/>
      <c r="G676" s="108"/>
      <c r="H676" s="109"/>
      <c r="I676" s="69">
        <v>1</v>
      </c>
      <c r="J676" s="69"/>
      <c r="K676" s="69"/>
      <c r="L676" s="69"/>
      <c r="M676" s="69"/>
      <c r="N676" s="69"/>
      <c r="O676" s="69"/>
      <c r="P676" s="69"/>
      <c r="Q676" s="69"/>
      <c r="R676" s="69"/>
      <c r="S676" s="337"/>
      <c r="T676" s="333">
        <f t="shared" si="90"/>
        <v>0</v>
      </c>
      <c r="U676" s="102">
        <f t="shared" si="91"/>
        <v>0</v>
      </c>
      <c r="V676" s="103">
        <f>D649</f>
        <v>2027</v>
      </c>
      <c r="W676" s="254" t="s">
        <v>101</v>
      </c>
      <c r="X676" s="97">
        <f t="shared" si="92"/>
        <v>0</v>
      </c>
      <c r="Y676" s="115"/>
    </row>
    <row r="677" spans="1:25" ht="16.5" thickBot="1" x14ac:dyDescent="0.25">
      <c r="A677" s="106"/>
      <c r="B677" s="107"/>
      <c r="C677" s="107"/>
      <c r="D677" s="107"/>
      <c r="E677" s="114"/>
      <c r="F677" s="114"/>
      <c r="G677" s="108"/>
      <c r="H677" s="117"/>
      <c r="I677" s="110">
        <v>1</v>
      </c>
      <c r="J677" s="110"/>
      <c r="K677" s="110"/>
      <c r="L677" s="110"/>
      <c r="M677" s="110"/>
      <c r="N677" s="110"/>
      <c r="O677" s="110"/>
      <c r="P677" s="110"/>
      <c r="Q677" s="110"/>
      <c r="R677" s="110"/>
      <c r="S677" s="340"/>
      <c r="T677" s="334">
        <f t="shared" si="90"/>
        <v>0</v>
      </c>
      <c r="U677" s="430">
        <f t="shared" si="91"/>
        <v>0</v>
      </c>
      <c r="V677" s="103">
        <f>D649</f>
        <v>2027</v>
      </c>
      <c r="W677" s="286" t="s">
        <v>10</v>
      </c>
      <c r="X677" s="97">
        <f t="shared" si="92"/>
        <v>0</v>
      </c>
      <c r="Y677" s="105"/>
    </row>
    <row r="678" spans="1:25" ht="16.5" thickBot="1" x14ac:dyDescent="0.3">
      <c r="A678" s="106"/>
      <c r="B678" s="107"/>
      <c r="C678" s="107"/>
      <c r="D678" s="107"/>
      <c r="E678" s="114"/>
      <c r="F678" s="114"/>
      <c r="G678" s="108"/>
      <c r="H678" s="91"/>
      <c r="I678" s="92"/>
      <c r="J678" s="325"/>
      <c r="K678" s="92"/>
      <c r="L678" s="92"/>
      <c r="M678" s="92"/>
      <c r="N678" s="92"/>
      <c r="O678" s="92"/>
      <c r="P678" s="92"/>
      <c r="Q678" s="92"/>
      <c r="R678" s="92"/>
      <c r="S678" s="92"/>
      <c r="T678" s="332"/>
      <c r="U678" s="332"/>
      <c r="V678" s="125"/>
      <c r="W678" s="287" t="s">
        <v>177</v>
      </c>
      <c r="X678" s="97">
        <f t="shared" si="92"/>
        <v>0</v>
      </c>
      <c r="Y678" s="105" t="s">
        <v>475</v>
      </c>
    </row>
    <row r="679" spans="1:25" ht="16.5" thickBot="1" x14ac:dyDescent="0.25">
      <c r="A679" s="106"/>
      <c r="B679" s="107"/>
      <c r="C679" s="107"/>
      <c r="D679" s="107"/>
      <c r="E679" s="114"/>
      <c r="F679" s="114"/>
      <c r="G679" s="119"/>
      <c r="H679" s="99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336"/>
      <c r="T679" s="335">
        <f t="shared" ref="T679:T687" si="93">SUM(H679,J679,L679,N679,P679,R679,S679)</f>
        <v>0</v>
      </c>
      <c r="U679" s="224">
        <f>($T679)/$D$649</f>
        <v>0</v>
      </c>
      <c r="V679" s="103">
        <f>D649</f>
        <v>2027</v>
      </c>
      <c r="W679" s="281" t="s">
        <v>87</v>
      </c>
      <c r="X679" s="97">
        <f t="shared" si="92"/>
        <v>0</v>
      </c>
      <c r="Y679" s="105" t="s">
        <v>482</v>
      </c>
    </row>
    <row r="680" spans="1:25" ht="16.5" thickBot="1" x14ac:dyDescent="0.25">
      <c r="A680" s="106"/>
      <c r="B680" s="107"/>
      <c r="C680" s="107"/>
      <c r="D680" s="107"/>
      <c r="E680" s="114"/>
      <c r="F680" s="114"/>
      <c r="G680" s="119"/>
      <c r="H680" s="109">
        <v>1</v>
      </c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337"/>
      <c r="T680" s="333">
        <f t="shared" si="93"/>
        <v>1</v>
      </c>
      <c r="U680" s="224">
        <f t="shared" ref="U680:U687" si="94">($T680)/$D$649</f>
        <v>4.9333991119881603E-4</v>
      </c>
      <c r="V680" s="103">
        <f>D649</f>
        <v>2027</v>
      </c>
      <c r="W680" s="282" t="s">
        <v>88</v>
      </c>
      <c r="X680" s="97">
        <f t="shared" si="92"/>
        <v>1</v>
      </c>
      <c r="Y680" s="105" t="s">
        <v>481</v>
      </c>
    </row>
    <row r="681" spans="1:25" ht="15.75" thickBot="1" x14ac:dyDescent="0.25">
      <c r="A681" s="106"/>
      <c r="B681" s="107"/>
      <c r="C681" s="107"/>
      <c r="D681" s="107"/>
      <c r="E681" s="114"/>
      <c r="F681" s="114"/>
      <c r="G681" s="119"/>
      <c r="H681" s="109">
        <v>1</v>
      </c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337"/>
      <c r="T681" s="333">
        <f t="shared" si="93"/>
        <v>1</v>
      </c>
      <c r="U681" s="224">
        <f t="shared" si="94"/>
        <v>4.9333991119881603E-4</v>
      </c>
      <c r="V681" s="103">
        <f>D649</f>
        <v>2027</v>
      </c>
      <c r="W681" s="368" t="s">
        <v>16</v>
      </c>
      <c r="X681" s="97">
        <f t="shared" si="92"/>
        <v>1</v>
      </c>
      <c r="Y681" s="105" t="s">
        <v>480</v>
      </c>
    </row>
    <row r="682" spans="1:25" ht="16.5" thickBot="1" x14ac:dyDescent="0.25">
      <c r="A682" s="106"/>
      <c r="B682" s="107"/>
      <c r="C682" s="107"/>
      <c r="D682" s="107"/>
      <c r="E682" s="114"/>
      <c r="F682" s="114"/>
      <c r="G682" s="119"/>
      <c r="H682" s="109">
        <v>2</v>
      </c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337"/>
      <c r="T682" s="333">
        <f t="shared" si="93"/>
        <v>2</v>
      </c>
      <c r="U682" s="224">
        <f t="shared" si="94"/>
        <v>9.8667982239763205E-4</v>
      </c>
      <c r="V682" s="103">
        <f>D649</f>
        <v>2027</v>
      </c>
      <c r="W682" s="282" t="s">
        <v>76</v>
      </c>
      <c r="X682" s="97">
        <f t="shared" si="92"/>
        <v>2</v>
      </c>
      <c r="Y682" s="105"/>
    </row>
    <row r="683" spans="1:25" ht="16.5" thickBot="1" x14ac:dyDescent="0.25">
      <c r="A683" s="106"/>
      <c r="B683" s="107"/>
      <c r="C683" s="107"/>
      <c r="D683" s="107"/>
      <c r="E683" s="114"/>
      <c r="F683" s="114"/>
      <c r="G683" s="119"/>
      <c r="H683" s="109">
        <v>2</v>
      </c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337"/>
      <c r="T683" s="333">
        <f t="shared" si="93"/>
        <v>2</v>
      </c>
      <c r="U683" s="224">
        <f t="shared" si="94"/>
        <v>9.8667982239763205E-4</v>
      </c>
      <c r="V683" s="103">
        <f>D649</f>
        <v>2027</v>
      </c>
      <c r="W683" s="282" t="s">
        <v>199</v>
      </c>
      <c r="X683" s="97">
        <f t="shared" si="92"/>
        <v>2</v>
      </c>
      <c r="Y683" s="105"/>
    </row>
    <row r="684" spans="1:25" ht="16.5" thickBot="1" x14ac:dyDescent="0.25">
      <c r="A684" s="106"/>
      <c r="B684" s="107"/>
      <c r="C684" s="107"/>
      <c r="D684" s="107"/>
      <c r="E684" s="114"/>
      <c r="F684" s="114"/>
      <c r="G684" s="119"/>
      <c r="H684" s="109">
        <v>2</v>
      </c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337"/>
      <c r="T684" s="333">
        <f t="shared" si="93"/>
        <v>2</v>
      </c>
      <c r="U684" s="224">
        <f t="shared" si="94"/>
        <v>9.8667982239763205E-4</v>
      </c>
      <c r="V684" s="103">
        <f>D649</f>
        <v>2027</v>
      </c>
      <c r="W684" s="283" t="s">
        <v>28</v>
      </c>
      <c r="X684" s="97">
        <f t="shared" si="92"/>
        <v>2</v>
      </c>
      <c r="Y684" s="105"/>
    </row>
    <row r="685" spans="1:25" ht="16.5" thickBot="1" x14ac:dyDescent="0.25">
      <c r="A685" s="106"/>
      <c r="B685" s="107"/>
      <c r="C685" s="107"/>
      <c r="D685" s="107"/>
      <c r="E685" s="114"/>
      <c r="F685" s="114"/>
      <c r="G685" s="119"/>
      <c r="H685" s="117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340"/>
      <c r="T685" s="333">
        <f t="shared" si="93"/>
        <v>0</v>
      </c>
      <c r="U685" s="224">
        <f t="shared" si="94"/>
        <v>0</v>
      </c>
      <c r="V685" s="103">
        <f>D649</f>
        <v>2027</v>
      </c>
      <c r="W685" s="286" t="s">
        <v>37</v>
      </c>
      <c r="X685" s="97">
        <f t="shared" si="92"/>
        <v>0</v>
      </c>
      <c r="Y685" s="105"/>
    </row>
    <row r="686" spans="1:25" ht="16.5" thickBot="1" x14ac:dyDescent="0.25">
      <c r="A686" s="106"/>
      <c r="B686" s="107"/>
      <c r="C686" s="107"/>
      <c r="D686" s="107"/>
      <c r="E686" s="114"/>
      <c r="F686" s="114"/>
      <c r="G686" s="119"/>
      <c r="H686" s="117">
        <v>1</v>
      </c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340"/>
      <c r="T686" s="333">
        <f t="shared" si="93"/>
        <v>1</v>
      </c>
      <c r="U686" s="224">
        <f t="shared" si="94"/>
        <v>4.9333991119881603E-4</v>
      </c>
      <c r="V686" s="103">
        <f>D649</f>
        <v>2027</v>
      </c>
      <c r="W686" s="286" t="s">
        <v>13</v>
      </c>
      <c r="X686" s="97">
        <f t="shared" si="92"/>
        <v>1</v>
      </c>
      <c r="Y686" s="105"/>
    </row>
    <row r="687" spans="1:25" ht="16.5" thickBot="1" x14ac:dyDescent="0.25">
      <c r="A687" s="127"/>
      <c r="B687" s="128"/>
      <c r="C687" s="128"/>
      <c r="D687" s="128"/>
      <c r="E687" s="129"/>
      <c r="F687" s="129"/>
      <c r="G687" s="130"/>
      <c r="H687" s="117">
        <v>2</v>
      </c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340"/>
      <c r="T687" s="333">
        <f t="shared" si="93"/>
        <v>2</v>
      </c>
      <c r="U687" s="331">
        <f t="shared" si="94"/>
        <v>9.8667982239763205E-4</v>
      </c>
      <c r="V687" s="103">
        <f>D649</f>
        <v>2027</v>
      </c>
      <c r="W687" s="284" t="s">
        <v>168</v>
      </c>
      <c r="X687" s="289">
        <f>T687</f>
        <v>2</v>
      </c>
      <c r="Y687" s="295"/>
    </row>
    <row r="688" spans="1:25" ht="15.75" thickBot="1" x14ac:dyDescent="0.25">
      <c r="A688" s="132"/>
      <c r="B688" s="132"/>
      <c r="C688" s="132"/>
      <c r="D688" s="132"/>
      <c r="E688" s="132"/>
      <c r="F688" s="132"/>
      <c r="G688" s="53" t="s">
        <v>5</v>
      </c>
      <c r="H688" s="133">
        <f>SUM(H650:H687)</f>
        <v>107</v>
      </c>
      <c r="I688" s="133">
        <f>SUM(I650:I687)</f>
        <v>68</v>
      </c>
      <c r="J688" s="133">
        <f>SUM(J650:J687)</f>
        <v>26</v>
      </c>
      <c r="K688" s="133">
        <f t="shared" ref="K688:R688" si="95">SUM(K650:K687)</f>
        <v>0</v>
      </c>
      <c r="L688" s="133">
        <f t="shared" si="95"/>
        <v>0</v>
      </c>
      <c r="M688" s="133">
        <f t="shared" si="95"/>
        <v>0</v>
      </c>
      <c r="N688" s="133">
        <f t="shared" si="95"/>
        <v>0</v>
      </c>
      <c r="O688" s="133">
        <f t="shared" si="95"/>
        <v>0</v>
      </c>
      <c r="P688" s="133">
        <f t="shared" si="95"/>
        <v>0</v>
      </c>
      <c r="Q688" s="133">
        <f t="shared" si="95"/>
        <v>0</v>
      </c>
      <c r="R688" s="133">
        <f t="shared" si="95"/>
        <v>0</v>
      </c>
      <c r="S688" s="133">
        <f>SUM(S650:S687)</f>
        <v>10</v>
      </c>
      <c r="T688" s="271">
        <f>SUM(H688,J688,L688,N688,P688,R688,S688)</f>
        <v>143</v>
      </c>
      <c r="U688" s="224">
        <f>($T688)/$D$649</f>
        <v>7.0547607301430684E-2</v>
      </c>
      <c r="V688" s="103">
        <f>D649</f>
        <v>2027</v>
      </c>
      <c r="W688" s="46"/>
    </row>
    <row r="690" spans="1:25" ht="15.75" thickBot="1" x14ac:dyDescent="0.3"/>
    <row r="691" spans="1:25" ht="75.75" thickBot="1" x14ac:dyDescent="0.3">
      <c r="A691" s="48"/>
      <c r="B691" s="48" t="s">
        <v>23</v>
      </c>
      <c r="C691" s="49" t="s">
        <v>56</v>
      </c>
      <c r="D691" s="49" t="s">
        <v>18</v>
      </c>
      <c r="E691" s="48" t="s">
        <v>17</v>
      </c>
      <c r="F691" s="50" t="s">
        <v>1</v>
      </c>
      <c r="G691" s="51" t="s">
        <v>24</v>
      </c>
      <c r="H691" s="52" t="s">
        <v>77</v>
      </c>
      <c r="I691" s="52" t="s">
        <v>78</v>
      </c>
      <c r="J691" s="52" t="s">
        <v>57</v>
      </c>
      <c r="K691" s="52" t="s">
        <v>62</v>
      </c>
      <c r="L691" s="52" t="s">
        <v>58</v>
      </c>
      <c r="M691" s="52" t="s">
        <v>63</v>
      </c>
      <c r="N691" s="52" t="s">
        <v>59</v>
      </c>
      <c r="O691" s="52" t="s">
        <v>64</v>
      </c>
      <c r="P691" s="52" t="s">
        <v>60</v>
      </c>
      <c r="Q691" s="52" t="s">
        <v>79</v>
      </c>
      <c r="R691" s="52" t="s">
        <v>131</v>
      </c>
      <c r="S691" s="52" t="s">
        <v>44</v>
      </c>
      <c r="T691" s="52" t="s">
        <v>5</v>
      </c>
      <c r="U691" s="48" t="s">
        <v>2</v>
      </c>
      <c r="V691" s="88" t="s">
        <v>74</v>
      </c>
      <c r="W691" s="89" t="s">
        <v>21</v>
      </c>
      <c r="X691" s="49" t="s">
        <v>18</v>
      </c>
      <c r="Y691" s="90" t="s">
        <v>7</v>
      </c>
    </row>
    <row r="692" spans="1:25" ht="15.75" thickBot="1" x14ac:dyDescent="0.3">
      <c r="A692" s="471">
        <v>1482874</v>
      </c>
      <c r="B692" s="288" t="s">
        <v>125</v>
      </c>
      <c r="C692" s="471">
        <v>1920</v>
      </c>
      <c r="D692" s="471">
        <v>2056</v>
      </c>
      <c r="E692" s="476">
        <v>1848</v>
      </c>
      <c r="F692" s="477">
        <f>E692/D692</f>
        <v>0.89883268482490275</v>
      </c>
      <c r="G692" s="54">
        <v>44981</v>
      </c>
      <c r="H692" s="91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3"/>
      <c r="T692" s="425"/>
      <c r="U692" s="125"/>
      <c r="V692" s="93"/>
      <c r="W692" s="95" t="s">
        <v>80</v>
      </c>
      <c r="X692" s="289">
        <v>578.5</v>
      </c>
      <c r="Y692" s="86" t="s">
        <v>75</v>
      </c>
    </row>
    <row r="693" spans="1:25" ht="16.5" thickBot="1" x14ac:dyDescent="0.25">
      <c r="A693" s="96"/>
      <c r="B693" s="97"/>
      <c r="C693" s="97"/>
      <c r="D693" s="97"/>
      <c r="E693" s="97"/>
      <c r="F693" s="97"/>
      <c r="G693" s="98"/>
      <c r="H693" s="99">
        <v>8</v>
      </c>
      <c r="I693" s="100"/>
      <c r="J693" s="100">
        <v>1</v>
      </c>
      <c r="K693" s="100"/>
      <c r="L693" s="100"/>
      <c r="M693" s="100"/>
      <c r="N693" s="100"/>
      <c r="O693" s="100"/>
      <c r="P693" s="100"/>
      <c r="Q693" s="100"/>
      <c r="R693" s="100"/>
      <c r="S693" s="336">
        <v>4</v>
      </c>
      <c r="T693" s="335">
        <f t="shared" ref="T693:T720" si="96">SUM(H693,J693,L693,N693,P693,R693,S693)</f>
        <v>13</v>
      </c>
      <c r="U693" s="429">
        <f>($T693)/$D$692</f>
        <v>6.3229571984435799E-3</v>
      </c>
      <c r="V693" s="103">
        <f>D692</f>
        <v>2056</v>
      </c>
      <c r="W693" s="281" t="s">
        <v>16</v>
      </c>
      <c r="X693" s="97">
        <f>T693</f>
        <v>13</v>
      </c>
      <c r="Y693" s="290" t="s">
        <v>140</v>
      </c>
    </row>
    <row r="694" spans="1:25" ht="16.5" thickBot="1" x14ac:dyDescent="0.25">
      <c r="A694" s="106"/>
      <c r="B694" s="107"/>
      <c r="C694" s="107"/>
      <c r="D694" s="107"/>
      <c r="E694" s="107"/>
      <c r="F694" s="107"/>
      <c r="G694" s="108"/>
      <c r="H694" s="109">
        <v>9</v>
      </c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337">
        <v>2</v>
      </c>
      <c r="T694" s="333">
        <f t="shared" si="96"/>
        <v>11</v>
      </c>
      <c r="U694" s="102">
        <f t="shared" ref="U694:U720" si="97">($T694)/$D$692</f>
        <v>5.350194552529183E-3</v>
      </c>
      <c r="V694" s="103">
        <f>D692</f>
        <v>2056</v>
      </c>
      <c r="W694" s="282" t="s">
        <v>6</v>
      </c>
      <c r="X694" s="97">
        <f t="shared" ref="X694:X729" si="98">T694</f>
        <v>11</v>
      </c>
      <c r="Y694" s="290" t="s">
        <v>178</v>
      </c>
    </row>
    <row r="695" spans="1:25" ht="16.5" thickBot="1" x14ac:dyDescent="0.25">
      <c r="A695" s="106"/>
      <c r="B695" s="107"/>
      <c r="C695" s="107"/>
      <c r="D695" s="107"/>
      <c r="E695" s="114"/>
      <c r="F695" s="114"/>
      <c r="G695" s="108"/>
      <c r="H695" s="109">
        <v>32</v>
      </c>
      <c r="I695" s="69"/>
      <c r="J695" s="69">
        <v>3</v>
      </c>
      <c r="K695" s="69"/>
      <c r="L695" s="69"/>
      <c r="M695" s="69"/>
      <c r="N695" s="69"/>
      <c r="O695" s="69"/>
      <c r="P695" s="69"/>
      <c r="Q695" s="69"/>
      <c r="R695" s="69"/>
      <c r="S695" s="337">
        <v>10</v>
      </c>
      <c r="T695" s="333">
        <f t="shared" si="96"/>
        <v>45</v>
      </c>
      <c r="U695" s="102">
        <f t="shared" si="97"/>
        <v>2.1887159533073929E-2</v>
      </c>
      <c r="V695" s="103">
        <f>D692</f>
        <v>2056</v>
      </c>
      <c r="W695" s="282" t="s">
        <v>14</v>
      </c>
      <c r="X695" s="97">
        <f t="shared" si="98"/>
        <v>45</v>
      </c>
      <c r="Y695" s="329"/>
    </row>
    <row r="696" spans="1:25" ht="16.5" thickBot="1" x14ac:dyDescent="0.25">
      <c r="A696" s="106"/>
      <c r="B696" s="107"/>
      <c r="C696" s="107"/>
      <c r="D696" s="107"/>
      <c r="E696" s="114"/>
      <c r="F696" s="114"/>
      <c r="G696" s="108"/>
      <c r="H696" s="109">
        <v>6</v>
      </c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337">
        <v>7</v>
      </c>
      <c r="T696" s="333">
        <f t="shared" si="96"/>
        <v>13</v>
      </c>
      <c r="U696" s="102">
        <f t="shared" si="97"/>
        <v>6.3229571984435799E-3</v>
      </c>
      <c r="V696" s="103">
        <f>D692</f>
        <v>2056</v>
      </c>
      <c r="W696" s="282" t="s">
        <v>15</v>
      </c>
      <c r="X696" s="97">
        <f t="shared" si="98"/>
        <v>13</v>
      </c>
      <c r="Y696" s="459"/>
    </row>
    <row r="697" spans="1:25" ht="16.5" thickBot="1" x14ac:dyDescent="0.25">
      <c r="A697" s="106"/>
      <c r="B697" s="107"/>
      <c r="C697" s="107"/>
      <c r="D697" s="107"/>
      <c r="E697" s="114"/>
      <c r="F697" s="114"/>
      <c r="G697" s="108"/>
      <c r="H697" s="109">
        <v>51</v>
      </c>
      <c r="I697" s="69"/>
      <c r="J697" s="69">
        <v>9</v>
      </c>
      <c r="K697" s="69"/>
      <c r="L697" s="69"/>
      <c r="M697" s="69"/>
      <c r="N697" s="69"/>
      <c r="O697" s="69"/>
      <c r="P697" s="69"/>
      <c r="Q697" s="69"/>
      <c r="R697" s="69"/>
      <c r="S697" s="337">
        <v>1</v>
      </c>
      <c r="T697" s="333">
        <f t="shared" si="96"/>
        <v>61</v>
      </c>
      <c r="U697" s="102">
        <f t="shared" si="97"/>
        <v>2.9669260700389104E-2</v>
      </c>
      <c r="V697" s="103">
        <f>D692</f>
        <v>2056</v>
      </c>
      <c r="W697" s="282" t="s">
        <v>32</v>
      </c>
      <c r="X697" s="97">
        <f t="shared" si="98"/>
        <v>61</v>
      </c>
      <c r="Y697" s="459"/>
    </row>
    <row r="698" spans="1:25" ht="16.5" thickBot="1" x14ac:dyDescent="0.25">
      <c r="A698" s="106"/>
      <c r="B698" s="107"/>
      <c r="C698" s="107"/>
      <c r="D698" s="107"/>
      <c r="E698" s="114"/>
      <c r="F698" s="114"/>
      <c r="G698" s="108"/>
      <c r="H698" s="10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337"/>
      <c r="T698" s="333">
        <f t="shared" si="96"/>
        <v>0</v>
      </c>
      <c r="U698" s="102">
        <f t="shared" si="97"/>
        <v>0</v>
      </c>
      <c r="V698" s="103">
        <f>D692</f>
        <v>2056</v>
      </c>
      <c r="W698" s="282" t="s">
        <v>33</v>
      </c>
      <c r="X698" s="97">
        <f t="shared" si="98"/>
        <v>0</v>
      </c>
      <c r="Y698" s="115"/>
    </row>
    <row r="699" spans="1:25" ht="16.5" thickBot="1" x14ac:dyDescent="0.25">
      <c r="A699" s="106"/>
      <c r="B699" s="107"/>
      <c r="C699" s="107"/>
      <c r="D699" s="107"/>
      <c r="E699" s="114"/>
      <c r="F699" s="114"/>
      <c r="G699" s="108"/>
      <c r="H699" s="10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337"/>
      <c r="T699" s="333">
        <f t="shared" si="96"/>
        <v>0</v>
      </c>
      <c r="U699" s="102">
        <f t="shared" si="97"/>
        <v>0</v>
      </c>
      <c r="V699" s="103">
        <f>D692</f>
        <v>2056</v>
      </c>
      <c r="W699" s="282" t="s">
        <v>48</v>
      </c>
      <c r="X699" s="97">
        <f t="shared" si="98"/>
        <v>0</v>
      </c>
      <c r="Y699" s="115"/>
    </row>
    <row r="700" spans="1:25" ht="16.5" thickBot="1" x14ac:dyDescent="0.25">
      <c r="A700" s="106"/>
      <c r="B700" s="107"/>
      <c r="C700" s="107"/>
      <c r="D700" s="107"/>
      <c r="E700" s="114"/>
      <c r="F700" s="114"/>
      <c r="G700" s="108"/>
      <c r="H700" s="10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337"/>
      <c r="T700" s="333">
        <f t="shared" si="96"/>
        <v>0</v>
      </c>
      <c r="U700" s="102">
        <f t="shared" si="97"/>
        <v>0</v>
      </c>
      <c r="V700" s="103">
        <f>D692</f>
        <v>2056</v>
      </c>
      <c r="W700" s="282" t="s">
        <v>31</v>
      </c>
      <c r="X700" s="97">
        <f t="shared" si="98"/>
        <v>0</v>
      </c>
      <c r="Y700" s="115"/>
    </row>
    <row r="701" spans="1:25" ht="16.5" thickBot="1" x14ac:dyDescent="0.25">
      <c r="A701" s="106"/>
      <c r="B701" s="107"/>
      <c r="C701" s="107"/>
      <c r="D701" s="107"/>
      <c r="E701" s="114"/>
      <c r="F701" s="114"/>
      <c r="G701" s="108"/>
      <c r="H701" s="109">
        <v>1</v>
      </c>
      <c r="I701" s="69"/>
      <c r="J701" s="69">
        <v>1</v>
      </c>
      <c r="K701" s="69"/>
      <c r="L701" s="69"/>
      <c r="M701" s="69"/>
      <c r="N701" s="69"/>
      <c r="O701" s="69"/>
      <c r="P701" s="69"/>
      <c r="Q701" s="69"/>
      <c r="R701" s="69"/>
      <c r="S701" s="337">
        <v>1</v>
      </c>
      <c r="T701" s="333">
        <f t="shared" si="96"/>
        <v>3</v>
      </c>
      <c r="U701" s="102">
        <f t="shared" si="97"/>
        <v>1.4591439688715954E-3</v>
      </c>
      <c r="V701" s="103">
        <f>D692</f>
        <v>2056</v>
      </c>
      <c r="W701" s="282" t="s">
        <v>0</v>
      </c>
      <c r="X701" s="97">
        <f t="shared" si="98"/>
        <v>3</v>
      </c>
      <c r="Y701" s="329"/>
    </row>
    <row r="702" spans="1:25" ht="16.5" thickBot="1" x14ac:dyDescent="0.25">
      <c r="A702" s="106"/>
      <c r="B702" s="107"/>
      <c r="C702" s="107"/>
      <c r="D702" s="107"/>
      <c r="E702" s="114"/>
      <c r="F702" s="114"/>
      <c r="G702" s="108"/>
      <c r="H702" s="109">
        <v>6</v>
      </c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337"/>
      <c r="T702" s="333">
        <f t="shared" si="96"/>
        <v>6</v>
      </c>
      <c r="U702" s="102">
        <f t="shared" si="97"/>
        <v>2.9182879377431907E-3</v>
      </c>
      <c r="V702" s="103">
        <f>D692</f>
        <v>2056</v>
      </c>
      <c r="W702" s="282" t="s">
        <v>12</v>
      </c>
      <c r="X702" s="97">
        <f t="shared" si="98"/>
        <v>6</v>
      </c>
      <c r="Y702" s="116"/>
    </row>
    <row r="703" spans="1:25" ht="16.5" thickBot="1" x14ac:dyDescent="0.25">
      <c r="A703" s="106"/>
      <c r="B703" s="107"/>
      <c r="C703" s="107"/>
      <c r="D703" s="107"/>
      <c r="E703" s="114"/>
      <c r="F703" s="114" t="s">
        <v>110</v>
      </c>
      <c r="G703" s="108"/>
      <c r="H703" s="109">
        <v>1</v>
      </c>
      <c r="I703" s="69"/>
      <c r="J703" s="69">
        <v>1</v>
      </c>
      <c r="K703" s="69"/>
      <c r="L703" s="69"/>
      <c r="M703" s="69"/>
      <c r="N703" s="69"/>
      <c r="O703" s="69"/>
      <c r="P703" s="69"/>
      <c r="Q703" s="69"/>
      <c r="R703" s="69"/>
      <c r="S703" s="337"/>
      <c r="T703" s="333">
        <f t="shared" si="96"/>
        <v>2</v>
      </c>
      <c r="U703" s="102">
        <f t="shared" si="97"/>
        <v>9.727626459143969E-4</v>
      </c>
      <c r="V703" s="103">
        <f>D692</f>
        <v>2056</v>
      </c>
      <c r="W703" s="282" t="s">
        <v>35</v>
      </c>
      <c r="X703" s="97">
        <f t="shared" si="98"/>
        <v>2</v>
      </c>
      <c r="Y703" s="116"/>
    </row>
    <row r="704" spans="1:25" ht="16.5" thickBot="1" x14ac:dyDescent="0.25">
      <c r="A704" s="106"/>
      <c r="B704" s="107"/>
      <c r="C704" s="107"/>
      <c r="D704" s="107"/>
      <c r="E704" s="114"/>
      <c r="F704" s="114"/>
      <c r="G704" s="108"/>
      <c r="H704" s="109"/>
      <c r="I704" s="69"/>
      <c r="J704" s="69">
        <v>4</v>
      </c>
      <c r="K704" s="69"/>
      <c r="L704" s="69"/>
      <c r="M704" s="69"/>
      <c r="N704" s="69"/>
      <c r="O704" s="69"/>
      <c r="P704" s="69"/>
      <c r="Q704" s="69"/>
      <c r="R704" s="69"/>
      <c r="S704" s="337"/>
      <c r="T704" s="333">
        <f t="shared" si="96"/>
        <v>4</v>
      </c>
      <c r="U704" s="102">
        <f t="shared" si="97"/>
        <v>1.9455252918287938E-3</v>
      </c>
      <c r="V704" s="103">
        <f>D692</f>
        <v>2056</v>
      </c>
      <c r="W704" s="283" t="s">
        <v>29</v>
      </c>
      <c r="X704" s="97">
        <f t="shared" si="98"/>
        <v>4</v>
      </c>
      <c r="Y704" s="113"/>
    </row>
    <row r="705" spans="1:25" ht="16.5" thickBot="1" x14ac:dyDescent="0.25">
      <c r="A705" s="106"/>
      <c r="B705" s="107"/>
      <c r="C705" s="107"/>
      <c r="D705" s="107"/>
      <c r="E705" s="114"/>
      <c r="F705" s="114"/>
      <c r="G705" s="119"/>
      <c r="H705" s="120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337"/>
      <c r="T705" s="333">
        <f t="shared" si="96"/>
        <v>0</v>
      </c>
      <c r="U705" s="102">
        <f t="shared" si="97"/>
        <v>0</v>
      </c>
      <c r="V705" s="103">
        <f>D692</f>
        <v>2056</v>
      </c>
      <c r="W705" s="283" t="s">
        <v>221</v>
      </c>
      <c r="X705" s="97">
        <f t="shared" si="98"/>
        <v>0</v>
      </c>
      <c r="Y705" s="292" t="s">
        <v>295</v>
      </c>
    </row>
    <row r="706" spans="1:25" ht="16.5" thickBot="1" x14ac:dyDescent="0.25">
      <c r="A706" s="106"/>
      <c r="B706" s="107"/>
      <c r="C706" s="107"/>
      <c r="D706" s="107"/>
      <c r="E706" s="114"/>
      <c r="F706" s="114"/>
      <c r="G706" s="119"/>
      <c r="H706" s="120"/>
      <c r="I706" s="69"/>
      <c r="J706" s="69"/>
      <c r="K706" s="69"/>
      <c r="L706" s="69"/>
      <c r="M706" s="69"/>
      <c r="N706" s="69"/>
      <c r="O706" s="69"/>
      <c r="P706" s="69"/>
      <c r="Q706" s="69"/>
      <c r="R706" s="69">
        <v>1</v>
      </c>
      <c r="S706" s="337"/>
      <c r="T706" s="333">
        <f t="shared" si="96"/>
        <v>1</v>
      </c>
      <c r="U706" s="102">
        <f t="shared" si="97"/>
        <v>4.8638132295719845E-4</v>
      </c>
      <c r="V706" s="103">
        <f>D692</f>
        <v>2056</v>
      </c>
      <c r="W706" s="283" t="s">
        <v>127</v>
      </c>
      <c r="X706" s="97">
        <f t="shared" si="98"/>
        <v>1</v>
      </c>
      <c r="Y706" s="113"/>
    </row>
    <row r="707" spans="1:25" ht="16.5" thickBot="1" x14ac:dyDescent="0.25">
      <c r="A707" s="106"/>
      <c r="B707" s="107"/>
      <c r="C707" s="107"/>
      <c r="D707" s="107"/>
      <c r="E707" s="114"/>
      <c r="F707" s="114"/>
      <c r="G707" s="119"/>
      <c r="H707" s="227">
        <v>1</v>
      </c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338"/>
      <c r="T707" s="334">
        <f t="shared" si="96"/>
        <v>1</v>
      </c>
      <c r="U707" s="331">
        <f t="shared" si="97"/>
        <v>4.8638132295719845E-4</v>
      </c>
      <c r="V707" s="322">
        <f>D692</f>
        <v>2056</v>
      </c>
      <c r="W707" s="284" t="s">
        <v>179</v>
      </c>
      <c r="X707" s="97">
        <f t="shared" si="98"/>
        <v>1</v>
      </c>
      <c r="Y707" s="113"/>
    </row>
    <row r="708" spans="1:25" ht="16.5" thickBot="1" x14ac:dyDescent="0.25">
      <c r="A708" s="106"/>
      <c r="B708" s="107"/>
      <c r="C708" s="107"/>
      <c r="D708" s="107"/>
      <c r="E708" s="114"/>
      <c r="F708" s="114"/>
      <c r="G708" s="108"/>
      <c r="H708" s="99"/>
      <c r="I708" s="121">
        <v>16</v>
      </c>
      <c r="J708" s="121"/>
      <c r="K708" s="121"/>
      <c r="L708" s="121"/>
      <c r="M708" s="121"/>
      <c r="N708" s="121"/>
      <c r="O708" s="121"/>
      <c r="P708" s="121"/>
      <c r="Q708" s="121"/>
      <c r="R708" s="121"/>
      <c r="S708" s="339"/>
      <c r="T708" s="335">
        <f t="shared" si="96"/>
        <v>0</v>
      </c>
      <c r="U708" s="224">
        <f t="shared" si="97"/>
        <v>0</v>
      </c>
      <c r="V708" s="103">
        <f>D692</f>
        <v>2056</v>
      </c>
      <c r="W708" s="285" t="s">
        <v>11</v>
      </c>
      <c r="X708" s="97">
        <f t="shared" si="98"/>
        <v>0</v>
      </c>
      <c r="Y708" s="116"/>
    </row>
    <row r="709" spans="1:25" ht="15.75" thickBot="1" x14ac:dyDescent="0.25">
      <c r="A709" s="106"/>
      <c r="B709" s="107"/>
      <c r="C709" s="107"/>
      <c r="D709" s="107"/>
      <c r="E709" s="114"/>
      <c r="F709" s="114"/>
      <c r="G709" s="108"/>
      <c r="H709" s="109"/>
      <c r="I709" s="293"/>
      <c r="J709" s="69"/>
      <c r="K709" s="69"/>
      <c r="L709" s="69"/>
      <c r="M709" s="69"/>
      <c r="N709" s="69"/>
      <c r="O709" s="69"/>
      <c r="P709" s="69"/>
      <c r="Q709" s="69"/>
      <c r="R709" s="69"/>
      <c r="S709" s="337"/>
      <c r="T709" s="333">
        <f t="shared" si="96"/>
        <v>0</v>
      </c>
      <c r="U709" s="102">
        <f t="shared" si="97"/>
        <v>0</v>
      </c>
      <c r="V709" s="103">
        <f>D692</f>
        <v>2056</v>
      </c>
      <c r="W709" s="111" t="s">
        <v>103</v>
      </c>
      <c r="X709" s="97">
        <f t="shared" si="98"/>
        <v>0</v>
      </c>
      <c r="Y709" s="116"/>
    </row>
    <row r="710" spans="1:25" ht="16.5" thickBot="1" x14ac:dyDescent="0.25">
      <c r="A710" s="106"/>
      <c r="B710" s="107"/>
      <c r="C710" s="107"/>
      <c r="D710" s="107"/>
      <c r="E710" s="114"/>
      <c r="F710" s="114"/>
      <c r="G710" s="108"/>
      <c r="H710" s="109"/>
      <c r="I710" s="294">
        <v>8</v>
      </c>
      <c r="J710" s="69">
        <v>3</v>
      </c>
      <c r="K710" s="69"/>
      <c r="L710" s="69"/>
      <c r="M710" s="69"/>
      <c r="N710" s="69"/>
      <c r="O710" s="69"/>
      <c r="P710" s="69"/>
      <c r="Q710" s="69"/>
      <c r="R710" s="69"/>
      <c r="S710" s="337">
        <v>2</v>
      </c>
      <c r="T710" s="333">
        <f t="shared" si="96"/>
        <v>5</v>
      </c>
      <c r="U710" s="102">
        <f t="shared" si="97"/>
        <v>2.4319066147859923E-3</v>
      </c>
      <c r="V710" s="103">
        <f>D692</f>
        <v>2056</v>
      </c>
      <c r="W710" s="282" t="s">
        <v>3</v>
      </c>
      <c r="X710" s="97">
        <f t="shared" si="98"/>
        <v>5</v>
      </c>
      <c r="Y710" s="115"/>
    </row>
    <row r="711" spans="1:25" ht="16.5" thickBot="1" x14ac:dyDescent="0.25">
      <c r="A711" s="106"/>
      <c r="B711" s="107"/>
      <c r="C711" s="107"/>
      <c r="D711" s="107"/>
      <c r="E711" s="114"/>
      <c r="F711" s="114"/>
      <c r="G711" s="108"/>
      <c r="H711" s="109"/>
      <c r="I711" s="294">
        <v>142</v>
      </c>
      <c r="J711" s="69">
        <v>14</v>
      </c>
      <c r="K711" s="69"/>
      <c r="L711" s="69"/>
      <c r="M711" s="69"/>
      <c r="N711" s="69"/>
      <c r="O711" s="69"/>
      <c r="P711" s="69"/>
      <c r="Q711" s="69"/>
      <c r="R711" s="69"/>
      <c r="S711" s="337"/>
      <c r="T711" s="333">
        <f t="shared" si="96"/>
        <v>14</v>
      </c>
      <c r="U711" s="102">
        <f t="shared" si="97"/>
        <v>6.8093385214007783E-3</v>
      </c>
      <c r="V711" s="103">
        <f>D692</f>
        <v>2056</v>
      </c>
      <c r="W711" s="282" t="s">
        <v>8</v>
      </c>
      <c r="X711" s="97">
        <f t="shared" si="98"/>
        <v>14</v>
      </c>
      <c r="Y711" s="116"/>
    </row>
    <row r="712" spans="1:25" ht="16.5" thickBot="1" x14ac:dyDescent="0.25">
      <c r="A712" s="106"/>
      <c r="B712" s="107"/>
      <c r="C712" s="107"/>
      <c r="D712" s="107"/>
      <c r="E712" s="114"/>
      <c r="F712" s="114"/>
      <c r="G712" s="108"/>
      <c r="H712" s="109"/>
      <c r="I712" s="294">
        <v>4</v>
      </c>
      <c r="J712" s="69">
        <v>3</v>
      </c>
      <c r="K712" s="69"/>
      <c r="L712" s="69"/>
      <c r="M712" s="69"/>
      <c r="N712" s="69"/>
      <c r="O712" s="69"/>
      <c r="P712" s="69"/>
      <c r="Q712" s="69"/>
      <c r="R712" s="69"/>
      <c r="S712" s="337"/>
      <c r="T712" s="333">
        <f t="shared" si="96"/>
        <v>3</v>
      </c>
      <c r="U712" s="102">
        <f t="shared" si="97"/>
        <v>1.4591439688715954E-3</v>
      </c>
      <c r="V712" s="103">
        <f>D692</f>
        <v>2056</v>
      </c>
      <c r="W712" s="282" t="s">
        <v>9</v>
      </c>
      <c r="X712" s="97">
        <f t="shared" si="98"/>
        <v>3</v>
      </c>
      <c r="Y712" s="116"/>
    </row>
    <row r="713" spans="1:25" ht="16.5" thickBot="1" x14ac:dyDescent="0.25">
      <c r="A713" s="106"/>
      <c r="B713" s="107"/>
      <c r="C713" s="107"/>
      <c r="D713" s="107"/>
      <c r="E713" s="114"/>
      <c r="F713" s="114"/>
      <c r="G713" s="108"/>
      <c r="H713" s="109"/>
      <c r="I713" s="294"/>
      <c r="J713" s="69">
        <v>1</v>
      </c>
      <c r="K713" s="69"/>
      <c r="L713" s="69"/>
      <c r="M713" s="69"/>
      <c r="N713" s="69"/>
      <c r="O713" s="69"/>
      <c r="P713" s="69"/>
      <c r="Q713" s="69"/>
      <c r="R713" s="69"/>
      <c r="S713" s="337"/>
      <c r="T713" s="333">
        <f t="shared" si="96"/>
        <v>1</v>
      </c>
      <c r="U713" s="102">
        <f t="shared" si="97"/>
        <v>4.8638132295719845E-4</v>
      </c>
      <c r="V713" s="103">
        <f>D692</f>
        <v>2056</v>
      </c>
      <c r="W713" s="282" t="s">
        <v>82</v>
      </c>
      <c r="X713" s="97">
        <f t="shared" si="98"/>
        <v>1</v>
      </c>
      <c r="Y713" s="116"/>
    </row>
    <row r="714" spans="1:25" ht="16.5" thickBot="1" x14ac:dyDescent="0.25">
      <c r="A714" s="106"/>
      <c r="B714" s="107"/>
      <c r="C714" s="107"/>
      <c r="D714" s="107"/>
      <c r="E714" s="114"/>
      <c r="F714" s="114"/>
      <c r="G714" s="108"/>
      <c r="H714" s="109"/>
      <c r="I714" s="294">
        <v>11</v>
      </c>
      <c r="J714" s="69"/>
      <c r="K714" s="69"/>
      <c r="L714" s="69"/>
      <c r="M714" s="69"/>
      <c r="N714" s="69"/>
      <c r="O714" s="69"/>
      <c r="P714" s="69"/>
      <c r="Q714" s="69"/>
      <c r="R714" s="69"/>
      <c r="S714" s="337"/>
      <c r="T714" s="333">
        <f t="shared" si="96"/>
        <v>0</v>
      </c>
      <c r="U714" s="102">
        <f t="shared" si="97"/>
        <v>0</v>
      </c>
      <c r="V714" s="103">
        <f>D692</f>
        <v>2056</v>
      </c>
      <c r="W714" s="282" t="s">
        <v>20</v>
      </c>
      <c r="X714" s="97">
        <f t="shared" si="98"/>
        <v>0</v>
      </c>
      <c r="Y714" s="116"/>
    </row>
    <row r="715" spans="1:25" ht="16.5" thickBot="1" x14ac:dyDescent="0.25">
      <c r="A715" s="106"/>
      <c r="B715" s="107"/>
      <c r="C715" s="107"/>
      <c r="D715" s="107"/>
      <c r="E715" s="114"/>
      <c r="F715" s="114"/>
      <c r="G715" s="108"/>
      <c r="H715" s="109"/>
      <c r="I715" s="294"/>
      <c r="J715" s="69"/>
      <c r="K715" s="69"/>
      <c r="L715" s="69"/>
      <c r="M715" s="69"/>
      <c r="N715" s="69"/>
      <c r="O715" s="69"/>
      <c r="P715" s="69"/>
      <c r="Q715" s="69"/>
      <c r="R715" s="69"/>
      <c r="S715" s="337"/>
      <c r="T715" s="333">
        <f t="shared" si="96"/>
        <v>0</v>
      </c>
      <c r="U715" s="102">
        <f t="shared" si="97"/>
        <v>0</v>
      </c>
      <c r="V715" s="103">
        <f>D692</f>
        <v>2056</v>
      </c>
      <c r="W715" s="282" t="s">
        <v>83</v>
      </c>
      <c r="X715" s="97">
        <f t="shared" si="98"/>
        <v>0</v>
      </c>
      <c r="Y715" s="105" t="s">
        <v>507</v>
      </c>
    </row>
    <row r="716" spans="1:25" ht="15.75" thickBot="1" x14ac:dyDescent="0.25">
      <c r="A716" s="106"/>
      <c r="B716" s="107"/>
      <c r="C716" s="107"/>
      <c r="D716" s="107"/>
      <c r="E716" s="114"/>
      <c r="F716" s="114"/>
      <c r="G716" s="108"/>
      <c r="H716" s="109"/>
      <c r="I716" s="294">
        <v>1</v>
      </c>
      <c r="J716" s="69">
        <v>1</v>
      </c>
      <c r="K716" s="69"/>
      <c r="L716" s="69"/>
      <c r="M716" s="69"/>
      <c r="N716" s="69"/>
      <c r="O716" s="69"/>
      <c r="P716" s="69"/>
      <c r="Q716" s="69"/>
      <c r="R716" s="69"/>
      <c r="S716" s="337"/>
      <c r="T716" s="333">
        <f t="shared" si="96"/>
        <v>1</v>
      </c>
      <c r="U716" s="102">
        <f t="shared" si="97"/>
        <v>4.8638132295719845E-4</v>
      </c>
      <c r="V716" s="103">
        <f>D692</f>
        <v>2056</v>
      </c>
      <c r="W716" s="268" t="s">
        <v>220</v>
      </c>
      <c r="X716" s="97">
        <f t="shared" si="98"/>
        <v>1</v>
      </c>
      <c r="Y716" s="105" t="s">
        <v>506</v>
      </c>
    </row>
    <row r="717" spans="1:25" ht="16.5" thickBot="1" x14ac:dyDescent="0.25">
      <c r="A717" s="106"/>
      <c r="B717" s="107"/>
      <c r="C717" s="107"/>
      <c r="D717" s="107"/>
      <c r="E717" s="114"/>
      <c r="F717" s="114"/>
      <c r="G717" s="108"/>
      <c r="H717" s="109"/>
      <c r="I717" s="294">
        <v>45</v>
      </c>
      <c r="J717" s="69"/>
      <c r="K717" s="69"/>
      <c r="L717" s="69"/>
      <c r="M717" s="69"/>
      <c r="N717" s="69"/>
      <c r="O717" s="69"/>
      <c r="P717" s="69"/>
      <c r="Q717" s="69"/>
      <c r="R717" s="69"/>
      <c r="S717" s="337"/>
      <c r="T717" s="333">
        <f t="shared" si="96"/>
        <v>0</v>
      </c>
      <c r="U717" s="102">
        <f t="shared" si="97"/>
        <v>0</v>
      </c>
      <c r="V717" s="103">
        <f>D692</f>
        <v>2056</v>
      </c>
      <c r="W717" s="282" t="s">
        <v>13</v>
      </c>
      <c r="X717" s="97">
        <f t="shared" si="98"/>
        <v>0</v>
      </c>
      <c r="Y717" s="105"/>
    </row>
    <row r="718" spans="1:25" ht="15.75" thickBot="1" x14ac:dyDescent="0.25">
      <c r="A718" s="106"/>
      <c r="B718" s="107"/>
      <c r="C718" s="107"/>
      <c r="D718" s="107"/>
      <c r="E718" s="114"/>
      <c r="F718" s="114"/>
      <c r="G718" s="108"/>
      <c r="H718" s="109"/>
      <c r="I718" s="69">
        <v>1</v>
      </c>
      <c r="J718" s="69"/>
      <c r="K718" s="69"/>
      <c r="L718" s="69"/>
      <c r="M718" s="69"/>
      <c r="N718" s="69"/>
      <c r="O718" s="69"/>
      <c r="P718" s="69"/>
      <c r="Q718" s="69"/>
      <c r="R718" s="69">
        <v>1</v>
      </c>
      <c r="S718" s="337"/>
      <c r="T718" s="333">
        <f t="shared" si="96"/>
        <v>1</v>
      </c>
      <c r="U718" s="102">
        <f t="shared" si="97"/>
        <v>4.8638132295719845E-4</v>
      </c>
      <c r="V718" s="103">
        <f>D692</f>
        <v>2056</v>
      </c>
      <c r="W718" s="254" t="s">
        <v>346</v>
      </c>
      <c r="X718" s="97">
        <f t="shared" si="98"/>
        <v>1</v>
      </c>
      <c r="Y718" s="115"/>
    </row>
    <row r="719" spans="1:25" ht="15.75" thickBot="1" x14ac:dyDescent="0.25">
      <c r="A719" s="106"/>
      <c r="B719" s="107"/>
      <c r="C719" s="107"/>
      <c r="D719" s="107"/>
      <c r="E719" s="114"/>
      <c r="F719" s="114"/>
      <c r="G719" s="108"/>
      <c r="H719" s="10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337"/>
      <c r="T719" s="333">
        <f t="shared" si="96"/>
        <v>0</v>
      </c>
      <c r="U719" s="102">
        <f t="shared" si="97"/>
        <v>0</v>
      </c>
      <c r="V719" s="103">
        <f>D692</f>
        <v>2056</v>
      </c>
      <c r="W719" s="254" t="s">
        <v>101</v>
      </c>
      <c r="X719" s="97">
        <f t="shared" si="98"/>
        <v>0</v>
      </c>
      <c r="Y719" s="115"/>
    </row>
    <row r="720" spans="1:25" ht="16.5" thickBot="1" x14ac:dyDescent="0.25">
      <c r="A720" s="106"/>
      <c r="B720" s="107"/>
      <c r="C720" s="107"/>
      <c r="D720" s="107"/>
      <c r="E720" s="114"/>
      <c r="F720" s="114"/>
      <c r="G720" s="108"/>
      <c r="H720" s="117"/>
      <c r="I720" s="110">
        <v>4</v>
      </c>
      <c r="J720" s="110"/>
      <c r="K720" s="110"/>
      <c r="L720" s="110"/>
      <c r="M720" s="110"/>
      <c r="N720" s="110"/>
      <c r="O720" s="110"/>
      <c r="P720" s="110"/>
      <c r="Q720" s="110"/>
      <c r="R720" s="110"/>
      <c r="S720" s="340">
        <v>2</v>
      </c>
      <c r="T720" s="334">
        <f t="shared" si="96"/>
        <v>2</v>
      </c>
      <c r="U720" s="430">
        <f t="shared" si="97"/>
        <v>9.727626459143969E-4</v>
      </c>
      <c r="V720" s="103">
        <f>D692</f>
        <v>2056</v>
      </c>
      <c r="W720" s="286" t="s">
        <v>10</v>
      </c>
      <c r="X720" s="97">
        <f t="shared" si="98"/>
        <v>2</v>
      </c>
      <c r="Y720" s="105"/>
    </row>
    <row r="721" spans="1:25" ht="16.5" thickBot="1" x14ac:dyDescent="0.3">
      <c r="A721" s="106"/>
      <c r="B721" s="107"/>
      <c r="C721" s="107"/>
      <c r="D721" s="107"/>
      <c r="E721" s="114"/>
      <c r="F721" s="114"/>
      <c r="G721" s="108"/>
      <c r="H721" s="91"/>
      <c r="I721" s="92"/>
      <c r="J721" s="325"/>
      <c r="K721" s="92"/>
      <c r="L721" s="92"/>
      <c r="M721" s="92"/>
      <c r="N721" s="92"/>
      <c r="O721" s="92"/>
      <c r="P721" s="92"/>
      <c r="Q721" s="92"/>
      <c r="R721" s="92"/>
      <c r="S721" s="92"/>
      <c r="T721" s="332"/>
      <c r="U721" s="332"/>
      <c r="V721" s="125"/>
      <c r="W721" s="287" t="s">
        <v>177</v>
      </c>
      <c r="X721" s="97">
        <f t="shared" si="98"/>
        <v>0</v>
      </c>
      <c r="Y721" s="105"/>
    </row>
    <row r="722" spans="1:25" ht="16.5" thickBot="1" x14ac:dyDescent="0.25">
      <c r="A722" s="106"/>
      <c r="B722" s="107"/>
      <c r="C722" s="107"/>
      <c r="D722" s="107"/>
      <c r="E722" s="114"/>
      <c r="F722" s="114"/>
      <c r="G722" s="119"/>
      <c r="H722" s="99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336"/>
      <c r="T722" s="335">
        <f t="shared" ref="T722:T730" si="99">SUM(H722,J722,L722,N722,P722,R722,S722)</f>
        <v>0</v>
      </c>
      <c r="U722" s="224">
        <f>($T722)/$D$692</f>
        <v>0</v>
      </c>
      <c r="V722" s="103">
        <f>D692</f>
        <v>2056</v>
      </c>
      <c r="W722" s="281" t="s">
        <v>87</v>
      </c>
      <c r="X722" s="97">
        <f t="shared" si="98"/>
        <v>0</v>
      </c>
      <c r="Y722" s="105" t="s">
        <v>504</v>
      </c>
    </row>
    <row r="723" spans="1:25" ht="16.5" thickBot="1" x14ac:dyDescent="0.25">
      <c r="A723" s="106"/>
      <c r="B723" s="107"/>
      <c r="C723" s="107"/>
      <c r="D723" s="107"/>
      <c r="E723" s="114"/>
      <c r="F723" s="114"/>
      <c r="G723" s="119"/>
      <c r="H723" s="109">
        <v>10</v>
      </c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337"/>
      <c r="T723" s="333">
        <f t="shared" si="99"/>
        <v>10</v>
      </c>
      <c r="U723" s="224">
        <f t="shared" ref="U723:U730" si="100">($T723)/$D$692</f>
        <v>4.8638132295719845E-3</v>
      </c>
      <c r="V723" s="103">
        <f>D692</f>
        <v>2056</v>
      </c>
      <c r="W723" s="282" t="s">
        <v>88</v>
      </c>
      <c r="X723" s="97">
        <f t="shared" si="98"/>
        <v>10</v>
      </c>
      <c r="Y723" s="105" t="s">
        <v>503</v>
      </c>
    </row>
    <row r="724" spans="1:25" ht="15.75" thickBot="1" x14ac:dyDescent="0.25">
      <c r="A724" s="106"/>
      <c r="B724" s="107"/>
      <c r="C724" s="107"/>
      <c r="D724" s="107"/>
      <c r="E724" s="114"/>
      <c r="F724" s="114"/>
      <c r="G724" s="119"/>
      <c r="H724" s="109">
        <v>1</v>
      </c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337"/>
      <c r="T724" s="333">
        <f t="shared" si="99"/>
        <v>1</v>
      </c>
      <c r="U724" s="224">
        <f t="shared" si="100"/>
        <v>4.8638132295719845E-4</v>
      </c>
      <c r="V724" s="103">
        <f>D692</f>
        <v>2056</v>
      </c>
      <c r="W724" s="368" t="s">
        <v>16</v>
      </c>
      <c r="X724" s="97">
        <f t="shared" si="98"/>
        <v>1</v>
      </c>
      <c r="Y724" s="105" t="s">
        <v>292</v>
      </c>
    </row>
    <row r="725" spans="1:25" ht="16.5" thickBot="1" x14ac:dyDescent="0.25">
      <c r="A725" s="106"/>
      <c r="B725" s="107"/>
      <c r="C725" s="107"/>
      <c r="D725" s="107"/>
      <c r="E725" s="114"/>
      <c r="F725" s="114"/>
      <c r="G725" s="119"/>
      <c r="H725" s="109">
        <v>2</v>
      </c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337"/>
      <c r="T725" s="333">
        <f t="shared" si="99"/>
        <v>2</v>
      </c>
      <c r="U725" s="224">
        <f t="shared" si="100"/>
        <v>9.727626459143969E-4</v>
      </c>
      <c r="V725" s="103">
        <f>D692</f>
        <v>2056</v>
      </c>
      <c r="W725" s="282" t="s">
        <v>76</v>
      </c>
      <c r="X725" s="97">
        <f t="shared" si="98"/>
        <v>2</v>
      </c>
      <c r="Y725" s="105" t="s">
        <v>468</v>
      </c>
    </row>
    <row r="726" spans="1:25" ht="16.5" thickBot="1" x14ac:dyDescent="0.25">
      <c r="A726" s="106"/>
      <c r="B726" s="107"/>
      <c r="C726" s="107"/>
      <c r="D726" s="107"/>
      <c r="E726" s="114"/>
      <c r="F726" s="114"/>
      <c r="G726" s="119"/>
      <c r="H726" s="109">
        <v>1</v>
      </c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337"/>
      <c r="T726" s="333">
        <f t="shared" si="99"/>
        <v>1</v>
      </c>
      <c r="U726" s="224">
        <f t="shared" si="100"/>
        <v>4.8638132295719845E-4</v>
      </c>
      <c r="V726" s="103">
        <f>D692</f>
        <v>2056</v>
      </c>
      <c r="W726" s="282" t="s">
        <v>90</v>
      </c>
      <c r="X726" s="97">
        <f t="shared" si="98"/>
        <v>1</v>
      </c>
      <c r="Y726" s="105" t="s">
        <v>505</v>
      </c>
    </row>
    <row r="727" spans="1:25" ht="16.5" thickBot="1" x14ac:dyDescent="0.25">
      <c r="A727" s="106"/>
      <c r="B727" s="107"/>
      <c r="C727" s="107"/>
      <c r="D727" s="107"/>
      <c r="E727" s="114"/>
      <c r="F727" s="114"/>
      <c r="G727" s="119"/>
      <c r="H727" s="10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337"/>
      <c r="T727" s="333">
        <f t="shared" si="99"/>
        <v>0</v>
      </c>
      <c r="U727" s="224">
        <f t="shared" si="100"/>
        <v>0</v>
      </c>
      <c r="V727" s="103">
        <f>D692</f>
        <v>2056</v>
      </c>
      <c r="W727" s="283" t="s">
        <v>28</v>
      </c>
      <c r="X727" s="97">
        <f t="shared" si="98"/>
        <v>0</v>
      </c>
      <c r="Y727" s="105"/>
    </row>
    <row r="728" spans="1:25" ht="16.5" thickBot="1" x14ac:dyDescent="0.25">
      <c r="A728" s="106"/>
      <c r="B728" s="107"/>
      <c r="C728" s="107"/>
      <c r="D728" s="107"/>
      <c r="E728" s="114"/>
      <c r="F728" s="114"/>
      <c r="G728" s="119"/>
      <c r="H728" s="117">
        <v>7</v>
      </c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340"/>
      <c r="T728" s="333">
        <f t="shared" si="99"/>
        <v>7</v>
      </c>
      <c r="U728" s="224">
        <f t="shared" si="100"/>
        <v>3.4046692607003892E-3</v>
      </c>
      <c r="V728" s="103">
        <f>D692</f>
        <v>2056</v>
      </c>
      <c r="W728" s="286" t="s">
        <v>37</v>
      </c>
      <c r="X728" s="97">
        <f t="shared" si="98"/>
        <v>7</v>
      </c>
      <c r="Y728" s="105"/>
    </row>
    <row r="729" spans="1:25" ht="16.5" thickBot="1" x14ac:dyDescent="0.25">
      <c r="A729" s="106"/>
      <c r="B729" s="107"/>
      <c r="C729" s="107"/>
      <c r="D729" s="107"/>
      <c r="E729" s="114"/>
      <c r="F729" s="114"/>
      <c r="G729" s="119"/>
      <c r="H729" s="117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340"/>
      <c r="T729" s="333">
        <f t="shared" si="99"/>
        <v>0</v>
      </c>
      <c r="U729" s="224">
        <f t="shared" si="100"/>
        <v>0</v>
      </c>
      <c r="V729" s="103">
        <f>D692</f>
        <v>2056</v>
      </c>
      <c r="W729" s="286" t="s">
        <v>13</v>
      </c>
      <c r="X729" s="97">
        <f t="shared" si="98"/>
        <v>0</v>
      </c>
      <c r="Y729" s="105"/>
    </row>
    <row r="730" spans="1:25" ht="16.5" thickBot="1" x14ac:dyDescent="0.25">
      <c r="A730" s="127"/>
      <c r="B730" s="128"/>
      <c r="C730" s="128"/>
      <c r="D730" s="128"/>
      <c r="E730" s="129"/>
      <c r="F730" s="129"/>
      <c r="G730" s="130"/>
      <c r="H730" s="117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340"/>
      <c r="T730" s="333">
        <f t="shared" si="99"/>
        <v>0</v>
      </c>
      <c r="U730" s="331">
        <f t="shared" si="100"/>
        <v>0</v>
      </c>
      <c r="V730" s="103">
        <f>D692</f>
        <v>2056</v>
      </c>
      <c r="W730" s="284" t="s">
        <v>168</v>
      </c>
      <c r="X730" s="289">
        <f>T730</f>
        <v>0</v>
      </c>
      <c r="Y730" s="295"/>
    </row>
    <row r="731" spans="1:25" ht="15.75" thickBot="1" x14ac:dyDescent="0.25">
      <c r="A731" s="132"/>
      <c r="B731" s="132"/>
      <c r="C731" s="132"/>
      <c r="D731" s="132"/>
      <c r="E731" s="132"/>
      <c r="F731" s="132"/>
      <c r="G731" s="53" t="s">
        <v>5</v>
      </c>
      <c r="H731" s="133">
        <f>SUM(H693:H730)</f>
        <v>136</v>
      </c>
      <c r="I731" s="133">
        <f>SUM(I693:I730)</f>
        <v>232</v>
      </c>
      <c r="J731" s="133">
        <f>SUM(J693:J730)</f>
        <v>41</v>
      </c>
      <c r="K731" s="133">
        <f t="shared" ref="K731:R731" si="101">SUM(K693:K730)</f>
        <v>0</v>
      </c>
      <c r="L731" s="133">
        <f t="shared" si="101"/>
        <v>0</v>
      </c>
      <c r="M731" s="133">
        <f t="shared" si="101"/>
        <v>0</v>
      </c>
      <c r="N731" s="133">
        <f t="shared" si="101"/>
        <v>0</v>
      </c>
      <c r="O731" s="133">
        <f t="shared" si="101"/>
        <v>0</v>
      </c>
      <c r="P731" s="133">
        <f t="shared" si="101"/>
        <v>0</v>
      </c>
      <c r="Q731" s="133">
        <f t="shared" si="101"/>
        <v>0</v>
      </c>
      <c r="R731" s="133">
        <f t="shared" si="101"/>
        <v>2</v>
      </c>
      <c r="S731" s="133">
        <f>SUM(S693:S730)</f>
        <v>29</v>
      </c>
      <c r="T731" s="271">
        <f>SUM(H731,J731,L731,N731,P731,R731,S731)</f>
        <v>208</v>
      </c>
      <c r="U731" s="224">
        <f>($T731)/$D$692</f>
        <v>0.10116731517509728</v>
      </c>
      <c r="V731" s="103">
        <f>D692</f>
        <v>2056</v>
      </c>
      <c r="W731" s="46"/>
    </row>
    <row r="733" spans="1:25" ht="15.75" thickBot="1" x14ac:dyDescent="0.3"/>
    <row r="734" spans="1:25" ht="75.75" thickBot="1" x14ac:dyDescent="0.3">
      <c r="A734" s="48"/>
      <c r="B734" s="48" t="s">
        <v>23</v>
      </c>
      <c r="C734" s="49" t="s">
        <v>56</v>
      </c>
      <c r="D734" s="49" t="s">
        <v>18</v>
      </c>
      <c r="E734" s="48" t="s">
        <v>17</v>
      </c>
      <c r="F734" s="50" t="s">
        <v>1</v>
      </c>
      <c r="G734" s="51" t="s">
        <v>24</v>
      </c>
      <c r="H734" s="52" t="s">
        <v>77</v>
      </c>
      <c r="I734" s="52" t="s">
        <v>78</v>
      </c>
      <c r="J734" s="52" t="s">
        <v>57</v>
      </c>
      <c r="K734" s="52" t="s">
        <v>62</v>
      </c>
      <c r="L734" s="52" t="s">
        <v>58</v>
      </c>
      <c r="M734" s="52" t="s">
        <v>63</v>
      </c>
      <c r="N734" s="52" t="s">
        <v>59</v>
      </c>
      <c r="O734" s="52" t="s">
        <v>64</v>
      </c>
      <c r="P734" s="52" t="s">
        <v>60</v>
      </c>
      <c r="Q734" s="52" t="s">
        <v>79</v>
      </c>
      <c r="R734" s="52" t="s">
        <v>131</v>
      </c>
      <c r="S734" s="52" t="s">
        <v>44</v>
      </c>
      <c r="T734" s="52" t="s">
        <v>5</v>
      </c>
      <c r="U734" s="48" t="s">
        <v>2</v>
      </c>
      <c r="V734" s="88" t="s">
        <v>74</v>
      </c>
      <c r="W734" s="89" t="s">
        <v>21</v>
      </c>
      <c r="X734" s="49" t="s">
        <v>18</v>
      </c>
      <c r="Y734" s="90" t="s">
        <v>7</v>
      </c>
    </row>
    <row r="735" spans="1:25" ht="15.75" thickBot="1" x14ac:dyDescent="0.3">
      <c r="A735" s="471">
        <v>1482890</v>
      </c>
      <c r="B735" s="288" t="s">
        <v>125</v>
      </c>
      <c r="C735" s="471">
        <v>1920</v>
      </c>
      <c r="D735" s="471">
        <v>2102</v>
      </c>
      <c r="E735" s="476">
        <v>1837</v>
      </c>
      <c r="F735" s="477">
        <f>E735/D735</f>
        <v>0.8739295908658421</v>
      </c>
      <c r="G735" s="54">
        <v>44985</v>
      </c>
      <c r="H735" s="91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3"/>
      <c r="T735" s="425"/>
      <c r="U735" s="125"/>
      <c r="V735" s="93"/>
      <c r="W735" s="95" t="s">
        <v>80</v>
      </c>
      <c r="X735" s="289">
        <v>578.5</v>
      </c>
      <c r="Y735" s="86" t="s">
        <v>75</v>
      </c>
    </row>
    <row r="736" spans="1:25" ht="16.5" thickBot="1" x14ac:dyDescent="0.25">
      <c r="A736" s="96"/>
      <c r="B736" s="97"/>
      <c r="C736" s="97"/>
      <c r="D736" s="97"/>
      <c r="E736" s="97"/>
      <c r="F736" s="97"/>
      <c r="G736" s="98"/>
      <c r="H736" s="99">
        <v>33</v>
      </c>
      <c r="I736" s="100"/>
      <c r="J736" s="100">
        <v>3</v>
      </c>
      <c r="K736" s="100"/>
      <c r="L736" s="100"/>
      <c r="M736" s="100"/>
      <c r="N736" s="100"/>
      <c r="O736" s="100"/>
      <c r="P736" s="100"/>
      <c r="Q736" s="100"/>
      <c r="R736" s="100"/>
      <c r="S736" s="336">
        <v>15</v>
      </c>
      <c r="T736" s="335">
        <f t="shared" ref="T736:T763" si="102">SUM(H736,J736,L736,N736,P736,R736,S736)</f>
        <v>51</v>
      </c>
      <c r="U736" s="429">
        <f>($T736)/$D$735</f>
        <v>2.4262607040913417E-2</v>
      </c>
      <c r="V736" s="103">
        <f>D735</f>
        <v>2102</v>
      </c>
      <c r="W736" s="281" t="s">
        <v>16</v>
      </c>
      <c r="X736" s="97">
        <f>T736</f>
        <v>51</v>
      </c>
      <c r="Y736" s="290" t="s">
        <v>140</v>
      </c>
    </row>
    <row r="737" spans="1:25" ht="16.5" thickBot="1" x14ac:dyDescent="0.25">
      <c r="A737" s="106"/>
      <c r="B737" s="107"/>
      <c r="C737" s="107"/>
      <c r="D737" s="107"/>
      <c r="E737" s="107"/>
      <c r="F737" s="107"/>
      <c r="G737" s="108"/>
      <c r="H737" s="109">
        <v>3</v>
      </c>
      <c r="I737" s="69"/>
      <c r="J737" s="69">
        <v>1</v>
      </c>
      <c r="K737" s="69"/>
      <c r="L737" s="69"/>
      <c r="M737" s="69"/>
      <c r="N737" s="69"/>
      <c r="O737" s="69"/>
      <c r="P737" s="69"/>
      <c r="Q737" s="69"/>
      <c r="R737" s="69"/>
      <c r="S737" s="337">
        <v>1</v>
      </c>
      <c r="T737" s="333">
        <f t="shared" si="102"/>
        <v>5</v>
      </c>
      <c r="U737" s="102">
        <f t="shared" ref="U737:U763" si="103">($T737)/$D$735</f>
        <v>2.3786869647954329E-3</v>
      </c>
      <c r="V737" s="103">
        <f>D735</f>
        <v>2102</v>
      </c>
      <c r="W737" s="282" t="s">
        <v>6</v>
      </c>
      <c r="X737" s="97">
        <f t="shared" ref="X737:X772" si="104">T737</f>
        <v>5</v>
      </c>
      <c r="Y737" s="290" t="s">
        <v>178</v>
      </c>
    </row>
    <row r="738" spans="1:25" ht="16.5" thickBot="1" x14ac:dyDescent="0.25">
      <c r="A738" s="106"/>
      <c r="B738" s="107"/>
      <c r="C738" s="107"/>
      <c r="D738" s="107"/>
      <c r="E738" s="114"/>
      <c r="F738" s="114"/>
      <c r="G738" s="108"/>
      <c r="H738" s="109">
        <v>46</v>
      </c>
      <c r="I738" s="69"/>
      <c r="J738" s="69">
        <v>14</v>
      </c>
      <c r="K738" s="69"/>
      <c r="L738" s="69"/>
      <c r="M738" s="69"/>
      <c r="N738" s="69"/>
      <c r="O738" s="69"/>
      <c r="P738" s="69"/>
      <c r="Q738" s="69"/>
      <c r="R738" s="69"/>
      <c r="S738" s="337">
        <v>16</v>
      </c>
      <c r="T738" s="333">
        <f t="shared" si="102"/>
        <v>76</v>
      </c>
      <c r="U738" s="102">
        <f t="shared" si="103"/>
        <v>3.6156041864890583E-2</v>
      </c>
      <c r="V738" s="103">
        <f>D735</f>
        <v>2102</v>
      </c>
      <c r="W738" s="282" t="s">
        <v>14</v>
      </c>
      <c r="X738" s="97">
        <f t="shared" si="104"/>
        <v>76</v>
      </c>
      <c r="Y738" s="329"/>
    </row>
    <row r="739" spans="1:25" ht="16.5" thickBot="1" x14ac:dyDescent="0.25">
      <c r="A739" s="106"/>
      <c r="B739" s="107"/>
      <c r="C739" s="107"/>
      <c r="D739" s="107"/>
      <c r="E739" s="114"/>
      <c r="F739" s="114"/>
      <c r="G739" s="108"/>
      <c r="H739" s="109">
        <v>12</v>
      </c>
      <c r="I739" s="69"/>
      <c r="J739" s="69">
        <v>4</v>
      </c>
      <c r="K739" s="69"/>
      <c r="L739" s="69"/>
      <c r="M739" s="69"/>
      <c r="N739" s="69"/>
      <c r="O739" s="69"/>
      <c r="P739" s="69"/>
      <c r="Q739" s="69"/>
      <c r="R739" s="69"/>
      <c r="S739" s="337">
        <v>12</v>
      </c>
      <c r="T739" s="333">
        <f t="shared" si="102"/>
        <v>28</v>
      </c>
      <c r="U739" s="102">
        <f t="shared" si="103"/>
        <v>1.3320647002854425E-2</v>
      </c>
      <c r="V739" s="103">
        <f>D735</f>
        <v>2102</v>
      </c>
      <c r="W739" s="282" t="s">
        <v>15</v>
      </c>
      <c r="X739" s="97">
        <f t="shared" si="104"/>
        <v>28</v>
      </c>
      <c r="Y739" s="459"/>
    </row>
    <row r="740" spans="1:25" ht="16.5" thickBot="1" x14ac:dyDescent="0.25">
      <c r="A740" s="106"/>
      <c r="B740" s="107"/>
      <c r="C740" s="107"/>
      <c r="D740" s="107"/>
      <c r="E740" s="114"/>
      <c r="F740" s="114"/>
      <c r="G740" s="108"/>
      <c r="H740" s="109">
        <v>20</v>
      </c>
      <c r="I740" s="69"/>
      <c r="J740" s="69">
        <v>6</v>
      </c>
      <c r="K740" s="69"/>
      <c r="L740" s="69"/>
      <c r="M740" s="69"/>
      <c r="N740" s="69"/>
      <c r="O740" s="69"/>
      <c r="P740" s="69"/>
      <c r="Q740" s="69"/>
      <c r="R740" s="69"/>
      <c r="S740" s="337">
        <v>3</v>
      </c>
      <c r="T740" s="333">
        <f t="shared" si="102"/>
        <v>29</v>
      </c>
      <c r="U740" s="102">
        <f t="shared" si="103"/>
        <v>1.3796384395813511E-2</v>
      </c>
      <c r="V740" s="103">
        <f>D735</f>
        <v>2102</v>
      </c>
      <c r="W740" s="282" t="s">
        <v>32</v>
      </c>
      <c r="X740" s="97">
        <f t="shared" si="104"/>
        <v>29</v>
      </c>
      <c r="Y740" s="459"/>
    </row>
    <row r="741" spans="1:25" ht="16.5" thickBot="1" x14ac:dyDescent="0.25">
      <c r="A741" s="106"/>
      <c r="B741" s="107"/>
      <c r="C741" s="107"/>
      <c r="D741" s="107"/>
      <c r="E741" s="114"/>
      <c r="F741" s="114"/>
      <c r="G741" s="108"/>
      <c r="H741" s="10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337"/>
      <c r="T741" s="333">
        <f t="shared" si="102"/>
        <v>0</v>
      </c>
      <c r="U741" s="102">
        <f t="shared" si="103"/>
        <v>0</v>
      </c>
      <c r="V741" s="103">
        <f>D735</f>
        <v>2102</v>
      </c>
      <c r="W741" s="282" t="s">
        <v>33</v>
      </c>
      <c r="X741" s="97">
        <f t="shared" si="104"/>
        <v>0</v>
      </c>
      <c r="Y741" s="115"/>
    </row>
    <row r="742" spans="1:25" ht="16.5" thickBot="1" x14ac:dyDescent="0.25">
      <c r="A742" s="106"/>
      <c r="B742" s="107"/>
      <c r="C742" s="107"/>
      <c r="D742" s="107"/>
      <c r="E742" s="114"/>
      <c r="F742" s="114"/>
      <c r="G742" s="108"/>
      <c r="H742" s="10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337"/>
      <c r="T742" s="333">
        <f t="shared" si="102"/>
        <v>0</v>
      </c>
      <c r="U742" s="102">
        <f t="shared" si="103"/>
        <v>0</v>
      </c>
      <c r="V742" s="103">
        <f>D735</f>
        <v>2102</v>
      </c>
      <c r="W742" s="282" t="s">
        <v>48</v>
      </c>
      <c r="X742" s="97">
        <f t="shared" si="104"/>
        <v>0</v>
      </c>
      <c r="Y742" s="115"/>
    </row>
    <row r="743" spans="1:25" ht="16.5" thickBot="1" x14ac:dyDescent="0.25">
      <c r="A743" s="106"/>
      <c r="B743" s="107"/>
      <c r="C743" s="107"/>
      <c r="D743" s="107"/>
      <c r="E743" s="114"/>
      <c r="F743" s="114"/>
      <c r="G743" s="108"/>
      <c r="H743" s="109">
        <v>1</v>
      </c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337"/>
      <c r="T743" s="333">
        <f t="shared" si="102"/>
        <v>1</v>
      </c>
      <c r="U743" s="102">
        <f t="shared" si="103"/>
        <v>4.7573739295908661E-4</v>
      </c>
      <c r="V743" s="103">
        <f>D735</f>
        <v>2102</v>
      </c>
      <c r="W743" s="282" t="s">
        <v>31</v>
      </c>
      <c r="X743" s="97">
        <f t="shared" si="104"/>
        <v>1</v>
      </c>
      <c r="Y743" s="115"/>
    </row>
    <row r="744" spans="1:25" ht="16.5" thickBot="1" x14ac:dyDescent="0.25">
      <c r="A744" s="106"/>
      <c r="B744" s="107"/>
      <c r="C744" s="107"/>
      <c r="D744" s="107"/>
      <c r="E744" s="114"/>
      <c r="F744" s="114"/>
      <c r="G744" s="108"/>
      <c r="H744" s="109">
        <v>6</v>
      </c>
      <c r="I744" s="69"/>
      <c r="J744" s="69">
        <v>1</v>
      </c>
      <c r="K744" s="69"/>
      <c r="L744" s="69"/>
      <c r="M744" s="69"/>
      <c r="N744" s="69"/>
      <c r="O744" s="69"/>
      <c r="P744" s="69"/>
      <c r="Q744" s="69"/>
      <c r="R744" s="69"/>
      <c r="S744" s="337"/>
      <c r="T744" s="333">
        <f t="shared" si="102"/>
        <v>7</v>
      </c>
      <c r="U744" s="102">
        <f t="shared" si="103"/>
        <v>3.3301617507136062E-3</v>
      </c>
      <c r="V744" s="103">
        <f>D735</f>
        <v>2102</v>
      </c>
      <c r="W744" s="282" t="s">
        <v>0</v>
      </c>
      <c r="X744" s="97">
        <f t="shared" si="104"/>
        <v>7</v>
      </c>
      <c r="Y744" s="329"/>
    </row>
    <row r="745" spans="1:25" ht="16.5" thickBot="1" x14ac:dyDescent="0.25">
      <c r="A745" s="106"/>
      <c r="B745" s="107"/>
      <c r="C745" s="107"/>
      <c r="D745" s="107"/>
      <c r="E745" s="114"/>
      <c r="F745" s="114"/>
      <c r="G745" s="108"/>
      <c r="H745" s="109">
        <v>5</v>
      </c>
      <c r="I745" s="69"/>
      <c r="J745" s="69">
        <v>2</v>
      </c>
      <c r="K745" s="69"/>
      <c r="L745" s="69"/>
      <c r="M745" s="69"/>
      <c r="N745" s="69"/>
      <c r="O745" s="69"/>
      <c r="P745" s="69"/>
      <c r="Q745" s="69"/>
      <c r="R745" s="69">
        <v>1</v>
      </c>
      <c r="S745" s="337">
        <v>10</v>
      </c>
      <c r="T745" s="333">
        <f t="shared" si="102"/>
        <v>18</v>
      </c>
      <c r="U745" s="102">
        <f t="shared" si="103"/>
        <v>8.5632730732635581E-3</v>
      </c>
      <c r="V745" s="103">
        <f>D735</f>
        <v>2102</v>
      </c>
      <c r="W745" s="282" t="s">
        <v>12</v>
      </c>
      <c r="X745" s="97">
        <f t="shared" si="104"/>
        <v>18</v>
      </c>
      <c r="Y745" s="116"/>
    </row>
    <row r="746" spans="1:25" ht="16.5" thickBot="1" x14ac:dyDescent="0.25">
      <c r="A746" s="106"/>
      <c r="B746" s="107"/>
      <c r="C746" s="107"/>
      <c r="D746" s="107"/>
      <c r="E746" s="114"/>
      <c r="F746" s="114" t="s">
        <v>110</v>
      </c>
      <c r="G746" s="108"/>
      <c r="H746" s="109">
        <v>3</v>
      </c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337"/>
      <c r="T746" s="333">
        <f t="shared" si="102"/>
        <v>3</v>
      </c>
      <c r="U746" s="102">
        <f t="shared" si="103"/>
        <v>1.4272121788772598E-3</v>
      </c>
      <c r="V746" s="103">
        <f>D735</f>
        <v>2102</v>
      </c>
      <c r="W746" s="282" t="s">
        <v>35</v>
      </c>
      <c r="X746" s="97">
        <f t="shared" si="104"/>
        <v>3</v>
      </c>
      <c r="Y746" s="116"/>
    </row>
    <row r="747" spans="1:25" ht="16.5" thickBot="1" x14ac:dyDescent="0.25">
      <c r="A747" s="106"/>
      <c r="B747" s="107"/>
      <c r="C747" s="107"/>
      <c r="D747" s="107"/>
      <c r="E747" s="114"/>
      <c r="F747" s="114"/>
      <c r="G747" s="108"/>
      <c r="H747" s="109"/>
      <c r="I747" s="69"/>
      <c r="J747" s="69"/>
      <c r="K747" s="69"/>
      <c r="L747" s="69">
        <v>8</v>
      </c>
      <c r="M747" s="69"/>
      <c r="N747" s="69"/>
      <c r="O747" s="69"/>
      <c r="P747" s="69"/>
      <c r="Q747" s="69"/>
      <c r="R747" s="69"/>
      <c r="S747" s="337"/>
      <c r="T747" s="333">
        <f t="shared" si="102"/>
        <v>8</v>
      </c>
      <c r="U747" s="102">
        <f t="shared" si="103"/>
        <v>3.8058991436726928E-3</v>
      </c>
      <c r="V747" s="103">
        <f>D735</f>
        <v>2102</v>
      </c>
      <c r="W747" s="283" t="s">
        <v>29</v>
      </c>
      <c r="X747" s="97">
        <f t="shared" si="104"/>
        <v>8</v>
      </c>
      <c r="Y747" s="113"/>
    </row>
    <row r="748" spans="1:25" ht="16.5" thickBot="1" x14ac:dyDescent="0.25">
      <c r="A748" s="106"/>
      <c r="B748" s="107"/>
      <c r="C748" s="107"/>
      <c r="D748" s="107"/>
      <c r="E748" s="114"/>
      <c r="F748" s="114"/>
      <c r="G748" s="119"/>
      <c r="H748" s="120"/>
      <c r="I748" s="69"/>
      <c r="J748" s="69"/>
      <c r="K748" s="69"/>
      <c r="L748" s="69">
        <v>3</v>
      </c>
      <c r="M748" s="69"/>
      <c r="N748" s="69"/>
      <c r="O748" s="69"/>
      <c r="P748" s="69"/>
      <c r="Q748" s="69"/>
      <c r="R748" s="69"/>
      <c r="S748" s="337"/>
      <c r="T748" s="333">
        <f t="shared" si="102"/>
        <v>3</v>
      </c>
      <c r="U748" s="102">
        <f t="shared" si="103"/>
        <v>1.4272121788772598E-3</v>
      </c>
      <c r="V748" s="103">
        <f>D735</f>
        <v>2102</v>
      </c>
      <c r="W748" s="283" t="s">
        <v>221</v>
      </c>
      <c r="X748" s="97">
        <f t="shared" si="104"/>
        <v>3</v>
      </c>
      <c r="Y748" s="292" t="s">
        <v>295</v>
      </c>
    </row>
    <row r="749" spans="1:25" ht="16.5" thickBot="1" x14ac:dyDescent="0.25">
      <c r="A749" s="106"/>
      <c r="B749" s="107"/>
      <c r="C749" s="107"/>
      <c r="D749" s="107"/>
      <c r="E749" s="114"/>
      <c r="F749" s="114"/>
      <c r="G749" s="119"/>
      <c r="H749" s="120"/>
      <c r="I749" s="69"/>
      <c r="J749" s="69"/>
      <c r="K749" s="69"/>
      <c r="L749" s="69">
        <v>2</v>
      </c>
      <c r="M749" s="69"/>
      <c r="N749" s="69"/>
      <c r="O749" s="69"/>
      <c r="P749" s="69"/>
      <c r="Q749" s="69"/>
      <c r="R749" s="69"/>
      <c r="S749" s="337"/>
      <c r="T749" s="333">
        <f t="shared" si="102"/>
        <v>2</v>
      </c>
      <c r="U749" s="102">
        <f t="shared" si="103"/>
        <v>9.5147478591817321E-4</v>
      </c>
      <c r="V749" s="103">
        <f>D735</f>
        <v>2102</v>
      </c>
      <c r="W749" s="283" t="s">
        <v>90</v>
      </c>
      <c r="X749" s="97">
        <f t="shared" si="104"/>
        <v>2</v>
      </c>
      <c r="Y749" s="113"/>
    </row>
    <row r="750" spans="1:25" ht="16.5" thickBot="1" x14ac:dyDescent="0.25">
      <c r="A750" s="106"/>
      <c r="B750" s="107"/>
      <c r="C750" s="107"/>
      <c r="D750" s="107"/>
      <c r="E750" s="114"/>
      <c r="F750" s="114"/>
      <c r="G750" s="119"/>
      <c r="H750" s="227"/>
      <c r="I750" s="228"/>
      <c r="J750" s="228">
        <v>1</v>
      </c>
      <c r="K750" s="228"/>
      <c r="L750" s="228"/>
      <c r="M750" s="228"/>
      <c r="N750" s="228"/>
      <c r="O750" s="228"/>
      <c r="P750" s="228"/>
      <c r="Q750" s="228"/>
      <c r="R750" s="228"/>
      <c r="S750" s="338"/>
      <c r="T750" s="334">
        <f t="shared" si="102"/>
        <v>1</v>
      </c>
      <c r="U750" s="331">
        <f t="shared" si="103"/>
        <v>4.7573739295908661E-4</v>
      </c>
      <c r="V750" s="322">
        <f>D735</f>
        <v>2102</v>
      </c>
      <c r="W750" s="284" t="s">
        <v>179</v>
      </c>
      <c r="X750" s="97">
        <f t="shared" si="104"/>
        <v>1</v>
      </c>
      <c r="Y750" s="113"/>
    </row>
    <row r="751" spans="1:25" ht="16.5" thickBot="1" x14ac:dyDescent="0.25">
      <c r="A751" s="106"/>
      <c r="B751" s="107"/>
      <c r="C751" s="107"/>
      <c r="D751" s="107"/>
      <c r="E751" s="114"/>
      <c r="F751" s="114"/>
      <c r="G751" s="108"/>
      <c r="H751" s="99"/>
      <c r="I751" s="121">
        <v>26</v>
      </c>
      <c r="J751" s="121"/>
      <c r="K751" s="121"/>
      <c r="L751" s="121"/>
      <c r="M751" s="121"/>
      <c r="N751" s="121"/>
      <c r="O751" s="121"/>
      <c r="P751" s="121"/>
      <c r="Q751" s="121"/>
      <c r="R751" s="121"/>
      <c r="S751" s="339"/>
      <c r="T751" s="335">
        <f t="shared" si="102"/>
        <v>0</v>
      </c>
      <c r="U751" s="224">
        <f t="shared" si="103"/>
        <v>0</v>
      </c>
      <c r="V751" s="103">
        <f>D735</f>
        <v>2102</v>
      </c>
      <c r="W751" s="285" t="s">
        <v>11</v>
      </c>
      <c r="X751" s="97">
        <f t="shared" si="104"/>
        <v>0</v>
      </c>
      <c r="Y751" s="116"/>
    </row>
    <row r="752" spans="1:25" ht="15.75" thickBot="1" x14ac:dyDescent="0.25">
      <c r="A752" s="106"/>
      <c r="B752" s="107"/>
      <c r="C752" s="107"/>
      <c r="D752" s="107"/>
      <c r="E752" s="114"/>
      <c r="F752" s="114"/>
      <c r="G752" s="108"/>
      <c r="H752" s="109"/>
      <c r="I752" s="293"/>
      <c r="J752" s="69"/>
      <c r="K752" s="69"/>
      <c r="L752" s="69"/>
      <c r="M752" s="69"/>
      <c r="N752" s="69"/>
      <c r="O752" s="69"/>
      <c r="P752" s="69"/>
      <c r="Q752" s="69"/>
      <c r="R752" s="69"/>
      <c r="S752" s="337"/>
      <c r="T752" s="333">
        <f t="shared" si="102"/>
        <v>0</v>
      </c>
      <c r="U752" s="102">
        <f t="shared" si="103"/>
        <v>0</v>
      </c>
      <c r="V752" s="103">
        <f>D735</f>
        <v>2102</v>
      </c>
      <c r="W752" s="111" t="s">
        <v>103</v>
      </c>
      <c r="X752" s="97">
        <f t="shared" si="104"/>
        <v>0</v>
      </c>
      <c r="Y752" s="116"/>
    </row>
    <row r="753" spans="1:25" ht="16.5" thickBot="1" x14ac:dyDescent="0.25">
      <c r="A753" s="106"/>
      <c r="B753" s="107"/>
      <c r="C753" s="107"/>
      <c r="D753" s="107"/>
      <c r="E753" s="114"/>
      <c r="F753" s="114"/>
      <c r="G753" s="108"/>
      <c r="H753" s="109"/>
      <c r="I753" s="294">
        <v>6</v>
      </c>
      <c r="J753" s="69"/>
      <c r="K753" s="69">
        <v>2</v>
      </c>
      <c r="L753" s="69"/>
      <c r="M753" s="69"/>
      <c r="N753" s="69"/>
      <c r="O753" s="69"/>
      <c r="P753" s="69"/>
      <c r="Q753" s="69"/>
      <c r="R753" s="69"/>
      <c r="S753" s="337">
        <v>2</v>
      </c>
      <c r="T753" s="333">
        <f t="shared" si="102"/>
        <v>2</v>
      </c>
      <c r="U753" s="102">
        <f t="shared" si="103"/>
        <v>9.5147478591817321E-4</v>
      </c>
      <c r="V753" s="103">
        <f>D735</f>
        <v>2102</v>
      </c>
      <c r="W753" s="282" t="s">
        <v>3</v>
      </c>
      <c r="X753" s="97">
        <f t="shared" si="104"/>
        <v>2</v>
      </c>
      <c r="Y753" s="115"/>
    </row>
    <row r="754" spans="1:25" ht="16.5" thickBot="1" x14ac:dyDescent="0.25">
      <c r="A754" s="106"/>
      <c r="B754" s="107"/>
      <c r="C754" s="107"/>
      <c r="D754" s="107"/>
      <c r="E754" s="114"/>
      <c r="F754" s="114"/>
      <c r="G754" s="108"/>
      <c r="H754" s="109"/>
      <c r="I754" s="294">
        <v>153</v>
      </c>
      <c r="J754" s="69">
        <v>8</v>
      </c>
      <c r="K754" s="69">
        <v>6</v>
      </c>
      <c r="L754" s="69">
        <v>7</v>
      </c>
      <c r="M754" s="69"/>
      <c r="N754" s="69"/>
      <c r="O754" s="69"/>
      <c r="P754" s="69"/>
      <c r="Q754" s="69"/>
      <c r="R754" s="69"/>
      <c r="S754" s="337"/>
      <c r="T754" s="333">
        <f t="shared" si="102"/>
        <v>15</v>
      </c>
      <c r="U754" s="102">
        <f t="shared" si="103"/>
        <v>7.136060894386299E-3</v>
      </c>
      <c r="V754" s="103">
        <f>D735</f>
        <v>2102</v>
      </c>
      <c r="W754" s="282" t="s">
        <v>8</v>
      </c>
      <c r="X754" s="97">
        <f t="shared" si="104"/>
        <v>15</v>
      </c>
      <c r="Y754" s="116"/>
    </row>
    <row r="755" spans="1:25" ht="16.5" thickBot="1" x14ac:dyDescent="0.25">
      <c r="A755" s="106"/>
      <c r="B755" s="107"/>
      <c r="C755" s="107"/>
      <c r="D755" s="107"/>
      <c r="E755" s="114"/>
      <c r="F755" s="114"/>
      <c r="G755" s="108"/>
      <c r="H755" s="109"/>
      <c r="I755" s="294">
        <v>16</v>
      </c>
      <c r="J755" s="69"/>
      <c r="K755" s="69">
        <v>2</v>
      </c>
      <c r="L755" s="69">
        <v>4</v>
      </c>
      <c r="M755" s="69"/>
      <c r="N755" s="69"/>
      <c r="O755" s="69"/>
      <c r="P755" s="69"/>
      <c r="Q755" s="69"/>
      <c r="R755" s="69"/>
      <c r="S755" s="337"/>
      <c r="T755" s="333">
        <f t="shared" si="102"/>
        <v>4</v>
      </c>
      <c r="U755" s="102">
        <f t="shared" si="103"/>
        <v>1.9029495718363464E-3</v>
      </c>
      <c r="V755" s="103">
        <f>D735</f>
        <v>2102</v>
      </c>
      <c r="W755" s="282" t="s">
        <v>9</v>
      </c>
      <c r="X755" s="97">
        <f t="shared" si="104"/>
        <v>4</v>
      </c>
      <c r="Y755" s="116"/>
    </row>
    <row r="756" spans="1:25" ht="16.5" thickBot="1" x14ac:dyDescent="0.25">
      <c r="A756" s="106"/>
      <c r="B756" s="107"/>
      <c r="C756" s="107"/>
      <c r="D756" s="107"/>
      <c r="E756" s="114"/>
      <c r="F756" s="114"/>
      <c r="G756" s="108"/>
      <c r="H756" s="109"/>
      <c r="I756" s="294"/>
      <c r="J756" s="69"/>
      <c r="K756" s="69"/>
      <c r="L756" s="69"/>
      <c r="M756" s="69"/>
      <c r="N756" s="69"/>
      <c r="O756" s="69"/>
      <c r="P756" s="69"/>
      <c r="Q756" s="69"/>
      <c r="R756" s="69"/>
      <c r="S756" s="337"/>
      <c r="T756" s="333">
        <f t="shared" si="102"/>
        <v>0</v>
      </c>
      <c r="U756" s="102">
        <f t="shared" si="103"/>
        <v>0</v>
      </c>
      <c r="V756" s="103">
        <f>D735</f>
        <v>2102</v>
      </c>
      <c r="W756" s="282" t="s">
        <v>82</v>
      </c>
      <c r="X756" s="97">
        <f t="shared" si="104"/>
        <v>0</v>
      </c>
      <c r="Y756" s="116"/>
    </row>
    <row r="757" spans="1:25" ht="16.5" thickBot="1" x14ac:dyDescent="0.25">
      <c r="A757" s="106"/>
      <c r="B757" s="107"/>
      <c r="C757" s="107"/>
      <c r="D757" s="107"/>
      <c r="E757" s="114"/>
      <c r="F757" s="114"/>
      <c r="G757" s="108"/>
      <c r="H757" s="109"/>
      <c r="I757" s="294">
        <v>3</v>
      </c>
      <c r="J757" s="69"/>
      <c r="K757" s="69"/>
      <c r="L757" s="69"/>
      <c r="M757" s="69"/>
      <c r="N757" s="69"/>
      <c r="O757" s="69"/>
      <c r="P757" s="69"/>
      <c r="Q757" s="69"/>
      <c r="R757" s="69"/>
      <c r="S757" s="337"/>
      <c r="T757" s="333">
        <f t="shared" si="102"/>
        <v>0</v>
      </c>
      <c r="U757" s="102">
        <f t="shared" si="103"/>
        <v>0</v>
      </c>
      <c r="V757" s="103">
        <f>D735</f>
        <v>2102</v>
      </c>
      <c r="W757" s="282" t="s">
        <v>20</v>
      </c>
      <c r="X757" s="97">
        <f t="shared" si="104"/>
        <v>0</v>
      </c>
      <c r="Y757" s="116"/>
    </row>
    <row r="758" spans="1:25" ht="16.5" thickBot="1" x14ac:dyDescent="0.25">
      <c r="A758" s="106"/>
      <c r="B758" s="107"/>
      <c r="C758" s="107"/>
      <c r="D758" s="107"/>
      <c r="E758" s="114"/>
      <c r="F758" s="114"/>
      <c r="G758" s="108"/>
      <c r="H758" s="109"/>
      <c r="I758" s="294">
        <v>1</v>
      </c>
      <c r="J758" s="69"/>
      <c r="K758" s="69"/>
      <c r="L758" s="69"/>
      <c r="M758" s="69"/>
      <c r="N758" s="69"/>
      <c r="O758" s="69"/>
      <c r="P758" s="69"/>
      <c r="Q758" s="69"/>
      <c r="R758" s="69"/>
      <c r="S758" s="337"/>
      <c r="T758" s="333">
        <f t="shared" si="102"/>
        <v>0</v>
      </c>
      <c r="U758" s="102">
        <f t="shared" si="103"/>
        <v>0</v>
      </c>
      <c r="V758" s="103">
        <f>D735</f>
        <v>2102</v>
      </c>
      <c r="W758" s="282" t="s">
        <v>83</v>
      </c>
      <c r="X758" s="97">
        <f t="shared" si="104"/>
        <v>0</v>
      </c>
      <c r="Y758" s="105" t="s">
        <v>405</v>
      </c>
    </row>
    <row r="759" spans="1:25" ht="15.75" thickBot="1" x14ac:dyDescent="0.25">
      <c r="A759" s="106"/>
      <c r="B759" s="107"/>
      <c r="C759" s="107"/>
      <c r="D759" s="107"/>
      <c r="E759" s="114"/>
      <c r="F759" s="114"/>
      <c r="G759" s="108"/>
      <c r="H759" s="109"/>
      <c r="I759" s="294"/>
      <c r="J759" s="69"/>
      <c r="K759" s="69"/>
      <c r="L759" s="69"/>
      <c r="M759" s="69"/>
      <c r="N759" s="69"/>
      <c r="O759" s="69"/>
      <c r="P759" s="69"/>
      <c r="Q759" s="69"/>
      <c r="R759" s="69"/>
      <c r="S759" s="337"/>
      <c r="T759" s="333">
        <f t="shared" si="102"/>
        <v>0</v>
      </c>
      <c r="U759" s="102">
        <f t="shared" si="103"/>
        <v>0</v>
      </c>
      <c r="V759" s="103">
        <f>D735</f>
        <v>2102</v>
      </c>
      <c r="W759" s="268" t="s">
        <v>220</v>
      </c>
      <c r="X759" s="97">
        <f t="shared" si="104"/>
        <v>0</v>
      </c>
      <c r="Y759" s="105" t="s">
        <v>522</v>
      </c>
    </row>
    <row r="760" spans="1:25" ht="16.5" thickBot="1" x14ac:dyDescent="0.25">
      <c r="A760" s="106"/>
      <c r="B760" s="107"/>
      <c r="C760" s="107"/>
      <c r="D760" s="107"/>
      <c r="E760" s="114"/>
      <c r="F760" s="114"/>
      <c r="G760" s="108"/>
      <c r="H760" s="109"/>
      <c r="I760" s="294">
        <v>18</v>
      </c>
      <c r="J760" s="69"/>
      <c r="K760" s="69"/>
      <c r="L760" s="69"/>
      <c r="M760" s="69"/>
      <c r="N760" s="69"/>
      <c r="O760" s="69"/>
      <c r="P760" s="69"/>
      <c r="Q760" s="69"/>
      <c r="R760" s="69"/>
      <c r="S760" s="337"/>
      <c r="T760" s="333">
        <f t="shared" si="102"/>
        <v>0</v>
      </c>
      <c r="U760" s="102">
        <f t="shared" si="103"/>
        <v>0</v>
      </c>
      <c r="V760" s="103">
        <f>D735</f>
        <v>2102</v>
      </c>
      <c r="W760" s="282" t="s">
        <v>13</v>
      </c>
      <c r="X760" s="97">
        <f t="shared" si="104"/>
        <v>0</v>
      </c>
      <c r="Y760" s="105"/>
    </row>
    <row r="761" spans="1:25" ht="15.75" thickBot="1" x14ac:dyDescent="0.25">
      <c r="A761" s="106"/>
      <c r="B761" s="107"/>
      <c r="C761" s="107"/>
      <c r="D761" s="107"/>
      <c r="E761" s="114"/>
      <c r="F761" s="114"/>
      <c r="G761" s="108"/>
      <c r="H761" s="109"/>
      <c r="I761" s="69">
        <v>1</v>
      </c>
      <c r="J761" s="69"/>
      <c r="K761" s="69"/>
      <c r="L761" s="69"/>
      <c r="M761" s="69"/>
      <c r="N761" s="69"/>
      <c r="O761" s="69"/>
      <c r="P761" s="69"/>
      <c r="Q761" s="69"/>
      <c r="R761" s="69"/>
      <c r="S761" s="337"/>
      <c r="T761" s="333">
        <f t="shared" si="102"/>
        <v>0</v>
      </c>
      <c r="U761" s="102">
        <f t="shared" si="103"/>
        <v>0</v>
      </c>
      <c r="V761" s="103">
        <f>D735</f>
        <v>2102</v>
      </c>
      <c r="W761" s="254" t="s">
        <v>346</v>
      </c>
      <c r="X761" s="97">
        <f t="shared" si="104"/>
        <v>0</v>
      </c>
      <c r="Y761" s="115"/>
    </row>
    <row r="762" spans="1:25" ht="15.75" thickBot="1" x14ac:dyDescent="0.25">
      <c r="A762" s="106"/>
      <c r="B762" s="107"/>
      <c r="C762" s="107"/>
      <c r="D762" s="107"/>
      <c r="E762" s="114"/>
      <c r="F762" s="114"/>
      <c r="G762" s="108"/>
      <c r="H762" s="109"/>
      <c r="I762" s="69"/>
      <c r="J762" s="69"/>
      <c r="K762" s="69"/>
      <c r="L762" s="69"/>
      <c r="M762" s="69"/>
      <c r="N762" s="69" t="s">
        <v>521</v>
      </c>
      <c r="O762" s="69"/>
      <c r="P762" s="69"/>
      <c r="Q762" s="69"/>
      <c r="R762" s="69"/>
      <c r="S762" s="337"/>
      <c r="T762" s="333">
        <f t="shared" si="102"/>
        <v>0</v>
      </c>
      <c r="U762" s="102">
        <f t="shared" si="103"/>
        <v>0</v>
      </c>
      <c r="V762" s="103">
        <f>D735</f>
        <v>2102</v>
      </c>
      <c r="W762" s="254" t="s">
        <v>101</v>
      </c>
      <c r="X762" s="97">
        <f t="shared" si="104"/>
        <v>0</v>
      </c>
      <c r="Y762" s="115"/>
    </row>
    <row r="763" spans="1:25" ht="16.5" thickBot="1" x14ac:dyDescent="0.25">
      <c r="A763" s="106"/>
      <c r="B763" s="107"/>
      <c r="C763" s="107"/>
      <c r="D763" s="107"/>
      <c r="E763" s="114"/>
      <c r="F763" s="114"/>
      <c r="G763" s="108"/>
      <c r="H763" s="117"/>
      <c r="I763" s="110">
        <v>2</v>
      </c>
      <c r="J763" s="110"/>
      <c r="K763" s="110"/>
      <c r="L763" s="110"/>
      <c r="M763" s="110"/>
      <c r="N763" s="110"/>
      <c r="O763" s="110"/>
      <c r="P763" s="110"/>
      <c r="Q763" s="110"/>
      <c r="R763" s="110"/>
      <c r="S763" s="340"/>
      <c r="T763" s="334">
        <f t="shared" si="102"/>
        <v>0</v>
      </c>
      <c r="U763" s="430">
        <f t="shared" si="103"/>
        <v>0</v>
      </c>
      <c r="V763" s="103">
        <f>D735</f>
        <v>2102</v>
      </c>
      <c r="W763" s="286" t="s">
        <v>10</v>
      </c>
      <c r="X763" s="97">
        <f t="shared" si="104"/>
        <v>0</v>
      </c>
      <c r="Y763" s="105"/>
    </row>
    <row r="764" spans="1:25" ht="16.5" thickBot="1" x14ac:dyDescent="0.3">
      <c r="A764" s="106"/>
      <c r="B764" s="107"/>
      <c r="C764" s="107"/>
      <c r="D764" s="107"/>
      <c r="E764" s="114"/>
      <c r="F764" s="114"/>
      <c r="G764" s="108"/>
      <c r="H764" s="91"/>
      <c r="I764" s="92"/>
      <c r="J764" s="325"/>
      <c r="K764" s="92"/>
      <c r="L764" s="92"/>
      <c r="M764" s="92"/>
      <c r="N764" s="92"/>
      <c r="O764" s="92"/>
      <c r="P764" s="92"/>
      <c r="Q764" s="92"/>
      <c r="R764" s="92"/>
      <c r="S764" s="92"/>
      <c r="T764" s="332"/>
      <c r="U764" s="332"/>
      <c r="V764" s="125"/>
      <c r="W764" s="287" t="s">
        <v>177</v>
      </c>
      <c r="X764" s="97">
        <f t="shared" si="104"/>
        <v>0</v>
      </c>
      <c r="Y764" s="105"/>
    </row>
    <row r="765" spans="1:25" ht="16.5" thickBot="1" x14ac:dyDescent="0.25">
      <c r="A765" s="106"/>
      <c r="B765" s="107"/>
      <c r="C765" s="107"/>
      <c r="D765" s="107"/>
      <c r="E765" s="114"/>
      <c r="F765" s="114"/>
      <c r="G765" s="119"/>
      <c r="H765" s="99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336"/>
      <c r="T765" s="335">
        <f t="shared" ref="T765:T773" si="105">SUM(H765,J765,L765,N765,P765,R765,S765)</f>
        <v>0</v>
      </c>
      <c r="U765" s="224">
        <f>($T765)/$D$735</f>
        <v>0</v>
      </c>
      <c r="V765" s="103">
        <f>D735</f>
        <v>2102</v>
      </c>
      <c r="W765" s="281" t="s">
        <v>87</v>
      </c>
      <c r="X765" s="97">
        <f t="shared" si="104"/>
        <v>0</v>
      </c>
      <c r="Y765" s="105" t="s">
        <v>520</v>
      </c>
    </row>
    <row r="766" spans="1:25" ht="16.5" thickBot="1" x14ac:dyDescent="0.25">
      <c r="A766" s="106"/>
      <c r="B766" s="107"/>
      <c r="C766" s="107"/>
      <c r="D766" s="107"/>
      <c r="E766" s="114"/>
      <c r="F766" s="114"/>
      <c r="G766" s="119"/>
      <c r="H766" s="109">
        <v>1</v>
      </c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337"/>
      <c r="T766" s="333">
        <f t="shared" si="105"/>
        <v>1</v>
      </c>
      <c r="U766" s="224">
        <f t="shared" ref="U766:U773" si="106">($T766)/$D$735</f>
        <v>4.7573739295908661E-4</v>
      </c>
      <c r="V766" s="103">
        <f>D735</f>
        <v>2102</v>
      </c>
      <c r="W766" s="282" t="s">
        <v>88</v>
      </c>
      <c r="X766" s="97">
        <f t="shared" si="104"/>
        <v>1</v>
      </c>
      <c r="Y766" s="105" t="s">
        <v>334</v>
      </c>
    </row>
    <row r="767" spans="1:25" ht="15.75" thickBot="1" x14ac:dyDescent="0.25">
      <c r="A767" s="106"/>
      <c r="B767" s="107"/>
      <c r="C767" s="107"/>
      <c r="D767" s="107"/>
      <c r="E767" s="114"/>
      <c r="F767" s="114"/>
      <c r="G767" s="119"/>
      <c r="H767" s="10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337"/>
      <c r="T767" s="333">
        <f t="shared" si="105"/>
        <v>0</v>
      </c>
      <c r="U767" s="224">
        <f t="shared" si="106"/>
        <v>0</v>
      </c>
      <c r="V767" s="103">
        <f>D735</f>
        <v>2102</v>
      </c>
      <c r="W767" s="368" t="s">
        <v>16</v>
      </c>
      <c r="X767" s="97">
        <f t="shared" si="104"/>
        <v>0</v>
      </c>
      <c r="Y767" s="105" t="s">
        <v>519</v>
      </c>
    </row>
    <row r="768" spans="1:25" ht="16.5" thickBot="1" x14ac:dyDescent="0.25">
      <c r="A768" s="106"/>
      <c r="B768" s="107"/>
      <c r="C768" s="107"/>
      <c r="D768" s="107"/>
      <c r="E768" s="114"/>
      <c r="F768" s="114"/>
      <c r="G768" s="119"/>
      <c r="H768" s="109">
        <v>3</v>
      </c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337"/>
      <c r="T768" s="333">
        <f t="shared" si="105"/>
        <v>3</v>
      </c>
      <c r="U768" s="224">
        <f t="shared" si="106"/>
        <v>1.4272121788772598E-3</v>
      </c>
      <c r="V768" s="103">
        <f>D735</f>
        <v>2102</v>
      </c>
      <c r="W768" s="282" t="s">
        <v>76</v>
      </c>
      <c r="X768" s="97">
        <f t="shared" si="104"/>
        <v>3</v>
      </c>
      <c r="Y768" s="105" t="s">
        <v>518</v>
      </c>
    </row>
    <row r="769" spans="1:25" ht="16.5" thickBot="1" x14ac:dyDescent="0.25">
      <c r="A769" s="106"/>
      <c r="B769" s="107"/>
      <c r="C769" s="107"/>
      <c r="D769" s="107"/>
      <c r="E769" s="114"/>
      <c r="F769" s="114"/>
      <c r="G769" s="119"/>
      <c r="H769" s="10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337"/>
      <c r="T769" s="333">
        <f t="shared" si="105"/>
        <v>0</v>
      </c>
      <c r="U769" s="224">
        <f t="shared" si="106"/>
        <v>0</v>
      </c>
      <c r="V769" s="103">
        <f>D735</f>
        <v>2102</v>
      </c>
      <c r="W769" s="282" t="s">
        <v>90</v>
      </c>
      <c r="X769" s="97">
        <f t="shared" si="104"/>
        <v>0</v>
      </c>
      <c r="Y769" s="105"/>
    </row>
    <row r="770" spans="1:25" ht="16.5" thickBot="1" x14ac:dyDescent="0.25">
      <c r="A770" s="106"/>
      <c r="B770" s="107"/>
      <c r="C770" s="107"/>
      <c r="D770" s="107"/>
      <c r="E770" s="114"/>
      <c r="F770" s="114"/>
      <c r="G770" s="119"/>
      <c r="H770" s="10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337"/>
      <c r="T770" s="333">
        <f t="shared" si="105"/>
        <v>0</v>
      </c>
      <c r="U770" s="224">
        <f t="shared" si="106"/>
        <v>0</v>
      </c>
      <c r="V770" s="103">
        <f>D735</f>
        <v>2102</v>
      </c>
      <c r="W770" s="283" t="s">
        <v>28</v>
      </c>
      <c r="X770" s="97">
        <f t="shared" si="104"/>
        <v>0</v>
      </c>
      <c r="Y770" s="105"/>
    </row>
    <row r="771" spans="1:25" ht="16.5" thickBot="1" x14ac:dyDescent="0.25">
      <c r="A771" s="106"/>
      <c r="B771" s="107"/>
      <c r="C771" s="107"/>
      <c r="D771" s="107"/>
      <c r="E771" s="114"/>
      <c r="F771" s="114"/>
      <c r="G771" s="119"/>
      <c r="H771" s="117">
        <v>6</v>
      </c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340"/>
      <c r="T771" s="333">
        <f t="shared" si="105"/>
        <v>6</v>
      </c>
      <c r="U771" s="224">
        <f t="shared" si="106"/>
        <v>2.8544243577545195E-3</v>
      </c>
      <c r="V771" s="103">
        <f>D735</f>
        <v>2102</v>
      </c>
      <c r="W771" s="286" t="s">
        <v>200</v>
      </c>
      <c r="X771" s="97">
        <f t="shared" si="104"/>
        <v>6</v>
      </c>
      <c r="Y771" s="105"/>
    </row>
    <row r="772" spans="1:25" ht="16.5" thickBot="1" x14ac:dyDescent="0.25">
      <c r="A772" s="106"/>
      <c r="B772" s="107"/>
      <c r="C772" s="107"/>
      <c r="D772" s="107"/>
      <c r="E772" s="114"/>
      <c r="F772" s="114"/>
      <c r="G772" s="119"/>
      <c r="H772" s="117">
        <v>1</v>
      </c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340"/>
      <c r="T772" s="333">
        <f t="shared" si="105"/>
        <v>1</v>
      </c>
      <c r="U772" s="224">
        <f t="shared" si="106"/>
        <v>4.7573739295908661E-4</v>
      </c>
      <c r="V772" s="103">
        <f>D735</f>
        <v>2102</v>
      </c>
      <c r="W772" s="286" t="s">
        <v>13</v>
      </c>
      <c r="X772" s="97">
        <f t="shared" si="104"/>
        <v>1</v>
      </c>
      <c r="Y772" s="105"/>
    </row>
    <row r="773" spans="1:25" ht="16.5" thickBot="1" x14ac:dyDescent="0.25">
      <c r="A773" s="127"/>
      <c r="B773" s="128"/>
      <c r="C773" s="128"/>
      <c r="D773" s="128"/>
      <c r="E773" s="129"/>
      <c r="F773" s="129"/>
      <c r="G773" s="130"/>
      <c r="H773" s="117">
        <v>2</v>
      </c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340"/>
      <c r="T773" s="333">
        <f t="shared" si="105"/>
        <v>2</v>
      </c>
      <c r="U773" s="331">
        <f t="shared" si="106"/>
        <v>9.5147478591817321E-4</v>
      </c>
      <c r="V773" s="103">
        <f>D735</f>
        <v>2102</v>
      </c>
      <c r="W773" s="284" t="s">
        <v>168</v>
      </c>
      <c r="X773" s="289">
        <f>T773</f>
        <v>2</v>
      </c>
      <c r="Y773" s="295"/>
    </row>
    <row r="774" spans="1:25" ht="15.75" thickBot="1" x14ac:dyDescent="0.25">
      <c r="A774" s="132"/>
      <c r="B774" s="132"/>
      <c r="C774" s="132"/>
      <c r="D774" s="132"/>
      <c r="E774" s="132"/>
      <c r="F774" s="132"/>
      <c r="G774" s="53" t="s">
        <v>5</v>
      </c>
      <c r="H774" s="133">
        <f>SUM(H736:H773)</f>
        <v>142</v>
      </c>
      <c r="I774" s="133">
        <f>SUM(I736:I773)</f>
        <v>226</v>
      </c>
      <c r="J774" s="133">
        <f>SUM(J736:J773)</f>
        <v>40</v>
      </c>
      <c r="K774" s="133">
        <f t="shared" ref="K774:R774" si="107">SUM(K736:K773)</f>
        <v>10</v>
      </c>
      <c r="L774" s="133">
        <f t="shared" si="107"/>
        <v>24</v>
      </c>
      <c r="M774" s="133">
        <f t="shared" si="107"/>
        <v>0</v>
      </c>
      <c r="N774" s="133">
        <f t="shared" si="107"/>
        <v>0</v>
      </c>
      <c r="O774" s="133">
        <f t="shared" si="107"/>
        <v>0</v>
      </c>
      <c r="P774" s="133">
        <f t="shared" si="107"/>
        <v>0</v>
      </c>
      <c r="Q774" s="133">
        <f t="shared" si="107"/>
        <v>0</v>
      </c>
      <c r="R774" s="133">
        <f t="shared" si="107"/>
        <v>1</v>
      </c>
      <c r="S774" s="133">
        <f>SUM(S736:S773)</f>
        <v>59</v>
      </c>
      <c r="T774" s="271">
        <f>SUM(H774,J774,L774,N774,P774,R774,S774)</f>
        <v>266</v>
      </c>
      <c r="U774" s="224">
        <f>($T774)/$D$735</f>
        <v>0.12654614652711704</v>
      </c>
      <c r="V774" s="103">
        <f>D735</f>
        <v>2102</v>
      </c>
      <c r="W774" s="46"/>
    </row>
    <row r="776" spans="1:25" ht="15.75" thickBot="1" x14ac:dyDescent="0.3"/>
    <row r="777" spans="1:25" ht="75.75" thickBot="1" x14ac:dyDescent="0.3">
      <c r="A777" s="48"/>
      <c r="B777" s="48" t="s">
        <v>23</v>
      </c>
      <c r="C777" s="49" t="s">
        <v>56</v>
      </c>
      <c r="D777" s="49" t="s">
        <v>18</v>
      </c>
      <c r="E777" s="48" t="s">
        <v>17</v>
      </c>
      <c r="F777" s="50" t="s">
        <v>1</v>
      </c>
      <c r="G777" s="51" t="s">
        <v>24</v>
      </c>
      <c r="H777" s="52" t="s">
        <v>77</v>
      </c>
      <c r="I777" s="52" t="s">
        <v>78</v>
      </c>
      <c r="J777" s="52" t="s">
        <v>57</v>
      </c>
      <c r="K777" s="52" t="s">
        <v>62</v>
      </c>
      <c r="L777" s="52" t="s">
        <v>58</v>
      </c>
      <c r="M777" s="52" t="s">
        <v>63</v>
      </c>
      <c r="N777" s="52" t="s">
        <v>59</v>
      </c>
      <c r="O777" s="52" t="s">
        <v>64</v>
      </c>
      <c r="P777" s="52" t="s">
        <v>60</v>
      </c>
      <c r="Q777" s="52" t="s">
        <v>79</v>
      </c>
      <c r="R777" s="52" t="s">
        <v>131</v>
      </c>
      <c r="S777" s="52" t="s">
        <v>44</v>
      </c>
      <c r="T777" s="52" t="s">
        <v>5</v>
      </c>
      <c r="U777" s="48" t="s">
        <v>2</v>
      </c>
      <c r="V777" s="88" t="s">
        <v>74</v>
      </c>
      <c r="W777" s="89" t="s">
        <v>21</v>
      </c>
      <c r="X777" s="49" t="s">
        <v>18</v>
      </c>
      <c r="Y777" s="90" t="s">
        <v>7</v>
      </c>
    </row>
    <row r="778" spans="1:25" ht="15.75" thickBot="1" x14ac:dyDescent="0.3">
      <c r="A778" s="471">
        <v>1482891</v>
      </c>
      <c r="B778" s="288" t="s">
        <v>125</v>
      </c>
      <c r="C778" s="471">
        <v>1920</v>
      </c>
      <c r="D778" s="471">
        <v>2056</v>
      </c>
      <c r="E778" s="476">
        <v>1842</v>
      </c>
      <c r="F778" s="477">
        <f>E778/D778</f>
        <v>0.89591439688715957</v>
      </c>
      <c r="G778" s="54">
        <v>44988</v>
      </c>
      <c r="H778" s="91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3"/>
      <c r="T778" s="425"/>
      <c r="U778" s="125"/>
      <c r="V778" s="93"/>
      <c r="W778" s="95" t="s">
        <v>80</v>
      </c>
      <c r="X778" s="289">
        <v>578.5</v>
      </c>
      <c r="Y778" s="86" t="s">
        <v>75</v>
      </c>
    </row>
    <row r="779" spans="1:25" ht="16.5" thickBot="1" x14ac:dyDescent="0.25">
      <c r="A779" s="96"/>
      <c r="B779" s="97"/>
      <c r="C779" s="97"/>
      <c r="D779" s="97"/>
      <c r="E779" s="97"/>
      <c r="F779" s="97"/>
      <c r="G779" s="98"/>
      <c r="H779" s="99">
        <v>22</v>
      </c>
      <c r="I779" s="100"/>
      <c r="J779" s="100">
        <v>1</v>
      </c>
      <c r="K779" s="100"/>
      <c r="L779" s="100"/>
      <c r="M779" s="100"/>
      <c r="N779" s="100"/>
      <c r="O779" s="100"/>
      <c r="P779" s="100"/>
      <c r="Q779" s="100"/>
      <c r="R779" s="100"/>
      <c r="S779" s="336">
        <v>8</v>
      </c>
      <c r="T779" s="335">
        <f t="shared" ref="T779:T806" si="108">SUM(H779,J779,L779,N779,P779,R779,S779)</f>
        <v>31</v>
      </c>
      <c r="U779" s="429">
        <f>($T779)/$D$778</f>
        <v>1.5077821011673152E-2</v>
      </c>
      <c r="V779" s="103">
        <f>D778</f>
        <v>2056</v>
      </c>
      <c r="W779" s="281" t="s">
        <v>16</v>
      </c>
      <c r="X779" s="97">
        <f>T779</f>
        <v>31</v>
      </c>
      <c r="Y779" s="290" t="s">
        <v>140</v>
      </c>
    </row>
    <row r="780" spans="1:25" ht="16.5" thickBot="1" x14ac:dyDescent="0.25">
      <c r="A780" s="106"/>
      <c r="B780" s="107"/>
      <c r="C780" s="107"/>
      <c r="D780" s="107"/>
      <c r="E780" s="107"/>
      <c r="F780" s="107"/>
      <c r="G780" s="108"/>
      <c r="H780" s="109">
        <v>9</v>
      </c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337"/>
      <c r="T780" s="333">
        <f t="shared" si="108"/>
        <v>9</v>
      </c>
      <c r="U780" s="102">
        <f t="shared" ref="U780:U806" si="109">($T780)/$D$778</f>
        <v>4.3774319066147861E-3</v>
      </c>
      <c r="V780" s="103">
        <f>D778</f>
        <v>2056</v>
      </c>
      <c r="W780" s="282" t="s">
        <v>6</v>
      </c>
      <c r="X780" s="97">
        <f t="shared" ref="X780:X815" si="110">T780</f>
        <v>9</v>
      </c>
      <c r="Y780" s="290" t="s">
        <v>178</v>
      </c>
    </row>
    <row r="781" spans="1:25" ht="16.5" thickBot="1" x14ac:dyDescent="0.25">
      <c r="A781" s="106"/>
      <c r="B781" s="107"/>
      <c r="C781" s="107"/>
      <c r="D781" s="107"/>
      <c r="E781" s="114"/>
      <c r="F781" s="114"/>
      <c r="G781" s="108"/>
      <c r="H781" s="109">
        <v>34</v>
      </c>
      <c r="I781" s="69"/>
      <c r="J781" s="69">
        <v>21</v>
      </c>
      <c r="K781" s="69"/>
      <c r="L781" s="69"/>
      <c r="M781" s="69"/>
      <c r="N781" s="69"/>
      <c r="O781" s="69"/>
      <c r="P781" s="69"/>
      <c r="Q781" s="69"/>
      <c r="R781" s="69"/>
      <c r="S781" s="337">
        <v>10</v>
      </c>
      <c r="T781" s="333">
        <f t="shared" si="108"/>
        <v>65</v>
      </c>
      <c r="U781" s="102">
        <f t="shared" si="109"/>
        <v>3.1614785992217898E-2</v>
      </c>
      <c r="V781" s="103">
        <f>D778</f>
        <v>2056</v>
      </c>
      <c r="W781" s="282" t="s">
        <v>14</v>
      </c>
      <c r="X781" s="97">
        <f t="shared" si="110"/>
        <v>65</v>
      </c>
      <c r="Y781" s="329"/>
    </row>
    <row r="782" spans="1:25" ht="16.5" thickBot="1" x14ac:dyDescent="0.25">
      <c r="A782" s="106"/>
      <c r="B782" s="107"/>
      <c r="C782" s="107"/>
      <c r="D782" s="107"/>
      <c r="E782" s="114"/>
      <c r="F782" s="114"/>
      <c r="G782" s="108"/>
      <c r="H782" s="109">
        <v>10</v>
      </c>
      <c r="I782" s="69"/>
      <c r="J782" s="69">
        <v>2</v>
      </c>
      <c r="K782" s="69"/>
      <c r="L782" s="69"/>
      <c r="M782" s="69"/>
      <c r="N782" s="69"/>
      <c r="O782" s="69"/>
      <c r="P782" s="69"/>
      <c r="Q782" s="69"/>
      <c r="R782" s="69"/>
      <c r="S782" s="337"/>
      <c r="T782" s="333">
        <f t="shared" si="108"/>
        <v>12</v>
      </c>
      <c r="U782" s="102">
        <f t="shared" si="109"/>
        <v>5.8365758754863814E-3</v>
      </c>
      <c r="V782" s="103">
        <f>D778</f>
        <v>2056</v>
      </c>
      <c r="W782" s="282" t="s">
        <v>15</v>
      </c>
      <c r="X782" s="97">
        <f t="shared" si="110"/>
        <v>12</v>
      </c>
      <c r="Y782" s="459"/>
    </row>
    <row r="783" spans="1:25" ht="16.5" thickBot="1" x14ac:dyDescent="0.25">
      <c r="A783" s="106"/>
      <c r="B783" s="107"/>
      <c r="C783" s="107"/>
      <c r="D783" s="107"/>
      <c r="E783" s="114"/>
      <c r="F783" s="114"/>
      <c r="G783" s="108"/>
      <c r="H783" s="109">
        <v>5</v>
      </c>
      <c r="I783" s="69"/>
      <c r="J783" s="69">
        <v>2</v>
      </c>
      <c r="K783" s="69"/>
      <c r="L783" s="69"/>
      <c r="M783" s="69"/>
      <c r="N783" s="69"/>
      <c r="O783" s="69"/>
      <c r="P783" s="69"/>
      <c r="Q783" s="69"/>
      <c r="R783" s="69"/>
      <c r="S783" s="337"/>
      <c r="T783" s="333">
        <f t="shared" si="108"/>
        <v>7</v>
      </c>
      <c r="U783" s="102">
        <f t="shared" si="109"/>
        <v>3.4046692607003892E-3</v>
      </c>
      <c r="V783" s="103">
        <f>D778</f>
        <v>2056</v>
      </c>
      <c r="W783" s="282" t="s">
        <v>32</v>
      </c>
      <c r="X783" s="97">
        <f t="shared" si="110"/>
        <v>7</v>
      </c>
      <c r="Y783" s="459"/>
    </row>
    <row r="784" spans="1:25" ht="16.5" thickBot="1" x14ac:dyDescent="0.25">
      <c r="A784" s="106"/>
      <c r="B784" s="107"/>
      <c r="C784" s="107"/>
      <c r="D784" s="107"/>
      <c r="E784" s="114"/>
      <c r="F784" s="114"/>
      <c r="G784" s="108"/>
      <c r="H784" s="10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337"/>
      <c r="T784" s="333">
        <f t="shared" si="108"/>
        <v>0</v>
      </c>
      <c r="U784" s="102">
        <f t="shared" si="109"/>
        <v>0</v>
      </c>
      <c r="V784" s="103">
        <f>D778</f>
        <v>2056</v>
      </c>
      <c r="W784" s="282" t="s">
        <v>33</v>
      </c>
      <c r="X784" s="97">
        <f t="shared" si="110"/>
        <v>0</v>
      </c>
      <c r="Y784" s="115"/>
    </row>
    <row r="785" spans="1:25" ht="16.5" thickBot="1" x14ac:dyDescent="0.25">
      <c r="A785" s="106"/>
      <c r="B785" s="107"/>
      <c r="C785" s="107"/>
      <c r="D785" s="107"/>
      <c r="E785" s="114"/>
      <c r="F785" s="114"/>
      <c r="G785" s="108"/>
      <c r="H785" s="109"/>
      <c r="I785" s="69"/>
      <c r="J785" s="69">
        <v>1</v>
      </c>
      <c r="K785" s="69"/>
      <c r="L785" s="69"/>
      <c r="M785" s="69"/>
      <c r="N785" s="69"/>
      <c r="O785" s="69"/>
      <c r="P785" s="69"/>
      <c r="Q785" s="69"/>
      <c r="R785" s="69"/>
      <c r="S785" s="337"/>
      <c r="T785" s="333">
        <f t="shared" si="108"/>
        <v>1</v>
      </c>
      <c r="U785" s="102">
        <f t="shared" si="109"/>
        <v>4.8638132295719845E-4</v>
      </c>
      <c r="V785" s="103">
        <f>D778</f>
        <v>2056</v>
      </c>
      <c r="W785" s="282" t="s">
        <v>90</v>
      </c>
      <c r="X785" s="97">
        <f t="shared" si="110"/>
        <v>1</v>
      </c>
      <c r="Y785" s="115"/>
    </row>
    <row r="786" spans="1:25" ht="16.5" thickBot="1" x14ac:dyDescent="0.25">
      <c r="A786" s="106"/>
      <c r="B786" s="107"/>
      <c r="C786" s="107"/>
      <c r="D786" s="107"/>
      <c r="E786" s="114"/>
      <c r="F786" s="114"/>
      <c r="G786" s="108"/>
      <c r="H786" s="10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337"/>
      <c r="T786" s="333">
        <f t="shared" si="108"/>
        <v>0</v>
      </c>
      <c r="U786" s="102">
        <f t="shared" si="109"/>
        <v>0</v>
      </c>
      <c r="V786" s="103">
        <f>D778</f>
        <v>2056</v>
      </c>
      <c r="W786" s="282" t="s">
        <v>31</v>
      </c>
      <c r="X786" s="97">
        <f t="shared" si="110"/>
        <v>0</v>
      </c>
      <c r="Y786" s="115"/>
    </row>
    <row r="787" spans="1:25" ht="16.5" thickBot="1" x14ac:dyDescent="0.25">
      <c r="A787" s="106"/>
      <c r="B787" s="107"/>
      <c r="C787" s="107"/>
      <c r="D787" s="107"/>
      <c r="E787" s="114"/>
      <c r="F787" s="114"/>
      <c r="G787" s="108"/>
      <c r="H787" s="109">
        <v>3</v>
      </c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337"/>
      <c r="T787" s="333">
        <f t="shared" si="108"/>
        <v>3</v>
      </c>
      <c r="U787" s="102">
        <f t="shared" si="109"/>
        <v>1.4591439688715954E-3</v>
      </c>
      <c r="V787" s="103">
        <f>D778</f>
        <v>2056</v>
      </c>
      <c r="W787" s="282" t="s">
        <v>0</v>
      </c>
      <c r="X787" s="97">
        <f t="shared" si="110"/>
        <v>3</v>
      </c>
      <c r="Y787" s="329"/>
    </row>
    <row r="788" spans="1:25" ht="16.5" thickBot="1" x14ac:dyDescent="0.25">
      <c r="A788" s="106"/>
      <c r="B788" s="107"/>
      <c r="C788" s="107"/>
      <c r="D788" s="107"/>
      <c r="E788" s="114"/>
      <c r="F788" s="114"/>
      <c r="G788" s="108"/>
      <c r="H788" s="109">
        <v>7</v>
      </c>
      <c r="I788" s="69"/>
      <c r="J788" s="69">
        <v>5</v>
      </c>
      <c r="K788" s="69"/>
      <c r="L788" s="69"/>
      <c r="M788" s="69"/>
      <c r="N788" s="69"/>
      <c r="O788" s="69"/>
      <c r="P788" s="69"/>
      <c r="Q788" s="69"/>
      <c r="R788" s="69"/>
      <c r="S788" s="337">
        <v>4</v>
      </c>
      <c r="T788" s="333">
        <f t="shared" si="108"/>
        <v>16</v>
      </c>
      <c r="U788" s="102">
        <f t="shared" si="109"/>
        <v>7.7821011673151752E-3</v>
      </c>
      <c r="V788" s="103">
        <f>D778</f>
        <v>2056</v>
      </c>
      <c r="W788" s="282" t="s">
        <v>12</v>
      </c>
      <c r="X788" s="97">
        <f t="shared" si="110"/>
        <v>16</v>
      </c>
      <c r="Y788" s="116"/>
    </row>
    <row r="789" spans="1:25" ht="16.5" thickBot="1" x14ac:dyDescent="0.25">
      <c r="A789" s="106"/>
      <c r="B789" s="107"/>
      <c r="C789" s="107"/>
      <c r="D789" s="107"/>
      <c r="E789" s="114"/>
      <c r="F789" s="114" t="s">
        <v>110</v>
      </c>
      <c r="G789" s="108"/>
      <c r="H789" s="109">
        <v>2</v>
      </c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337"/>
      <c r="T789" s="333">
        <f t="shared" si="108"/>
        <v>2</v>
      </c>
      <c r="U789" s="102">
        <f t="shared" si="109"/>
        <v>9.727626459143969E-4</v>
      </c>
      <c r="V789" s="103">
        <f>D778</f>
        <v>2056</v>
      </c>
      <c r="W789" s="282" t="s">
        <v>35</v>
      </c>
      <c r="X789" s="97">
        <f t="shared" si="110"/>
        <v>2</v>
      </c>
      <c r="Y789" s="116"/>
    </row>
    <row r="790" spans="1:25" ht="16.5" thickBot="1" x14ac:dyDescent="0.25">
      <c r="A790" s="106"/>
      <c r="B790" s="107"/>
      <c r="C790" s="107"/>
      <c r="D790" s="107"/>
      <c r="E790" s="114"/>
      <c r="F790" s="114"/>
      <c r="G790" s="108"/>
      <c r="H790" s="109"/>
      <c r="I790" s="69"/>
      <c r="J790" s="69">
        <v>8</v>
      </c>
      <c r="K790" s="69"/>
      <c r="L790" s="69"/>
      <c r="M790" s="69"/>
      <c r="N790" s="69"/>
      <c r="O790" s="69"/>
      <c r="P790" s="69"/>
      <c r="Q790" s="69"/>
      <c r="R790" s="69"/>
      <c r="S790" s="337"/>
      <c r="T790" s="333">
        <f t="shared" si="108"/>
        <v>8</v>
      </c>
      <c r="U790" s="102">
        <f t="shared" si="109"/>
        <v>3.8910505836575876E-3</v>
      </c>
      <c r="V790" s="103">
        <f>D778</f>
        <v>2056</v>
      </c>
      <c r="W790" s="283" t="s">
        <v>29</v>
      </c>
      <c r="X790" s="97">
        <f t="shared" si="110"/>
        <v>8</v>
      </c>
      <c r="Y790" s="113"/>
    </row>
    <row r="791" spans="1:25" ht="16.5" thickBot="1" x14ac:dyDescent="0.25">
      <c r="A791" s="106"/>
      <c r="B791" s="107"/>
      <c r="C791" s="107"/>
      <c r="D791" s="107"/>
      <c r="E791" s="114"/>
      <c r="F791" s="114"/>
      <c r="G791" s="119"/>
      <c r="H791" s="120">
        <v>1</v>
      </c>
      <c r="I791" s="69"/>
      <c r="J791" s="69" t="s">
        <v>531</v>
      </c>
      <c r="K791" s="69"/>
      <c r="L791" s="69"/>
      <c r="M791" s="69"/>
      <c r="N791" s="69"/>
      <c r="O791" s="69"/>
      <c r="P791" s="69"/>
      <c r="Q791" s="69"/>
      <c r="R791" s="69"/>
      <c r="S791" s="337"/>
      <c r="T791" s="333">
        <f t="shared" si="108"/>
        <v>1</v>
      </c>
      <c r="U791" s="102">
        <f t="shared" si="109"/>
        <v>4.8638132295719845E-4</v>
      </c>
      <c r="V791" s="103">
        <f>D778</f>
        <v>2056</v>
      </c>
      <c r="W791" s="283" t="s">
        <v>28</v>
      </c>
      <c r="X791" s="97">
        <f t="shared" si="110"/>
        <v>1</v>
      </c>
      <c r="Y791" s="292"/>
    </row>
    <row r="792" spans="1:25" ht="16.5" thickBot="1" x14ac:dyDescent="0.25">
      <c r="A792" s="106"/>
      <c r="B792" s="107"/>
      <c r="C792" s="107"/>
      <c r="D792" s="107"/>
      <c r="E792" s="114"/>
      <c r="F792" s="114"/>
      <c r="G792" s="119"/>
      <c r="H792" s="120">
        <v>4</v>
      </c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337"/>
      <c r="T792" s="333">
        <f t="shared" si="108"/>
        <v>4</v>
      </c>
      <c r="U792" s="102">
        <f t="shared" si="109"/>
        <v>1.9455252918287938E-3</v>
      </c>
      <c r="V792" s="103">
        <f>D778</f>
        <v>2056</v>
      </c>
      <c r="W792" s="283" t="s">
        <v>48</v>
      </c>
      <c r="X792" s="97">
        <f t="shared" si="110"/>
        <v>4</v>
      </c>
      <c r="Y792" s="113"/>
    </row>
    <row r="793" spans="1:25" ht="16.5" thickBot="1" x14ac:dyDescent="0.25">
      <c r="A793" s="106"/>
      <c r="B793" s="107"/>
      <c r="C793" s="107"/>
      <c r="D793" s="107"/>
      <c r="E793" s="114"/>
      <c r="F793" s="114"/>
      <c r="G793" s="119"/>
      <c r="H793" s="227"/>
      <c r="I793" s="228"/>
      <c r="J793" s="228">
        <v>2</v>
      </c>
      <c r="K793" s="228"/>
      <c r="L793" s="228"/>
      <c r="M793" s="228"/>
      <c r="N793" s="228"/>
      <c r="O793" s="228"/>
      <c r="P793" s="228"/>
      <c r="Q793" s="228"/>
      <c r="R793" s="228"/>
      <c r="S793" s="338"/>
      <c r="T793" s="334">
        <f t="shared" si="108"/>
        <v>2</v>
      </c>
      <c r="U793" s="331">
        <f t="shared" si="109"/>
        <v>9.727626459143969E-4</v>
      </c>
      <c r="V793" s="322">
        <f>D778</f>
        <v>2056</v>
      </c>
      <c r="W793" s="284" t="s">
        <v>536</v>
      </c>
      <c r="X793" s="97">
        <f t="shared" si="110"/>
        <v>2</v>
      </c>
      <c r="Y793" s="292" t="s">
        <v>295</v>
      </c>
    </row>
    <row r="794" spans="1:25" ht="16.5" thickBot="1" x14ac:dyDescent="0.25">
      <c r="A794" s="106"/>
      <c r="B794" s="107"/>
      <c r="C794" s="107"/>
      <c r="D794" s="107"/>
      <c r="E794" s="114"/>
      <c r="F794" s="114"/>
      <c r="G794" s="108"/>
      <c r="H794" s="99"/>
      <c r="I794" s="121">
        <v>7</v>
      </c>
      <c r="J794" s="121"/>
      <c r="K794" s="121"/>
      <c r="L794" s="121"/>
      <c r="M794" s="121"/>
      <c r="N794" s="121"/>
      <c r="O794" s="121"/>
      <c r="P794" s="121"/>
      <c r="Q794" s="121"/>
      <c r="R794" s="121"/>
      <c r="S794" s="339"/>
      <c r="T794" s="335">
        <f t="shared" si="108"/>
        <v>0</v>
      </c>
      <c r="U794" s="224">
        <f t="shared" si="109"/>
        <v>0</v>
      </c>
      <c r="V794" s="103">
        <f>D778</f>
        <v>2056</v>
      </c>
      <c r="W794" s="285" t="s">
        <v>11</v>
      </c>
      <c r="X794" s="97">
        <f t="shared" si="110"/>
        <v>0</v>
      </c>
      <c r="Y794" s="116"/>
    </row>
    <row r="795" spans="1:25" ht="15.75" thickBot="1" x14ac:dyDescent="0.25">
      <c r="A795" s="106"/>
      <c r="B795" s="107"/>
      <c r="C795" s="107"/>
      <c r="D795" s="107"/>
      <c r="E795" s="114"/>
      <c r="F795" s="114"/>
      <c r="G795" s="108"/>
      <c r="H795" s="109"/>
      <c r="I795" s="293"/>
      <c r="J795" s="69"/>
      <c r="K795" s="69"/>
      <c r="L795" s="69"/>
      <c r="M795" s="69"/>
      <c r="N795" s="69"/>
      <c r="O795" s="69"/>
      <c r="P795" s="69"/>
      <c r="Q795" s="69"/>
      <c r="R795" s="69"/>
      <c r="S795" s="337"/>
      <c r="T795" s="333">
        <f t="shared" si="108"/>
        <v>0</v>
      </c>
      <c r="U795" s="102">
        <f t="shared" si="109"/>
        <v>0</v>
      </c>
      <c r="V795" s="103">
        <f>D778</f>
        <v>2056</v>
      </c>
      <c r="W795" s="111" t="s">
        <v>103</v>
      </c>
      <c r="X795" s="97">
        <f t="shared" si="110"/>
        <v>0</v>
      </c>
      <c r="Y795" s="116"/>
    </row>
    <row r="796" spans="1:25" ht="16.5" thickBot="1" x14ac:dyDescent="0.25">
      <c r="A796" s="106"/>
      <c r="B796" s="107"/>
      <c r="C796" s="107"/>
      <c r="D796" s="107"/>
      <c r="E796" s="114"/>
      <c r="F796" s="114"/>
      <c r="G796" s="108"/>
      <c r="H796" s="109"/>
      <c r="I796" s="294">
        <v>6</v>
      </c>
      <c r="J796" s="69"/>
      <c r="K796" s="69"/>
      <c r="L796" s="69"/>
      <c r="M796" s="69"/>
      <c r="N796" s="69"/>
      <c r="O796" s="69"/>
      <c r="P796" s="69"/>
      <c r="Q796" s="69"/>
      <c r="R796" s="69"/>
      <c r="S796" s="337">
        <v>2</v>
      </c>
      <c r="T796" s="333">
        <f t="shared" si="108"/>
        <v>2</v>
      </c>
      <c r="U796" s="102">
        <f t="shared" si="109"/>
        <v>9.727626459143969E-4</v>
      </c>
      <c r="V796" s="103">
        <f>D778</f>
        <v>2056</v>
      </c>
      <c r="W796" s="282" t="s">
        <v>3</v>
      </c>
      <c r="X796" s="97">
        <f t="shared" si="110"/>
        <v>2</v>
      </c>
      <c r="Y796" s="115"/>
    </row>
    <row r="797" spans="1:25" ht="16.5" thickBot="1" x14ac:dyDescent="0.25">
      <c r="A797" s="106"/>
      <c r="B797" s="107"/>
      <c r="C797" s="107"/>
      <c r="D797" s="107"/>
      <c r="E797" s="114"/>
      <c r="F797" s="114"/>
      <c r="G797" s="108"/>
      <c r="H797" s="109"/>
      <c r="I797" s="294">
        <v>270</v>
      </c>
      <c r="J797" s="69">
        <v>9</v>
      </c>
      <c r="K797" s="69"/>
      <c r="L797" s="69"/>
      <c r="M797" s="69"/>
      <c r="N797" s="69"/>
      <c r="O797" s="69"/>
      <c r="P797" s="69"/>
      <c r="Q797" s="69"/>
      <c r="R797" s="69"/>
      <c r="S797" s="337"/>
      <c r="T797" s="333">
        <f t="shared" si="108"/>
        <v>9</v>
      </c>
      <c r="U797" s="102">
        <f t="shared" si="109"/>
        <v>4.3774319066147861E-3</v>
      </c>
      <c r="V797" s="103">
        <f>D778</f>
        <v>2056</v>
      </c>
      <c r="W797" s="282" t="s">
        <v>8</v>
      </c>
      <c r="X797" s="97">
        <f t="shared" si="110"/>
        <v>9</v>
      </c>
      <c r="Y797" s="116"/>
    </row>
    <row r="798" spans="1:25" ht="16.5" thickBot="1" x14ac:dyDescent="0.25">
      <c r="A798" s="106"/>
      <c r="B798" s="107"/>
      <c r="C798" s="107"/>
      <c r="D798" s="107"/>
      <c r="E798" s="114"/>
      <c r="F798" s="114"/>
      <c r="G798" s="108"/>
      <c r="H798" s="109"/>
      <c r="I798" s="294">
        <v>3</v>
      </c>
      <c r="J798" s="69"/>
      <c r="K798" s="69"/>
      <c r="L798" s="69"/>
      <c r="M798" s="69"/>
      <c r="N798" s="69"/>
      <c r="O798" s="69"/>
      <c r="P798" s="69"/>
      <c r="Q798" s="69"/>
      <c r="R798" s="69"/>
      <c r="S798" s="337"/>
      <c r="T798" s="333">
        <f t="shared" si="108"/>
        <v>0</v>
      </c>
      <c r="U798" s="102">
        <f t="shared" si="109"/>
        <v>0</v>
      </c>
      <c r="V798" s="103">
        <f>D778</f>
        <v>2056</v>
      </c>
      <c r="W798" s="282" t="s">
        <v>9</v>
      </c>
      <c r="X798" s="97">
        <f t="shared" si="110"/>
        <v>0</v>
      </c>
      <c r="Y798" s="116"/>
    </row>
    <row r="799" spans="1:25" ht="16.5" thickBot="1" x14ac:dyDescent="0.25">
      <c r="A799" s="106"/>
      <c r="B799" s="107"/>
      <c r="C799" s="107"/>
      <c r="D799" s="107"/>
      <c r="E799" s="114"/>
      <c r="F799" s="114"/>
      <c r="G799" s="108"/>
      <c r="H799" s="109"/>
      <c r="I799" s="294">
        <v>7</v>
      </c>
      <c r="J799" s="69"/>
      <c r="K799" s="69"/>
      <c r="L799" s="69"/>
      <c r="M799" s="69"/>
      <c r="N799" s="69"/>
      <c r="O799" s="69"/>
      <c r="P799" s="69"/>
      <c r="Q799" s="69"/>
      <c r="R799" s="69"/>
      <c r="S799" s="337"/>
      <c r="T799" s="333">
        <f t="shared" si="108"/>
        <v>0</v>
      </c>
      <c r="U799" s="102">
        <f t="shared" si="109"/>
        <v>0</v>
      </c>
      <c r="V799" s="103">
        <f>D778</f>
        <v>2056</v>
      </c>
      <c r="W799" s="282" t="s">
        <v>82</v>
      </c>
      <c r="X799" s="97">
        <f t="shared" si="110"/>
        <v>0</v>
      </c>
      <c r="Y799" s="116"/>
    </row>
    <row r="800" spans="1:25" ht="16.5" thickBot="1" x14ac:dyDescent="0.25">
      <c r="A800" s="106"/>
      <c r="B800" s="107"/>
      <c r="C800" s="107"/>
      <c r="D800" s="107"/>
      <c r="E800" s="114"/>
      <c r="F800" s="114"/>
      <c r="G800" s="108"/>
      <c r="H800" s="109"/>
      <c r="I800" s="294">
        <v>5</v>
      </c>
      <c r="J800" s="69"/>
      <c r="K800" s="69"/>
      <c r="L800" s="69"/>
      <c r="M800" s="69"/>
      <c r="N800" s="69"/>
      <c r="O800" s="69"/>
      <c r="P800" s="69"/>
      <c r="Q800" s="69"/>
      <c r="R800" s="69"/>
      <c r="S800" s="337"/>
      <c r="T800" s="333">
        <f t="shared" si="108"/>
        <v>0</v>
      </c>
      <c r="U800" s="102">
        <f t="shared" si="109"/>
        <v>0</v>
      </c>
      <c r="V800" s="103">
        <f>D778</f>
        <v>2056</v>
      </c>
      <c r="W800" s="282" t="s">
        <v>20</v>
      </c>
      <c r="X800" s="97">
        <f t="shared" si="110"/>
        <v>0</v>
      </c>
      <c r="Y800" s="116"/>
    </row>
    <row r="801" spans="1:25" ht="16.5" thickBot="1" x14ac:dyDescent="0.25">
      <c r="A801" s="106"/>
      <c r="B801" s="107"/>
      <c r="C801" s="107"/>
      <c r="D801" s="107"/>
      <c r="E801" s="114"/>
      <c r="F801" s="114"/>
      <c r="G801" s="108"/>
      <c r="H801" s="109"/>
      <c r="I801" s="294">
        <v>3</v>
      </c>
      <c r="J801" s="69"/>
      <c r="K801" s="69"/>
      <c r="L801" s="69"/>
      <c r="M801" s="69"/>
      <c r="N801" s="69"/>
      <c r="O801" s="69"/>
      <c r="P801" s="69"/>
      <c r="Q801" s="69"/>
      <c r="R801" s="69"/>
      <c r="S801" s="337"/>
      <c r="T801" s="333">
        <f t="shared" si="108"/>
        <v>0</v>
      </c>
      <c r="U801" s="102">
        <f t="shared" si="109"/>
        <v>0</v>
      </c>
      <c r="V801" s="103">
        <f>D778</f>
        <v>2056</v>
      </c>
      <c r="W801" s="282" t="s">
        <v>83</v>
      </c>
      <c r="X801" s="97">
        <f t="shared" si="110"/>
        <v>0</v>
      </c>
      <c r="Y801" s="105" t="s">
        <v>169</v>
      </c>
    </row>
    <row r="802" spans="1:25" ht="15.75" thickBot="1" x14ac:dyDescent="0.25">
      <c r="A802" s="106"/>
      <c r="B802" s="107"/>
      <c r="C802" s="107"/>
      <c r="D802" s="107"/>
      <c r="E802" s="114"/>
      <c r="F802" s="114"/>
      <c r="G802" s="108"/>
      <c r="H802" s="109"/>
      <c r="I802" s="294"/>
      <c r="J802" s="69"/>
      <c r="K802" s="69"/>
      <c r="L802" s="69"/>
      <c r="M802" s="69"/>
      <c r="N802" s="69"/>
      <c r="O802" s="69"/>
      <c r="P802" s="69"/>
      <c r="Q802" s="69"/>
      <c r="R802" s="69"/>
      <c r="S802" s="337"/>
      <c r="T802" s="333">
        <f t="shared" si="108"/>
        <v>0</v>
      </c>
      <c r="U802" s="102">
        <f t="shared" si="109"/>
        <v>0</v>
      </c>
      <c r="V802" s="103">
        <f>D778</f>
        <v>2056</v>
      </c>
      <c r="W802" s="268" t="s">
        <v>127</v>
      </c>
      <c r="X802" s="97">
        <f t="shared" si="110"/>
        <v>0</v>
      </c>
      <c r="Y802" s="105" t="s">
        <v>532</v>
      </c>
    </row>
    <row r="803" spans="1:25" ht="16.5" thickBot="1" x14ac:dyDescent="0.25">
      <c r="A803" s="106"/>
      <c r="B803" s="107"/>
      <c r="C803" s="107"/>
      <c r="D803" s="107"/>
      <c r="E803" s="114"/>
      <c r="F803" s="114"/>
      <c r="G803" s="108"/>
      <c r="H803" s="109"/>
      <c r="I803" s="294">
        <v>17</v>
      </c>
      <c r="J803" s="69"/>
      <c r="K803" s="69"/>
      <c r="L803" s="69"/>
      <c r="M803" s="69"/>
      <c r="N803" s="69"/>
      <c r="O803" s="69"/>
      <c r="P803" s="69"/>
      <c r="Q803" s="69"/>
      <c r="R803" s="69"/>
      <c r="S803" s="337"/>
      <c r="T803" s="333">
        <f t="shared" si="108"/>
        <v>0</v>
      </c>
      <c r="U803" s="102">
        <f t="shared" si="109"/>
        <v>0</v>
      </c>
      <c r="V803" s="103">
        <f>D778</f>
        <v>2056</v>
      </c>
      <c r="W803" s="282" t="s">
        <v>13</v>
      </c>
      <c r="X803" s="97">
        <f t="shared" si="110"/>
        <v>0</v>
      </c>
      <c r="Y803" s="105" t="s">
        <v>110</v>
      </c>
    </row>
    <row r="804" spans="1:25" ht="15.75" thickBot="1" x14ac:dyDescent="0.25">
      <c r="A804" s="106"/>
      <c r="B804" s="107"/>
      <c r="C804" s="107"/>
      <c r="D804" s="107"/>
      <c r="E804" s="114"/>
      <c r="F804" s="114"/>
      <c r="G804" s="108"/>
      <c r="H804" s="10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337"/>
      <c r="T804" s="333">
        <f t="shared" si="108"/>
        <v>0</v>
      </c>
      <c r="U804" s="102">
        <f t="shared" si="109"/>
        <v>0</v>
      </c>
      <c r="V804" s="103">
        <f>D778</f>
        <v>2056</v>
      </c>
      <c r="W804" s="254" t="s">
        <v>346</v>
      </c>
      <c r="X804" s="97">
        <f t="shared" si="110"/>
        <v>0</v>
      </c>
      <c r="Y804" s="115"/>
    </row>
    <row r="805" spans="1:25" ht="15.75" thickBot="1" x14ac:dyDescent="0.25">
      <c r="A805" s="106"/>
      <c r="B805" s="107"/>
      <c r="C805" s="107"/>
      <c r="D805" s="107"/>
      <c r="E805" s="114"/>
      <c r="F805" s="114"/>
      <c r="G805" s="108"/>
      <c r="H805" s="109"/>
      <c r="I805" s="69">
        <v>3</v>
      </c>
      <c r="J805" s="69"/>
      <c r="K805" s="69"/>
      <c r="L805" s="69"/>
      <c r="M805" s="69"/>
      <c r="N805" s="69"/>
      <c r="O805" s="69"/>
      <c r="P805" s="69"/>
      <c r="Q805" s="69"/>
      <c r="R805" s="69"/>
      <c r="S805" s="337"/>
      <c r="T805" s="333">
        <f t="shared" si="108"/>
        <v>0</v>
      </c>
      <c r="U805" s="102">
        <f t="shared" si="109"/>
        <v>0</v>
      </c>
      <c r="V805" s="103">
        <f>D778</f>
        <v>2056</v>
      </c>
      <c r="W805" s="254" t="s">
        <v>101</v>
      </c>
      <c r="X805" s="97">
        <f t="shared" si="110"/>
        <v>0</v>
      </c>
      <c r="Y805" s="115"/>
    </row>
    <row r="806" spans="1:25" ht="16.5" thickBot="1" x14ac:dyDescent="0.25">
      <c r="A806" s="106"/>
      <c r="B806" s="107"/>
      <c r="C806" s="107"/>
      <c r="D806" s="107"/>
      <c r="E806" s="114"/>
      <c r="F806" s="114"/>
      <c r="G806" s="108"/>
      <c r="H806" s="117"/>
      <c r="I806" s="110">
        <v>2</v>
      </c>
      <c r="J806" s="110"/>
      <c r="K806" s="110"/>
      <c r="L806" s="110"/>
      <c r="M806" s="110"/>
      <c r="N806" s="110"/>
      <c r="O806" s="110"/>
      <c r="P806" s="110"/>
      <c r="Q806" s="110"/>
      <c r="R806" s="110"/>
      <c r="S806" s="340">
        <v>5</v>
      </c>
      <c r="T806" s="334">
        <f t="shared" si="108"/>
        <v>5</v>
      </c>
      <c r="U806" s="430">
        <f t="shared" si="109"/>
        <v>2.4319066147859923E-3</v>
      </c>
      <c r="V806" s="103">
        <f>D778</f>
        <v>2056</v>
      </c>
      <c r="W806" s="286" t="s">
        <v>10</v>
      </c>
      <c r="X806" s="97">
        <f t="shared" si="110"/>
        <v>5</v>
      </c>
      <c r="Y806" s="105"/>
    </row>
    <row r="807" spans="1:25" ht="16.5" thickBot="1" x14ac:dyDescent="0.3">
      <c r="A807" s="106"/>
      <c r="B807" s="107"/>
      <c r="C807" s="107"/>
      <c r="D807" s="107"/>
      <c r="E807" s="114"/>
      <c r="F807" s="114"/>
      <c r="G807" s="108"/>
      <c r="H807" s="91"/>
      <c r="I807" s="92"/>
      <c r="J807" s="325"/>
      <c r="K807" s="92"/>
      <c r="L807" s="92"/>
      <c r="M807" s="92"/>
      <c r="N807" s="92"/>
      <c r="O807" s="92"/>
      <c r="P807" s="92"/>
      <c r="Q807" s="92"/>
      <c r="R807" s="92"/>
      <c r="S807" s="92"/>
      <c r="T807" s="332"/>
      <c r="U807" s="332"/>
      <c r="V807" s="125"/>
      <c r="W807" s="287" t="s">
        <v>177</v>
      </c>
      <c r="X807" s="97">
        <f t="shared" si="110"/>
        <v>0</v>
      </c>
      <c r="Y807" s="105"/>
    </row>
    <row r="808" spans="1:25" ht="16.5" thickBot="1" x14ac:dyDescent="0.25">
      <c r="A808" s="106"/>
      <c r="B808" s="107"/>
      <c r="C808" s="107"/>
      <c r="D808" s="107"/>
      <c r="E808" s="114"/>
      <c r="F808" s="114"/>
      <c r="G808" s="119"/>
      <c r="H808" s="99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336"/>
      <c r="T808" s="335">
        <f t="shared" ref="T808:T816" si="111">SUM(H808,J808,L808,N808,P808,R808,S808)</f>
        <v>0</v>
      </c>
      <c r="U808" s="224">
        <f>($T808)/$D$778</f>
        <v>0</v>
      </c>
      <c r="V808" s="103">
        <f>D778</f>
        <v>2056</v>
      </c>
      <c r="W808" s="281" t="s">
        <v>87</v>
      </c>
      <c r="X808" s="97">
        <f t="shared" si="110"/>
        <v>0</v>
      </c>
      <c r="Y808" s="105" t="s">
        <v>535</v>
      </c>
    </row>
    <row r="809" spans="1:25" ht="16.5" thickBot="1" x14ac:dyDescent="0.25">
      <c r="A809" s="106"/>
      <c r="B809" s="107"/>
      <c r="C809" s="107"/>
      <c r="D809" s="107"/>
      <c r="E809" s="114"/>
      <c r="F809" s="114"/>
      <c r="G809" s="119"/>
      <c r="H809" s="109">
        <v>5</v>
      </c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337"/>
      <c r="T809" s="333">
        <f t="shared" si="111"/>
        <v>5</v>
      </c>
      <c r="U809" s="224">
        <f t="shared" ref="U809:U816" si="112">($T809)/$D$778</f>
        <v>2.4319066147859923E-3</v>
      </c>
      <c r="V809" s="103">
        <f>D778</f>
        <v>2056</v>
      </c>
      <c r="W809" s="282" t="s">
        <v>88</v>
      </c>
      <c r="X809" s="97">
        <f t="shared" si="110"/>
        <v>5</v>
      </c>
      <c r="Y809" s="105" t="s">
        <v>301</v>
      </c>
    </row>
    <row r="810" spans="1:25" ht="15.75" thickBot="1" x14ac:dyDescent="0.25">
      <c r="A810" s="106"/>
      <c r="B810" s="107"/>
      <c r="C810" s="107"/>
      <c r="D810" s="107"/>
      <c r="E810" s="114"/>
      <c r="F810" s="114"/>
      <c r="G810" s="119"/>
      <c r="H810" s="109">
        <v>4</v>
      </c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337"/>
      <c r="T810" s="333">
        <f t="shared" si="111"/>
        <v>4</v>
      </c>
      <c r="U810" s="224">
        <f t="shared" si="112"/>
        <v>1.9455252918287938E-3</v>
      </c>
      <c r="V810" s="103">
        <f>D778</f>
        <v>2056</v>
      </c>
      <c r="W810" s="368" t="s">
        <v>16</v>
      </c>
      <c r="X810" s="97">
        <f t="shared" si="110"/>
        <v>4</v>
      </c>
      <c r="Y810" s="105" t="s">
        <v>534</v>
      </c>
    </row>
    <row r="811" spans="1:25" ht="16.5" thickBot="1" x14ac:dyDescent="0.25">
      <c r="A811" s="106"/>
      <c r="B811" s="107"/>
      <c r="C811" s="107"/>
      <c r="D811" s="107"/>
      <c r="E811" s="114"/>
      <c r="F811" s="114"/>
      <c r="G811" s="119"/>
      <c r="H811" s="109">
        <v>9</v>
      </c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337"/>
      <c r="T811" s="333">
        <f t="shared" si="111"/>
        <v>9</v>
      </c>
      <c r="U811" s="224">
        <f t="shared" si="112"/>
        <v>4.3774319066147861E-3</v>
      </c>
      <c r="V811" s="103">
        <f>D778</f>
        <v>2056</v>
      </c>
      <c r="W811" s="282" t="s">
        <v>76</v>
      </c>
      <c r="X811" s="97">
        <f t="shared" si="110"/>
        <v>9</v>
      </c>
      <c r="Y811" s="105" t="s">
        <v>533</v>
      </c>
    </row>
    <row r="812" spans="1:25" ht="16.5" thickBot="1" x14ac:dyDescent="0.25">
      <c r="A812" s="106"/>
      <c r="B812" s="107"/>
      <c r="C812" s="107"/>
      <c r="D812" s="107"/>
      <c r="E812" s="114"/>
      <c r="F812" s="114"/>
      <c r="G812" s="119"/>
      <c r="H812" s="109">
        <v>3</v>
      </c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337"/>
      <c r="T812" s="333">
        <f t="shared" si="111"/>
        <v>3</v>
      </c>
      <c r="U812" s="224">
        <f t="shared" si="112"/>
        <v>1.4591439688715954E-3</v>
      </c>
      <c r="V812" s="103">
        <f>D778</f>
        <v>2056</v>
      </c>
      <c r="W812" s="282" t="s">
        <v>97</v>
      </c>
      <c r="X812" s="97">
        <f t="shared" si="110"/>
        <v>3</v>
      </c>
      <c r="Y812" s="105" t="s">
        <v>480</v>
      </c>
    </row>
    <row r="813" spans="1:25" ht="16.5" thickBot="1" x14ac:dyDescent="0.25">
      <c r="A813" s="106"/>
      <c r="B813" s="107"/>
      <c r="C813" s="107"/>
      <c r="D813" s="107"/>
      <c r="E813" s="114"/>
      <c r="F813" s="114"/>
      <c r="G813" s="119"/>
      <c r="H813" s="109">
        <v>3</v>
      </c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337"/>
      <c r="T813" s="333">
        <f t="shared" si="111"/>
        <v>3</v>
      </c>
      <c r="U813" s="224">
        <f t="shared" si="112"/>
        <v>1.4591439688715954E-3</v>
      </c>
      <c r="V813" s="103">
        <f>D778</f>
        <v>2056</v>
      </c>
      <c r="W813" s="283" t="s">
        <v>28</v>
      </c>
      <c r="X813" s="97">
        <f t="shared" si="110"/>
        <v>3</v>
      </c>
      <c r="Y813" s="105"/>
    </row>
    <row r="814" spans="1:25" ht="16.5" thickBot="1" x14ac:dyDescent="0.25">
      <c r="A814" s="106"/>
      <c r="B814" s="107"/>
      <c r="C814" s="107"/>
      <c r="D814" s="107"/>
      <c r="E814" s="114"/>
      <c r="F814" s="114"/>
      <c r="G814" s="119"/>
      <c r="H814" s="117">
        <v>5</v>
      </c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340"/>
      <c r="T814" s="333">
        <f t="shared" si="111"/>
        <v>5</v>
      </c>
      <c r="U814" s="224">
        <f t="shared" si="112"/>
        <v>2.4319066147859923E-3</v>
      </c>
      <c r="V814" s="103">
        <f>D778</f>
        <v>2056</v>
      </c>
      <c r="W814" s="286" t="s">
        <v>37</v>
      </c>
      <c r="X814" s="97">
        <f t="shared" si="110"/>
        <v>5</v>
      </c>
      <c r="Y814" s="105"/>
    </row>
    <row r="815" spans="1:25" ht="16.5" thickBot="1" x14ac:dyDescent="0.25">
      <c r="A815" s="106"/>
      <c r="B815" s="107"/>
      <c r="C815" s="107"/>
      <c r="D815" s="107"/>
      <c r="E815" s="114"/>
      <c r="F815" s="114"/>
      <c r="G815" s="119"/>
      <c r="H815" s="117">
        <v>2</v>
      </c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340"/>
      <c r="T815" s="333">
        <f t="shared" si="111"/>
        <v>2</v>
      </c>
      <c r="U815" s="224">
        <f t="shared" si="112"/>
        <v>9.727626459143969E-4</v>
      </c>
      <c r="V815" s="103">
        <f>D778</f>
        <v>2056</v>
      </c>
      <c r="W815" s="286" t="s">
        <v>13</v>
      </c>
      <c r="X815" s="97">
        <f t="shared" si="110"/>
        <v>2</v>
      </c>
      <c r="Y815" s="105"/>
    </row>
    <row r="816" spans="1:25" ht="16.5" thickBot="1" x14ac:dyDescent="0.25">
      <c r="A816" s="127"/>
      <c r="B816" s="128"/>
      <c r="C816" s="128"/>
      <c r="D816" s="128"/>
      <c r="E816" s="129"/>
      <c r="F816" s="129"/>
      <c r="G816" s="130"/>
      <c r="H816" s="117">
        <v>8</v>
      </c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340"/>
      <c r="T816" s="333">
        <f t="shared" si="111"/>
        <v>8</v>
      </c>
      <c r="U816" s="331">
        <f t="shared" si="112"/>
        <v>3.8910505836575876E-3</v>
      </c>
      <c r="V816" s="103">
        <f>D778</f>
        <v>2056</v>
      </c>
      <c r="W816" s="284" t="s">
        <v>168</v>
      </c>
      <c r="X816" s="289">
        <f>T816</f>
        <v>8</v>
      </c>
      <c r="Y816" s="295"/>
    </row>
    <row r="817" spans="1:25" ht="15.75" thickBot="1" x14ac:dyDescent="0.25">
      <c r="A817" s="132"/>
      <c r="B817" s="132"/>
      <c r="C817" s="132"/>
      <c r="D817" s="132"/>
      <c r="E817" s="132"/>
      <c r="F817" s="132"/>
      <c r="G817" s="53" t="s">
        <v>5</v>
      </c>
      <c r="H817" s="133">
        <f>SUM(H779:H816)</f>
        <v>136</v>
      </c>
      <c r="I817" s="133">
        <f>SUM(I779:I816)</f>
        <v>323</v>
      </c>
      <c r="J817" s="133">
        <f>SUM(J779:J816)</f>
        <v>51</v>
      </c>
      <c r="K817" s="133">
        <f t="shared" ref="K817:R817" si="113">SUM(K779:K816)</f>
        <v>0</v>
      </c>
      <c r="L817" s="133">
        <f t="shared" si="113"/>
        <v>0</v>
      </c>
      <c r="M817" s="133">
        <f t="shared" si="113"/>
        <v>0</v>
      </c>
      <c r="N817" s="133">
        <f t="shared" si="113"/>
        <v>0</v>
      </c>
      <c r="O817" s="133">
        <f t="shared" si="113"/>
        <v>0</v>
      </c>
      <c r="P817" s="133">
        <f t="shared" si="113"/>
        <v>0</v>
      </c>
      <c r="Q817" s="133">
        <f t="shared" si="113"/>
        <v>0</v>
      </c>
      <c r="R817" s="133">
        <f t="shared" si="113"/>
        <v>0</v>
      </c>
      <c r="S817" s="133">
        <f>SUM(S779:S816)</f>
        <v>29</v>
      </c>
      <c r="T817" s="271">
        <f>SUM(H817,J817,L817,N817,P817,R817,S817)</f>
        <v>216</v>
      </c>
      <c r="U817" s="224">
        <f>($T817)/$D$778</f>
        <v>0.10505836575875487</v>
      </c>
      <c r="V817" s="103">
        <f>D778</f>
        <v>2056</v>
      </c>
      <c r="W817" s="46"/>
    </row>
    <row r="819" spans="1:25" ht="15.75" thickBot="1" x14ac:dyDescent="0.3"/>
    <row r="820" spans="1:25" ht="75.75" thickBot="1" x14ac:dyDescent="0.3">
      <c r="A820" s="48"/>
      <c r="B820" s="48" t="s">
        <v>23</v>
      </c>
      <c r="C820" s="49" t="s">
        <v>56</v>
      </c>
      <c r="D820" s="49" t="s">
        <v>18</v>
      </c>
      <c r="E820" s="48" t="s">
        <v>17</v>
      </c>
      <c r="F820" s="50" t="s">
        <v>1</v>
      </c>
      <c r="G820" s="51" t="s">
        <v>24</v>
      </c>
      <c r="H820" s="52" t="s">
        <v>77</v>
      </c>
      <c r="I820" s="52" t="s">
        <v>78</v>
      </c>
      <c r="J820" s="52" t="s">
        <v>57</v>
      </c>
      <c r="K820" s="52" t="s">
        <v>62</v>
      </c>
      <c r="L820" s="52" t="s">
        <v>58</v>
      </c>
      <c r="M820" s="52" t="s">
        <v>63</v>
      </c>
      <c r="N820" s="52" t="s">
        <v>59</v>
      </c>
      <c r="O820" s="52" t="s">
        <v>64</v>
      </c>
      <c r="P820" s="52" t="s">
        <v>60</v>
      </c>
      <c r="Q820" s="52" t="s">
        <v>79</v>
      </c>
      <c r="R820" s="52" t="s">
        <v>131</v>
      </c>
      <c r="S820" s="52" t="s">
        <v>44</v>
      </c>
      <c r="T820" s="52" t="s">
        <v>5</v>
      </c>
      <c r="U820" s="48" t="s">
        <v>2</v>
      </c>
      <c r="V820" s="88" t="s">
        <v>74</v>
      </c>
      <c r="W820" s="89" t="s">
        <v>21</v>
      </c>
      <c r="X820" s="49" t="s">
        <v>18</v>
      </c>
      <c r="Y820" s="90" t="s">
        <v>7</v>
      </c>
    </row>
    <row r="821" spans="1:25" ht="15.75" thickBot="1" x14ac:dyDescent="0.3">
      <c r="A821" s="471">
        <v>1482892</v>
      </c>
      <c r="B821" s="288" t="s">
        <v>125</v>
      </c>
      <c r="C821" s="471">
        <v>1920</v>
      </c>
      <c r="D821" s="471">
        <v>2042</v>
      </c>
      <c r="E821" s="476">
        <v>1839</v>
      </c>
      <c r="F821" s="477">
        <f>E821/D821</f>
        <v>0.90058765915768857</v>
      </c>
      <c r="G821" s="54">
        <v>44992</v>
      </c>
      <c r="H821" s="91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3"/>
      <c r="T821" s="425"/>
      <c r="U821" s="125"/>
      <c r="V821" s="93"/>
      <c r="W821" s="95" t="s">
        <v>80</v>
      </c>
      <c r="X821" s="289">
        <v>578.5</v>
      </c>
      <c r="Y821" s="86" t="s">
        <v>75</v>
      </c>
    </row>
    <row r="822" spans="1:25" ht="16.5" thickBot="1" x14ac:dyDescent="0.25">
      <c r="A822" s="96"/>
      <c r="B822" s="97"/>
      <c r="C822" s="97"/>
      <c r="D822" s="97"/>
      <c r="E822" s="97"/>
      <c r="F822" s="97"/>
      <c r="G822" s="98"/>
      <c r="H822" s="99">
        <v>11</v>
      </c>
      <c r="I822" s="100"/>
      <c r="J822" s="100">
        <v>2</v>
      </c>
      <c r="K822" s="100"/>
      <c r="L822" s="100"/>
      <c r="M822" s="100"/>
      <c r="N822" s="100"/>
      <c r="O822" s="100"/>
      <c r="P822" s="100"/>
      <c r="Q822" s="100"/>
      <c r="R822" s="100"/>
      <c r="S822" s="336">
        <v>10</v>
      </c>
      <c r="T822" s="335">
        <f t="shared" ref="T822:T849" si="114">SUM(H822,J822,L822,N822,P822,R822,S822)</f>
        <v>23</v>
      </c>
      <c r="U822" s="429">
        <f>($T822)/$D$821</f>
        <v>1.1263467189030362E-2</v>
      </c>
      <c r="V822" s="103">
        <f>D821</f>
        <v>2042</v>
      </c>
      <c r="W822" s="281" t="s">
        <v>16</v>
      </c>
      <c r="X822" s="97">
        <f>T822</f>
        <v>23</v>
      </c>
      <c r="Y822" s="290" t="s">
        <v>140</v>
      </c>
    </row>
    <row r="823" spans="1:25" ht="16.5" thickBot="1" x14ac:dyDescent="0.25">
      <c r="A823" s="106"/>
      <c r="B823" s="107"/>
      <c r="C823" s="107"/>
      <c r="D823" s="107"/>
      <c r="E823" s="107"/>
      <c r="F823" s="107"/>
      <c r="G823" s="108"/>
      <c r="H823" s="109">
        <v>12</v>
      </c>
      <c r="I823" s="69"/>
      <c r="J823" s="69">
        <v>1</v>
      </c>
      <c r="K823" s="69"/>
      <c r="L823" s="69"/>
      <c r="M823" s="69"/>
      <c r="N823" s="69"/>
      <c r="O823" s="69"/>
      <c r="P823" s="69"/>
      <c r="Q823" s="69"/>
      <c r="R823" s="69"/>
      <c r="S823" s="337">
        <v>1</v>
      </c>
      <c r="T823" s="333">
        <f t="shared" si="114"/>
        <v>14</v>
      </c>
      <c r="U823" s="102">
        <f t="shared" ref="U823:U849" si="115">($T823)/$D$821</f>
        <v>6.8560235063663075E-3</v>
      </c>
      <c r="V823" s="103">
        <f>D821</f>
        <v>2042</v>
      </c>
      <c r="W823" s="282" t="s">
        <v>6</v>
      </c>
      <c r="X823" s="97">
        <f t="shared" ref="X823:X858" si="116">T823</f>
        <v>14</v>
      </c>
      <c r="Y823" s="290" t="s">
        <v>178</v>
      </c>
    </row>
    <row r="824" spans="1:25" ht="16.5" thickBot="1" x14ac:dyDescent="0.25">
      <c r="A824" s="106"/>
      <c r="B824" s="107"/>
      <c r="C824" s="107"/>
      <c r="D824" s="107"/>
      <c r="E824" s="114"/>
      <c r="F824" s="114"/>
      <c r="G824" s="108"/>
      <c r="H824" s="109">
        <v>47</v>
      </c>
      <c r="I824" s="69"/>
      <c r="J824" s="69">
        <v>5</v>
      </c>
      <c r="K824" s="69"/>
      <c r="L824" s="69"/>
      <c r="M824" s="69"/>
      <c r="N824" s="69"/>
      <c r="O824" s="69"/>
      <c r="P824" s="69"/>
      <c r="Q824" s="69"/>
      <c r="R824" s="69"/>
      <c r="S824" s="337">
        <v>27</v>
      </c>
      <c r="T824" s="333">
        <f t="shared" si="114"/>
        <v>79</v>
      </c>
      <c r="U824" s="102">
        <f t="shared" si="115"/>
        <v>3.868756121449559E-2</v>
      </c>
      <c r="V824" s="103">
        <f>D821</f>
        <v>2042</v>
      </c>
      <c r="W824" s="282" t="s">
        <v>14</v>
      </c>
      <c r="X824" s="97">
        <f t="shared" si="116"/>
        <v>79</v>
      </c>
      <c r="Y824" s="329"/>
    </row>
    <row r="825" spans="1:25" ht="16.5" thickBot="1" x14ac:dyDescent="0.25">
      <c r="A825" s="106"/>
      <c r="B825" s="107"/>
      <c r="C825" s="107"/>
      <c r="D825" s="107"/>
      <c r="E825" s="114"/>
      <c r="F825" s="114"/>
      <c r="G825" s="108"/>
      <c r="H825" s="109">
        <v>9</v>
      </c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337">
        <v>7</v>
      </c>
      <c r="T825" s="333">
        <f t="shared" si="114"/>
        <v>16</v>
      </c>
      <c r="U825" s="102">
        <f t="shared" si="115"/>
        <v>7.8354554358472089E-3</v>
      </c>
      <c r="V825" s="103">
        <f>D821</f>
        <v>2042</v>
      </c>
      <c r="W825" s="282" t="s">
        <v>15</v>
      </c>
      <c r="X825" s="97">
        <f t="shared" si="116"/>
        <v>16</v>
      </c>
      <c r="Y825" s="459"/>
    </row>
    <row r="826" spans="1:25" ht="16.5" thickBot="1" x14ac:dyDescent="0.25">
      <c r="A826" s="106"/>
      <c r="B826" s="107"/>
      <c r="C826" s="107"/>
      <c r="D826" s="107"/>
      <c r="E826" s="114"/>
      <c r="F826" s="114"/>
      <c r="G826" s="108"/>
      <c r="H826" s="109">
        <v>8</v>
      </c>
      <c r="I826" s="69"/>
      <c r="J826" s="69">
        <v>1</v>
      </c>
      <c r="K826" s="69"/>
      <c r="L826" s="69"/>
      <c r="M826" s="69"/>
      <c r="N826" s="69"/>
      <c r="O826" s="69"/>
      <c r="P826" s="69"/>
      <c r="Q826" s="69"/>
      <c r="R826" s="69"/>
      <c r="S826" s="337"/>
      <c r="T826" s="333">
        <f t="shared" si="114"/>
        <v>9</v>
      </c>
      <c r="U826" s="102">
        <f t="shared" si="115"/>
        <v>4.4074436826640551E-3</v>
      </c>
      <c r="V826" s="103">
        <f>D821</f>
        <v>2042</v>
      </c>
      <c r="W826" s="282" t="s">
        <v>32</v>
      </c>
      <c r="X826" s="97">
        <f t="shared" si="116"/>
        <v>9</v>
      </c>
      <c r="Y826" s="459"/>
    </row>
    <row r="827" spans="1:25" ht="16.5" thickBot="1" x14ac:dyDescent="0.25">
      <c r="A827" s="106"/>
      <c r="B827" s="107"/>
      <c r="C827" s="107"/>
      <c r="D827" s="107"/>
      <c r="E827" s="114"/>
      <c r="F827" s="114"/>
      <c r="G827" s="108"/>
      <c r="H827" s="10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337"/>
      <c r="T827" s="333">
        <f t="shared" si="114"/>
        <v>0</v>
      </c>
      <c r="U827" s="102">
        <f t="shared" si="115"/>
        <v>0</v>
      </c>
      <c r="V827" s="103">
        <f>D821</f>
        <v>2042</v>
      </c>
      <c r="W827" s="282" t="s">
        <v>33</v>
      </c>
      <c r="X827" s="97">
        <f t="shared" si="116"/>
        <v>0</v>
      </c>
      <c r="Y827" s="115"/>
    </row>
    <row r="828" spans="1:25" ht="16.5" thickBot="1" x14ac:dyDescent="0.25">
      <c r="A828" s="106"/>
      <c r="B828" s="107"/>
      <c r="C828" s="107"/>
      <c r="D828" s="107"/>
      <c r="E828" s="114"/>
      <c r="F828" s="114"/>
      <c r="G828" s="108"/>
      <c r="H828" s="10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337"/>
      <c r="T828" s="333">
        <f t="shared" si="114"/>
        <v>0</v>
      </c>
      <c r="U828" s="102">
        <f t="shared" si="115"/>
        <v>0</v>
      </c>
      <c r="V828" s="103">
        <f>D821</f>
        <v>2042</v>
      </c>
      <c r="W828" s="282" t="s">
        <v>90</v>
      </c>
      <c r="X828" s="97">
        <f t="shared" si="116"/>
        <v>0</v>
      </c>
      <c r="Y828" s="115"/>
    </row>
    <row r="829" spans="1:25" ht="16.5" thickBot="1" x14ac:dyDescent="0.25">
      <c r="A829" s="106"/>
      <c r="B829" s="107"/>
      <c r="C829" s="107"/>
      <c r="D829" s="107"/>
      <c r="E829" s="114"/>
      <c r="F829" s="114"/>
      <c r="G829" s="108"/>
      <c r="H829" s="109"/>
      <c r="I829" s="69"/>
      <c r="J829" s="69">
        <v>1</v>
      </c>
      <c r="K829" s="69"/>
      <c r="L829" s="69"/>
      <c r="M829" s="69"/>
      <c r="N829" s="69"/>
      <c r="O829" s="69"/>
      <c r="P829" s="69"/>
      <c r="Q829" s="69"/>
      <c r="R829" s="69"/>
      <c r="S829" s="337"/>
      <c r="T829" s="333">
        <f t="shared" si="114"/>
        <v>1</v>
      </c>
      <c r="U829" s="102">
        <f t="shared" si="115"/>
        <v>4.8971596474045055E-4</v>
      </c>
      <c r="V829" s="103">
        <f>D821</f>
        <v>2042</v>
      </c>
      <c r="W829" s="282" t="s">
        <v>31</v>
      </c>
      <c r="X829" s="97">
        <f t="shared" si="116"/>
        <v>1</v>
      </c>
      <c r="Y829" s="115"/>
    </row>
    <row r="830" spans="1:25" ht="16.5" thickBot="1" x14ac:dyDescent="0.25">
      <c r="A830" s="106"/>
      <c r="B830" s="107"/>
      <c r="C830" s="107"/>
      <c r="D830" s="107"/>
      <c r="E830" s="114"/>
      <c r="F830" s="114"/>
      <c r="G830" s="108"/>
      <c r="H830" s="109">
        <v>4</v>
      </c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337">
        <v>2</v>
      </c>
      <c r="T830" s="333">
        <f t="shared" si="114"/>
        <v>6</v>
      </c>
      <c r="U830" s="102">
        <f t="shared" si="115"/>
        <v>2.9382957884427031E-3</v>
      </c>
      <c r="V830" s="103">
        <f>D821</f>
        <v>2042</v>
      </c>
      <c r="W830" s="282" t="s">
        <v>0</v>
      </c>
      <c r="X830" s="97">
        <f t="shared" si="116"/>
        <v>6</v>
      </c>
      <c r="Y830" s="329"/>
    </row>
    <row r="831" spans="1:25" ht="16.5" thickBot="1" x14ac:dyDescent="0.25">
      <c r="A831" s="106"/>
      <c r="B831" s="107"/>
      <c r="C831" s="107"/>
      <c r="D831" s="107"/>
      <c r="E831" s="114"/>
      <c r="F831" s="114"/>
      <c r="G831" s="108"/>
      <c r="H831" s="109">
        <v>11</v>
      </c>
      <c r="I831" s="69"/>
      <c r="J831" s="69">
        <v>2</v>
      </c>
      <c r="K831" s="69"/>
      <c r="L831" s="69"/>
      <c r="M831" s="69"/>
      <c r="N831" s="69"/>
      <c r="O831" s="69"/>
      <c r="P831" s="69"/>
      <c r="Q831" s="69"/>
      <c r="R831" s="69"/>
      <c r="S831" s="337">
        <v>4</v>
      </c>
      <c r="T831" s="333">
        <f t="shared" si="114"/>
        <v>17</v>
      </c>
      <c r="U831" s="102">
        <f t="shared" si="115"/>
        <v>8.3251714005876595E-3</v>
      </c>
      <c r="V831" s="103">
        <f>D821</f>
        <v>2042</v>
      </c>
      <c r="W831" s="282" t="s">
        <v>12</v>
      </c>
      <c r="X831" s="97">
        <f t="shared" si="116"/>
        <v>17</v>
      </c>
      <c r="Y831" s="116"/>
    </row>
    <row r="832" spans="1:25" ht="16.5" thickBot="1" x14ac:dyDescent="0.25">
      <c r="A832" s="106"/>
      <c r="B832" s="107"/>
      <c r="C832" s="107"/>
      <c r="D832" s="107"/>
      <c r="E832" s="114"/>
      <c r="F832" s="114" t="s">
        <v>110</v>
      </c>
      <c r="G832" s="108"/>
      <c r="H832" s="109">
        <v>1</v>
      </c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337"/>
      <c r="T832" s="333">
        <f t="shared" si="114"/>
        <v>1</v>
      </c>
      <c r="U832" s="102">
        <f t="shared" si="115"/>
        <v>4.8971596474045055E-4</v>
      </c>
      <c r="V832" s="103">
        <f>D821</f>
        <v>2042</v>
      </c>
      <c r="W832" s="282" t="s">
        <v>35</v>
      </c>
      <c r="X832" s="97">
        <f t="shared" si="116"/>
        <v>1</v>
      </c>
      <c r="Y832" s="116"/>
    </row>
    <row r="833" spans="1:25" ht="16.5" thickBot="1" x14ac:dyDescent="0.25">
      <c r="A833" s="106"/>
      <c r="B833" s="107"/>
      <c r="C833" s="107"/>
      <c r="D833" s="107"/>
      <c r="E833" s="114"/>
      <c r="F833" s="114"/>
      <c r="G833" s="108"/>
      <c r="H833" s="109"/>
      <c r="I833" s="69"/>
      <c r="J833" s="69">
        <v>5</v>
      </c>
      <c r="K833" s="69"/>
      <c r="L833" s="69"/>
      <c r="M833" s="69"/>
      <c r="N833" s="69"/>
      <c r="O833" s="69"/>
      <c r="P833" s="69"/>
      <c r="Q833" s="69"/>
      <c r="R833" s="69"/>
      <c r="S833" s="337"/>
      <c r="T833" s="333">
        <f t="shared" si="114"/>
        <v>5</v>
      </c>
      <c r="U833" s="102">
        <f t="shared" si="115"/>
        <v>2.4485798237022529E-3</v>
      </c>
      <c r="V833" s="103">
        <f>D821</f>
        <v>2042</v>
      </c>
      <c r="W833" s="283" t="s">
        <v>29</v>
      </c>
      <c r="X833" s="97">
        <f t="shared" si="116"/>
        <v>5</v>
      </c>
      <c r="Y833" s="113"/>
    </row>
    <row r="834" spans="1:25" ht="16.5" thickBot="1" x14ac:dyDescent="0.25">
      <c r="A834" s="106"/>
      <c r="B834" s="107"/>
      <c r="C834" s="107"/>
      <c r="D834" s="107"/>
      <c r="E834" s="114"/>
      <c r="F834" s="114"/>
      <c r="G834" s="119"/>
      <c r="H834" s="120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337"/>
      <c r="T834" s="333">
        <f t="shared" si="114"/>
        <v>0</v>
      </c>
      <c r="U834" s="102">
        <f t="shared" si="115"/>
        <v>0</v>
      </c>
      <c r="V834" s="103">
        <f>D821</f>
        <v>2042</v>
      </c>
      <c r="W834" s="283" t="s">
        <v>28</v>
      </c>
      <c r="X834" s="97">
        <f t="shared" si="116"/>
        <v>0</v>
      </c>
      <c r="Y834" s="292"/>
    </row>
    <row r="835" spans="1:25" ht="16.5" thickBot="1" x14ac:dyDescent="0.25">
      <c r="A835" s="106"/>
      <c r="B835" s="107"/>
      <c r="C835" s="107"/>
      <c r="D835" s="107"/>
      <c r="E835" s="114"/>
      <c r="F835" s="114"/>
      <c r="G835" s="119"/>
      <c r="H835" s="120"/>
      <c r="I835" s="69"/>
      <c r="J835" s="69">
        <v>1</v>
      </c>
      <c r="K835" s="69"/>
      <c r="L835" s="69"/>
      <c r="M835" s="69"/>
      <c r="N835" s="69"/>
      <c r="O835" s="69"/>
      <c r="P835" s="69"/>
      <c r="Q835" s="69"/>
      <c r="R835" s="69"/>
      <c r="S835" s="337"/>
      <c r="T835" s="333">
        <f t="shared" si="114"/>
        <v>1</v>
      </c>
      <c r="U835" s="102">
        <f t="shared" si="115"/>
        <v>4.8971596474045055E-4</v>
      </c>
      <c r="V835" s="103">
        <f>D821</f>
        <v>2042</v>
      </c>
      <c r="W835" s="283" t="s">
        <v>544</v>
      </c>
      <c r="X835" s="97">
        <f t="shared" si="116"/>
        <v>1</v>
      </c>
      <c r="Y835" s="113"/>
    </row>
    <row r="836" spans="1:25" ht="16.5" thickBot="1" x14ac:dyDescent="0.25">
      <c r="A836" s="106"/>
      <c r="B836" s="107"/>
      <c r="C836" s="107"/>
      <c r="D836" s="107"/>
      <c r="E836" s="114"/>
      <c r="F836" s="114"/>
      <c r="G836" s="119"/>
      <c r="H836" s="227"/>
      <c r="I836" s="228"/>
      <c r="J836" s="228">
        <v>1</v>
      </c>
      <c r="K836" s="228"/>
      <c r="L836" s="228"/>
      <c r="M836" s="228"/>
      <c r="N836" s="228"/>
      <c r="O836" s="228"/>
      <c r="P836" s="228"/>
      <c r="Q836" s="228"/>
      <c r="R836" s="228"/>
      <c r="S836" s="338"/>
      <c r="T836" s="334">
        <f t="shared" si="114"/>
        <v>1</v>
      </c>
      <c r="U836" s="331">
        <f t="shared" si="115"/>
        <v>4.8971596474045055E-4</v>
      </c>
      <c r="V836" s="322">
        <f>D821</f>
        <v>2042</v>
      </c>
      <c r="W836" s="284" t="s">
        <v>536</v>
      </c>
      <c r="X836" s="97">
        <f t="shared" si="116"/>
        <v>1</v>
      </c>
      <c r="Y836" s="292" t="s">
        <v>295</v>
      </c>
    </row>
    <row r="837" spans="1:25" ht="16.5" thickBot="1" x14ac:dyDescent="0.25">
      <c r="A837" s="106"/>
      <c r="B837" s="107"/>
      <c r="C837" s="107"/>
      <c r="D837" s="107"/>
      <c r="E837" s="114"/>
      <c r="F837" s="114"/>
      <c r="G837" s="108"/>
      <c r="H837" s="99"/>
      <c r="I837" s="121">
        <v>7</v>
      </c>
      <c r="J837" s="121"/>
      <c r="K837" s="121"/>
      <c r="L837" s="121"/>
      <c r="M837" s="121"/>
      <c r="N837" s="121"/>
      <c r="O837" s="121"/>
      <c r="P837" s="121"/>
      <c r="Q837" s="121"/>
      <c r="R837" s="121"/>
      <c r="S837" s="339"/>
      <c r="T837" s="335">
        <f t="shared" si="114"/>
        <v>0</v>
      </c>
      <c r="U837" s="224">
        <f t="shared" si="115"/>
        <v>0</v>
      </c>
      <c r="V837" s="103">
        <f>D821</f>
        <v>2042</v>
      </c>
      <c r="W837" s="285" t="s">
        <v>11</v>
      </c>
      <c r="X837" s="97">
        <f t="shared" si="116"/>
        <v>0</v>
      </c>
      <c r="Y837" s="116"/>
    </row>
    <row r="838" spans="1:25" ht="15.75" thickBot="1" x14ac:dyDescent="0.25">
      <c r="A838" s="106"/>
      <c r="B838" s="107"/>
      <c r="C838" s="107"/>
      <c r="D838" s="107"/>
      <c r="E838" s="114"/>
      <c r="F838" s="114"/>
      <c r="G838" s="108"/>
      <c r="H838" s="109"/>
      <c r="I838" s="293"/>
      <c r="J838" s="69"/>
      <c r="K838" s="69"/>
      <c r="L838" s="69"/>
      <c r="M838" s="69"/>
      <c r="N838" s="69"/>
      <c r="O838" s="69"/>
      <c r="P838" s="69"/>
      <c r="Q838" s="69"/>
      <c r="R838" s="69"/>
      <c r="S838" s="337"/>
      <c r="T838" s="333">
        <f t="shared" si="114"/>
        <v>0</v>
      </c>
      <c r="U838" s="102">
        <f t="shared" si="115"/>
        <v>0</v>
      </c>
      <c r="V838" s="103">
        <f>D821</f>
        <v>2042</v>
      </c>
      <c r="W838" s="111" t="s">
        <v>103</v>
      </c>
      <c r="X838" s="97">
        <f t="shared" si="116"/>
        <v>0</v>
      </c>
      <c r="Y838" s="116"/>
    </row>
    <row r="839" spans="1:25" ht="16.5" thickBot="1" x14ac:dyDescent="0.25">
      <c r="A839" s="106"/>
      <c r="B839" s="107"/>
      <c r="C839" s="107"/>
      <c r="D839" s="107"/>
      <c r="E839" s="114"/>
      <c r="F839" s="114"/>
      <c r="G839" s="108"/>
      <c r="H839" s="109"/>
      <c r="I839" s="294">
        <v>2</v>
      </c>
      <c r="J839" s="69"/>
      <c r="K839" s="69"/>
      <c r="L839" s="69"/>
      <c r="M839" s="69"/>
      <c r="N839" s="69"/>
      <c r="O839" s="69"/>
      <c r="P839" s="69"/>
      <c r="Q839" s="69"/>
      <c r="R839" s="69"/>
      <c r="S839" s="337">
        <v>2</v>
      </c>
      <c r="T839" s="333">
        <f t="shared" si="114"/>
        <v>2</v>
      </c>
      <c r="U839" s="102">
        <f t="shared" si="115"/>
        <v>9.7943192948090111E-4</v>
      </c>
      <c r="V839" s="103">
        <f>D821</f>
        <v>2042</v>
      </c>
      <c r="W839" s="282" t="s">
        <v>3</v>
      </c>
      <c r="X839" s="97">
        <f t="shared" si="116"/>
        <v>2</v>
      </c>
      <c r="Y839" s="115"/>
    </row>
    <row r="840" spans="1:25" ht="16.5" thickBot="1" x14ac:dyDescent="0.25">
      <c r="A840" s="106"/>
      <c r="B840" s="107"/>
      <c r="C840" s="107"/>
      <c r="D840" s="107"/>
      <c r="E840" s="114"/>
      <c r="F840" s="114"/>
      <c r="G840" s="108"/>
      <c r="H840" s="109"/>
      <c r="I840" s="294">
        <v>5</v>
      </c>
      <c r="J840" s="69">
        <v>1</v>
      </c>
      <c r="K840" s="69"/>
      <c r="L840" s="69"/>
      <c r="M840" s="69"/>
      <c r="N840" s="69"/>
      <c r="O840" s="69"/>
      <c r="P840" s="69"/>
      <c r="Q840" s="69"/>
      <c r="R840" s="69"/>
      <c r="S840" s="337"/>
      <c r="T840" s="333">
        <f t="shared" si="114"/>
        <v>1</v>
      </c>
      <c r="U840" s="102">
        <f t="shared" si="115"/>
        <v>4.8971596474045055E-4</v>
      </c>
      <c r="V840" s="103">
        <f>D821</f>
        <v>2042</v>
      </c>
      <c r="W840" s="282" t="s">
        <v>8</v>
      </c>
      <c r="X840" s="97">
        <f t="shared" si="116"/>
        <v>1</v>
      </c>
      <c r="Y840" s="116"/>
    </row>
    <row r="841" spans="1:25" ht="16.5" thickBot="1" x14ac:dyDescent="0.25">
      <c r="A841" s="106"/>
      <c r="B841" s="107"/>
      <c r="C841" s="107"/>
      <c r="D841" s="107"/>
      <c r="E841" s="114"/>
      <c r="F841" s="114"/>
      <c r="G841" s="108"/>
      <c r="H841" s="109"/>
      <c r="I841" s="294">
        <v>1</v>
      </c>
      <c r="J841" s="69"/>
      <c r="K841" s="69"/>
      <c r="L841" s="69"/>
      <c r="M841" s="69"/>
      <c r="N841" s="69"/>
      <c r="O841" s="69"/>
      <c r="P841" s="69"/>
      <c r="Q841" s="69"/>
      <c r="R841" s="69"/>
      <c r="S841" s="337"/>
      <c r="T841" s="333">
        <f t="shared" si="114"/>
        <v>0</v>
      </c>
      <c r="U841" s="102">
        <f t="shared" si="115"/>
        <v>0</v>
      </c>
      <c r="V841" s="103">
        <f>D821</f>
        <v>2042</v>
      </c>
      <c r="W841" s="282" t="s">
        <v>9</v>
      </c>
      <c r="X841" s="97">
        <f t="shared" si="116"/>
        <v>0</v>
      </c>
      <c r="Y841" s="116"/>
    </row>
    <row r="842" spans="1:25" ht="16.5" thickBot="1" x14ac:dyDescent="0.25">
      <c r="A842" s="106"/>
      <c r="B842" s="107"/>
      <c r="C842" s="107"/>
      <c r="D842" s="107"/>
      <c r="E842" s="114"/>
      <c r="F842" s="114"/>
      <c r="G842" s="108"/>
      <c r="H842" s="109"/>
      <c r="I842" s="294">
        <v>1</v>
      </c>
      <c r="J842" s="69"/>
      <c r="K842" s="69"/>
      <c r="L842" s="69"/>
      <c r="M842" s="69"/>
      <c r="N842" s="69"/>
      <c r="O842" s="69"/>
      <c r="P842" s="69"/>
      <c r="Q842" s="69"/>
      <c r="R842" s="69"/>
      <c r="S842" s="337"/>
      <c r="T842" s="333">
        <f t="shared" si="114"/>
        <v>0</v>
      </c>
      <c r="U842" s="102">
        <f t="shared" si="115"/>
        <v>0</v>
      </c>
      <c r="V842" s="103">
        <f>D821</f>
        <v>2042</v>
      </c>
      <c r="W842" s="282" t="s">
        <v>82</v>
      </c>
      <c r="X842" s="97">
        <f t="shared" si="116"/>
        <v>0</v>
      </c>
      <c r="Y842" s="116"/>
    </row>
    <row r="843" spans="1:25" ht="16.5" thickBot="1" x14ac:dyDescent="0.25">
      <c r="A843" s="106"/>
      <c r="B843" s="107"/>
      <c r="C843" s="107"/>
      <c r="D843" s="107"/>
      <c r="E843" s="114"/>
      <c r="F843" s="114"/>
      <c r="G843" s="108"/>
      <c r="H843" s="109"/>
      <c r="I843" s="294"/>
      <c r="J843" s="69"/>
      <c r="K843" s="69"/>
      <c r="L843" s="69"/>
      <c r="M843" s="69"/>
      <c r="N843" s="69"/>
      <c r="O843" s="69"/>
      <c r="P843" s="69"/>
      <c r="Q843" s="69"/>
      <c r="R843" s="69"/>
      <c r="S843" s="337"/>
      <c r="T843" s="333">
        <f t="shared" si="114"/>
        <v>0</v>
      </c>
      <c r="U843" s="102">
        <f t="shared" si="115"/>
        <v>0</v>
      </c>
      <c r="V843" s="103">
        <f>D821</f>
        <v>2042</v>
      </c>
      <c r="W843" s="282" t="s">
        <v>20</v>
      </c>
      <c r="X843" s="97">
        <f t="shared" si="116"/>
        <v>0</v>
      </c>
      <c r="Y843" s="116"/>
    </row>
    <row r="844" spans="1:25" ht="16.5" thickBot="1" x14ac:dyDescent="0.25">
      <c r="A844" s="106"/>
      <c r="B844" s="107"/>
      <c r="C844" s="107"/>
      <c r="D844" s="107"/>
      <c r="E844" s="114"/>
      <c r="F844" s="114"/>
      <c r="G844" s="108"/>
      <c r="H844" s="109"/>
      <c r="I844" s="294">
        <v>3</v>
      </c>
      <c r="J844" s="69">
        <v>2</v>
      </c>
      <c r="K844" s="69"/>
      <c r="L844" s="69"/>
      <c r="M844" s="69"/>
      <c r="N844" s="69"/>
      <c r="O844" s="69"/>
      <c r="P844" s="69"/>
      <c r="Q844" s="69"/>
      <c r="R844" s="69"/>
      <c r="S844" s="337"/>
      <c r="T844" s="333">
        <f t="shared" si="114"/>
        <v>2</v>
      </c>
      <c r="U844" s="102">
        <f t="shared" si="115"/>
        <v>9.7943192948090111E-4</v>
      </c>
      <c r="V844" s="103">
        <f>D821</f>
        <v>2042</v>
      </c>
      <c r="W844" s="282" t="s">
        <v>83</v>
      </c>
      <c r="X844" s="97">
        <f t="shared" si="116"/>
        <v>2</v>
      </c>
      <c r="Y844" s="105" t="s">
        <v>548</v>
      </c>
    </row>
    <row r="845" spans="1:25" ht="15.75" thickBot="1" x14ac:dyDescent="0.25">
      <c r="A845" s="106"/>
      <c r="B845" s="107"/>
      <c r="C845" s="107"/>
      <c r="D845" s="107"/>
      <c r="E845" s="114"/>
      <c r="F845" s="114"/>
      <c r="G845" s="108"/>
      <c r="H845" s="109"/>
      <c r="I845" s="294"/>
      <c r="J845" s="69"/>
      <c r="K845" s="69"/>
      <c r="L845" s="69"/>
      <c r="M845" s="69"/>
      <c r="N845" s="69"/>
      <c r="O845" s="69"/>
      <c r="P845" s="69"/>
      <c r="Q845" s="69"/>
      <c r="R845" s="69"/>
      <c r="S845" s="337"/>
      <c r="T845" s="333">
        <f t="shared" si="114"/>
        <v>0</v>
      </c>
      <c r="U845" s="102">
        <f t="shared" si="115"/>
        <v>0</v>
      </c>
      <c r="V845" s="103">
        <f>D821</f>
        <v>2042</v>
      </c>
      <c r="W845" s="268" t="s">
        <v>220</v>
      </c>
      <c r="X845" s="97">
        <f t="shared" si="116"/>
        <v>0</v>
      </c>
      <c r="Y845" s="105" t="s">
        <v>549</v>
      </c>
    </row>
    <row r="846" spans="1:25" ht="16.5" thickBot="1" x14ac:dyDescent="0.25">
      <c r="A846" s="106"/>
      <c r="B846" s="107"/>
      <c r="C846" s="107"/>
      <c r="D846" s="107"/>
      <c r="E846" s="114"/>
      <c r="F846" s="114"/>
      <c r="G846" s="108"/>
      <c r="H846" s="109"/>
      <c r="I846" s="294">
        <v>5</v>
      </c>
      <c r="J846" s="69">
        <v>1</v>
      </c>
      <c r="K846" s="69"/>
      <c r="L846" s="69"/>
      <c r="M846" s="69"/>
      <c r="N846" s="69"/>
      <c r="O846" s="69"/>
      <c r="P846" s="69"/>
      <c r="Q846" s="69"/>
      <c r="R846" s="69"/>
      <c r="S846" s="337"/>
      <c r="T846" s="333">
        <f t="shared" si="114"/>
        <v>1</v>
      </c>
      <c r="U846" s="102">
        <f t="shared" si="115"/>
        <v>4.8971596474045055E-4</v>
      </c>
      <c r="V846" s="103">
        <f>D821</f>
        <v>2042</v>
      </c>
      <c r="W846" s="282" t="s">
        <v>13</v>
      </c>
      <c r="X846" s="97">
        <f t="shared" si="116"/>
        <v>1</v>
      </c>
      <c r="Y846" s="105" t="s">
        <v>110</v>
      </c>
    </row>
    <row r="847" spans="1:25" ht="15.75" thickBot="1" x14ac:dyDescent="0.25">
      <c r="A847" s="106"/>
      <c r="B847" s="107"/>
      <c r="C847" s="107"/>
      <c r="D847" s="107"/>
      <c r="E847" s="114"/>
      <c r="F847" s="114"/>
      <c r="G847" s="108"/>
      <c r="H847" s="109"/>
      <c r="I847" s="69">
        <v>9</v>
      </c>
      <c r="J847" s="69"/>
      <c r="K847" s="69"/>
      <c r="L847" s="69"/>
      <c r="M847" s="69"/>
      <c r="N847" s="69"/>
      <c r="O847" s="69"/>
      <c r="P847" s="69"/>
      <c r="Q847" s="69"/>
      <c r="R847" s="69"/>
      <c r="S847" s="337"/>
      <c r="T847" s="333">
        <f t="shared" si="114"/>
        <v>0</v>
      </c>
      <c r="U847" s="102">
        <f t="shared" si="115"/>
        <v>0</v>
      </c>
      <c r="V847" s="103">
        <f>D821</f>
        <v>2042</v>
      </c>
      <c r="W847" s="254" t="s">
        <v>346</v>
      </c>
      <c r="X847" s="97">
        <f t="shared" si="116"/>
        <v>0</v>
      </c>
      <c r="Y847" s="115"/>
    </row>
    <row r="848" spans="1:25" ht="15.75" thickBot="1" x14ac:dyDescent="0.25">
      <c r="A848" s="106"/>
      <c r="B848" s="107"/>
      <c r="C848" s="107"/>
      <c r="D848" s="107"/>
      <c r="E848" s="114"/>
      <c r="F848" s="114"/>
      <c r="G848" s="108"/>
      <c r="H848" s="10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337"/>
      <c r="T848" s="333">
        <f t="shared" si="114"/>
        <v>0</v>
      </c>
      <c r="U848" s="102">
        <f t="shared" si="115"/>
        <v>0</v>
      </c>
      <c r="V848" s="103">
        <f>D821</f>
        <v>2042</v>
      </c>
      <c r="W848" s="254" t="s">
        <v>101</v>
      </c>
      <c r="X848" s="97">
        <f t="shared" si="116"/>
        <v>0</v>
      </c>
      <c r="Y848" s="115"/>
    </row>
    <row r="849" spans="1:25" ht="16.5" thickBot="1" x14ac:dyDescent="0.25">
      <c r="A849" s="106"/>
      <c r="B849" s="107"/>
      <c r="C849" s="107"/>
      <c r="D849" s="107"/>
      <c r="E849" s="114"/>
      <c r="F849" s="114"/>
      <c r="G849" s="108"/>
      <c r="H849" s="117"/>
      <c r="I849" s="110">
        <v>2</v>
      </c>
      <c r="J849" s="110"/>
      <c r="K849" s="110"/>
      <c r="L849" s="110"/>
      <c r="M849" s="110"/>
      <c r="N849" s="110"/>
      <c r="O849" s="110"/>
      <c r="P849" s="110"/>
      <c r="Q849" s="110"/>
      <c r="R849" s="110"/>
      <c r="S849" s="340">
        <v>5</v>
      </c>
      <c r="T849" s="334">
        <f t="shared" si="114"/>
        <v>5</v>
      </c>
      <c r="U849" s="430">
        <f t="shared" si="115"/>
        <v>2.4485798237022529E-3</v>
      </c>
      <c r="V849" s="103">
        <f>D821</f>
        <v>2042</v>
      </c>
      <c r="W849" s="286" t="s">
        <v>10</v>
      </c>
      <c r="X849" s="97">
        <f t="shared" si="116"/>
        <v>5</v>
      </c>
      <c r="Y849" s="105"/>
    </row>
    <row r="850" spans="1:25" ht="16.5" thickBot="1" x14ac:dyDescent="0.3">
      <c r="A850" s="106"/>
      <c r="B850" s="107"/>
      <c r="C850" s="107"/>
      <c r="D850" s="107"/>
      <c r="E850" s="114"/>
      <c r="F850" s="114"/>
      <c r="G850" s="108"/>
      <c r="H850" s="91"/>
      <c r="I850" s="92"/>
      <c r="J850" s="325"/>
      <c r="K850" s="92"/>
      <c r="L850" s="92"/>
      <c r="M850" s="92"/>
      <c r="N850" s="92"/>
      <c r="O850" s="92"/>
      <c r="P850" s="92"/>
      <c r="Q850" s="92"/>
      <c r="R850" s="92"/>
      <c r="S850" s="92"/>
      <c r="T850" s="332"/>
      <c r="U850" s="332"/>
      <c r="V850" s="125"/>
      <c r="W850" s="287" t="s">
        <v>177</v>
      </c>
      <c r="X850" s="97">
        <f t="shared" si="116"/>
        <v>0</v>
      </c>
      <c r="Y850" s="105"/>
    </row>
    <row r="851" spans="1:25" ht="16.5" thickBot="1" x14ac:dyDescent="0.25">
      <c r="A851" s="106"/>
      <c r="B851" s="107"/>
      <c r="C851" s="107"/>
      <c r="D851" s="107"/>
      <c r="E851" s="114"/>
      <c r="F851" s="114"/>
      <c r="G851" s="119"/>
      <c r="H851" s="99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336"/>
      <c r="T851" s="335">
        <f t="shared" ref="T851:T859" si="117">SUM(H851,J851,L851,N851,P851,R851,S851)</f>
        <v>0</v>
      </c>
      <c r="U851" s="224">
        <f>($T851)/$D$821</f>
        <v>0</v>
      </c>
      <c r="V851" s="103">
        <f>D821</f>
        <v>2042</v>
      </c>
      <c r="W851" s="281" t="s">
        <v>87</v>
      </c>
      <c r="X851" s="97">
        <f t="shared" si="116"/>
        <v>0</v>
      </c>
      <c r="Y851" s="105"/>
    </row>
    <row r="852" spans="1:25" ht="16.5" thickBot="1" x14ac:dyDescent="0.25">
      <c r="A852" s="106"/>
      <c r="B852" s="107"/>
      <c r="C852" s="107"/>
      <c r="D852" s="107"/>
      <c r="E852" s="114"/>
      <c r="F852" s="114"/>
      <c r="G852" s="119"/>
      <c r="H852" s="109">
        <v>2</v>
      </c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337"/>
      <c r="T852" s="333">
        <f t="shared" si="117"/>
        <v>2</v>
      </c>
      <c r="U852" s="224">
        <f t="shared" ref="U852:U859" si="118">($T852)/$D$821</f>
        <v>9.7943192948090111E-4</v>
      </c>
      <c r="V852" s="103">
        <f>D821</f>
        <v>2042</v>
      </c>
      <c r="W852" s="282" t="s">
        <v>88</v>
      </c>
      <c r="X852" s="97">
        <f t="shared" si="116"/>
        <v>2</v>
      </c>
      <c r="Y852" s="105" t="s">
        <v>546</v>
      </c>
    </row>
    <row r="853" spans="1:25" ht="15.75" thickBot="1" x14ac:dyDescent="0.25">
      <c r="A853" s="106"/>
      <c r="B853" s="107"/>
      <c r="C853" s="107"/>
      <c r="D853" s="107"/>
      <c r="E853" s="114"/>
      <c r="F853" s="114"/>
      <c r="G853" s="119"/>
      <c r="H853" s="109">
        <v>1</v>
      </c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337"/>
      <c r="T853" s="333">
        <f t="shared" si="117"/>
        <v>1</v>
      </c>
      <c r="U853" s="224">
        <f t="shared" si="118"/>
        <v>4.8971596474045055E-4</v>
      </c>
      <c r="V853" s="103">
        <f>D821</f>
        <v>2042</v>
      </c>
      <c r="W853" s="368" t="s">
        <v>16</v>
      </c>
      <c r="X853" s="97">
        <f t="shared" si="116"/>
        <v>1</v>
      </c>
      <c r="Y853" s="105" t="s">
        <v>547</v>
      </c>
    </row>
    <row r="854" spans="1:25" ht="16.5" thickBot="1" x14ac:dyDescent="0.25">
      <c r="A854" s="106"/>
      <c r="B854" s="107"/>
      <c r="C854" s="107"/>
      <c r="D854" s="107"/>
      <c r="E854" s="114"/>
      <c r="F854" s="114"/>
      <c r="G854" s="119"/>
      <c r="H854" s="109">
        <v>2</v>
      </c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337"/>
      <c r="T854" s="333">
        <f t="shared" si="117"/>
        <v>2</v>
      </c>
      <c r="U854" s="224">
        <f t="shared" si="118"/>
        <v>9.7943192948090111E-4</v>
      </c>
      <c r="V854" s="103">
        <f>D821</f>
        <v>2042</v>
      </c>
      <c r="W854" s="282" t="s">
        <v>76</v>
      </c>
      <c r="X854" s="97">
        <f t="shared" si="116"/>
        <v>2</v>
      </c>
      <c r="Y854" s="105" t="s">
        <v>545</v>
      </c>
    </row>
    <row r="855" spans="1:25" ht="16.5" thickBot="1" x14ac:dyDescent="0.25">
      <c r="A855" s="106"/>
      <c r="B855" s="107"/>
      <c r="C855" s="107"/>
      <c r="D855" s="107"/>
      <c r="E855" s="114"/>
      <c r="F855" s="114"/>
      <c r="G855" s="119"/>
      <c r="H855" s="10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337"/>
      <c r="T855" s="333">
        <f t="shared" si="117"/>
        <v>0</v>
      </c>
      <c r="U855" s="224">
        <f t="shared" si="118"/>
        <v>0</v>
      </c>
      <c r="V855" s="103">
        <f>D821</f>
        <v>2042</v>
      </c>
      <c r="W855" s="282" t="s">
        <v>97</v>
      </c>
      <c r="X855" s="97">
        <f t="shared" si="116"/>
        <v>0</v>
      </c>
      <c r="Y855" s="105"/>
    </row>
    <row r="856" spans="1:25" ht="16.5" thickBot="1" x14ac:dyDescent="0.25">
      <c r="A856" s="106"/>
      <c r="B856" s="107"/>
      <c r="C856" s="107"/>
      <c r="D856" s="107"/>
      <c r="E856" s="114"/>
      <c r="F856" s="114"/>
      <c r="G856" s="119"/>
      <c r="H856" s="109">
        <v>1</v>
      </c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337"/>
      <c r="T856" s="333">
        <f t="shared" si="117"/>
        <v>1</v>
      </c>
      <c r="U856" s="224">
        <f t="shared" si="118"/>
        <v>4.8971596474045055E-4</v>
      </c>
      <c r="V856" s="103">
        <f>D821</f>
        <v>2042</v>
      </c>
      <c r="W856" s="283" t="s">
        <v>28</v>
      </c>
      <c r="X856" s="97">
        <f t="shared" si="116"/>
        <v>1</v>
      </c>
      <c r="Y856" s="105"/>
    </row>
    <row r="857" spans="1:25" ht="16.5" thickBot="1" x14ac:dyDescent="0.25">
      <c r="A857" s="106"/>
      <c r="B857" s="107"/>
      <c r="C857" s="107"/>
      <c r="D857" s="107"/>
      <c r="E857" s="114"/>
      <c r="F857" s="114"/>
      <c r="G857" s="119"/>
      <c r="H857" s="117">
        <v>7</v>
      </c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340"/>
      <c r="T857" s="333">
        <f t="shared" si="117"/>
        <v>7</v>
      </c>
      <c r="U857" s="224">
        <f t="shared" si="118"/>
        <v>3.4280117531831538E-3</v>
      </c>
      <c r="V857" s="103">
        <f>D821</f>
        <v>2042</v>
      </c>
      <c r="W857" s="286" t="s">
        <v>37</v>
      </c>
      <c r="X857" s="97">
        <f t="shared" si="116"/>
        <v>7</v>
      </c>
      <c r="Y857" s="292" t="s">
        <v>184</v>
      </c>
    </row>
    <row r="858" spans="1:25" ht="16.5" thickBot="1" x14ac:dyDescent="0.25">
      <c r="A858" s="106"/>
      <c r="B858" s="107"/>
      <c r="C858" s="107"/>
      <c r="D858" s="107"/>
      <c r="E858" s="114"/>
      <c r="F858" s="114"/>
      <c r="G858" s="119"/>
      <c r="H858" s="117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340"/>
      <c r="T858" s="333">
        <f t="shared" si="117"/>
        <v>0</v>
      </c>
      <c r="U858" s="224">
        <f t="shared" si="118"/>
        <v>0</v>
      </c>
      <c r="V858" s="103">
        <f>D821</f>
        <v>2042</v>
      </c>
      <c r="W858" s="286" t="s">
        <v>13</v>
      </c>
      <c r="X858" s="97">
        <f t="shared" si="116"/>
        <v>0</v>
      </c>
      <c r="Y858" s="105"/>
    </row>
    <row r="859" spans="1:25" ht="16.5" thickBot="1" x14ac:dyDescent="0.25">
      <c r="A859" s="127"/>
      <c r="B859" s="128"/>
      <c r="C859" s="128"/>
      <c r="D859" s="128"/>
      <c r="E859" s="129"/>
      <c r="F859" s="129"/>
      <c r="G859" s="130"/>
      <c r="H859" s="117">
        <v>6</v>
      </c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340"/>
      <c r="T859" s="333">
        <f t="shared" si="117"/>
        <v>6</v>
      </c>
      <c r="U859" s="331">
        <f t="shared" si="118"/>
        <v>2.9382957884427031E-3</v>
      </c>
      <c r="V859" s="103">
        <f>D821</f>
        <v>2042</v>
      </c>
      <c r="W859" s="284" t="s">
        <v>168</v>
      </c>
      <c r="X859" s="289">
        <f>T859</f>
        <v>6</v>
      </c>
      <c r="Y859" s="295"/>
    </row>
    <row r="860" spans="1:25" ht="15.75" thickBot="1" x14ac:dyDescent="0.25">
      <c r="A860" s="132"/>
      <c r="B860" s="132"/>
      <c r="C860" s="132"/>
      <c r="D860" s="132"/>
      <c r="E860" s="132"/>
      <c r="F860" s="132"/>
      <c r="G860" s="53" t="s">
        <v>5</v>
      </c>
      <c r="H860" s="133">
        <f>SUM(H822:H859)</f>
        <v>122</v>
      </c>
      <c r="I860" s="133">
        <f>SUM(I822:I859)</f>
        <v>35</v>
      </c>
      <c r="J860" s="133">
        <f>SUM(J822:J859)</f>
        <v>23</v>
      </c>
      <c r="K860" s="133">
        <f t="shared" ref="K860:R860" si="119">SUM(K822:K859)</f>
        <v>0</v>
      </c>
      <c r="L860" s="133">
        <f t="shared" si="119"/>
        <v>0</v>
      </c>
      <c r="M860" s="133">
        <f t="shared" si="119"/>
        <v>0</v>
      </c>
      <c r="N860" s="133">
        <f t="shared" si="119"/>
        <v>0</v>
      </c>
      <c r="O860" s="133">
        <f t="shared" si="119"/>
        <v>0</v>
      </c>
      <c r="P860" s="133">
        <f t="shared" si="119"/>
        <v>0</v>
      </c>
      <c r="Q860" s="133">
        <f t="shared" si="119"/>
        <v>0</v>
      </c>
      <c r="R860" s="133">
        <f t="shared" si="119"/>
        <v>0</v>
      </c>
      <c r="S860" s="133">
        <f>SUM(S822:S859)</f>
        <v>58</v>
      </c>
      <c r="T860" s="271">
        <f>SUM(H860,J860,L860,N860,P860,R860,S860)</f>
        <v>203</v>
      </c>
      <c r="U860" s="224">
        <f>($T860)/$D$821</f>
        <v>9.9412340842311459E-2</v>
      </c>
      <c r="V860" s="103">
        <f>D821</f>
        <v>2042</v>
      </c>
      <c r="W860" s="46"/>
    </row>
    <row r="862" spans="1:25" ht="15.75" thickBot="1" x14ac:dyDescent="0.3"/>
    <row r="863" spans="1:25" ht="75.75" thickBot="1" x14ac:dyDescent="0.3">
      <c r="A863" s="48"/>
      <c r="B863" s="48" t="s">
        <v>23</v>
      </c>
      <c r="C863" s="49" t="s">
        <v>56</v>
      </c>
      <c r="D863" s="49" t="s">
        <v>18</v>
      </c>
      <c r="E863" s="48" t="s">
        <v>17</v>
      </c>
      <c r="F863" s="50" t="s">
        <v>1</v>
      </c>
      <c r="G863" s="51" t="s">
        <v>24</v>
      </c>
      <c r="H863" s="52" t="s">
        <v>77</v>
      </c>
      <c r="I863" s="52" t="s">
        <v>78</v>
      </c>
      <c r="J863" s="52" t="s">
        <v>57</v>
      </c>
      <c r="K863" s="52" t="s">
        <v>62</v>
      </c>
      <c r="L863" s="52" t="s">
        <v>58</v>
      </c>
      <c r="M863" s="52" t="s">
        <v>63</v>
      </c>
      <c r="N863" s="52" t="s">
        <v>59</v>
      </c>
      <c r="O863" s="52" t="s">
        <v>64</v>
      </c>
      <c r="P863" s="52" t="s">
        <v>60</v>
      </c>
      <c r="Q863" s="52" t="s">
        <v>79</v>
      </c>
      <c r="R863" s="52" t="s">
        <v>131</v>
      </c>
      <c r="S863" s="52" t="s">
        <v>44</v>
      </c>
      <c r="T863" s="52" t="s">
        <v>5</v>
      </c>
      <c r="U863" s="48" t="s">
        <v>2</v>
      </c>
      <c r="V863" s="88" t="s">
        <v>74</v>
      </c>
      <c r="W863" s="89" t="s">
        <v>21</v>
      </c>
      <c r="X863" s="49" t="s">
        <v>18</v>
      </c>
      <c r="Y863" s="90" t="s">
        <v>7</v>
      </c>
    </row>
    <row r="864" spans="1:25" ht="15.75" thickBot="1" x14ac:dyDescent="0.3">
      <c r="A864" s="471">
        <v>1482893</v>
      </c>
      <c r="B864" s="288" t="s">
        <v>125</v>
      </c>
      <c r="C864" s="471">
        <v>1920</v>
      </c>
      <c r="D864" s="471">
        <v>2029</v>
      </c>
      <c r="E864" s="476">
        <v>1869</v>
      </c>
      <c r="F864" s="477">
        <f>E864/D864</f>
        <v>0.92114342040413999</v>
      </c>
      <c r="G864" s="54">
        <v>44994</v>
      </c>
      <c r="H864" s="91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3"/>
      <c r="T864" s="425"/>
      <c r="U864" s="125"/>
      <c r="V864" s="93"/>
      <c r="W864" s="95" t="s">
        <v>80</v>
      </c>
      <c r="X864" s="289">
        <v>578.5</v>
      </c>
      <c r="Y864" s="86" t="s">
        <v>75</v>
      </c>
    </row>
    <row r="865" spans="1:25" ht="16.5" thickBot="1" x14ac:dyDescent="0.25">
      <c r="A865" s="96"/>
      <c r="B865" s="97"/>
      <c r="C865" s="97"/>
      <c r="D865" s="97"/>
      <c r="E865" s="97"/>
      <c r="F865" s="97"/>
      <c r="G865" s="98"/>
      <c r="H865" s="99">
        <v>12</v>
      </c>
      <c r="I865" s="100"/>
      <c r="J865" s="100">
        <v>3</v>
      </c>
      <c r="K865" s="100"/>
      <c r="L865" s="100"/>
      <c r="M865" s="100"/>
      <c r="N865" s="100"/>
      <c r="O865" s="100"/>
      <c r="P865" s="100"/>
      <c r="Q865" s="100"/>
      <c r="R865" s="100"/>
      <c r="S865" s="336">
        <v>8</v>
      </c>
      <c r="T865" s="335">
        <f t="shared" ref="T865:T892" si="120">SUM(H865,J865,L865,N865,P865,R865,S865)</f>
        <v>23</v>
      </c>
      <c r="U865" s="429">
        <f>($T865)/$D$864</f>
        <v>1.1335633316904879E-2</v>
      </c>
      <c r="V865" s="103">
        <f>D864</f>
        <v>2029</v>
      </c>
      <c r="W865" s="281" t="s">
        <v>16</v>
      </c>
      <c r="X865" s="97">
        <f>T865</f>
        <v>23</v>
      </c>
      <c r="Y865" s="290" t="s">
        <v>140</v>
      </c>
    </row>
    <row r="866" spans="1:25" ht="16.5" thickBot="1" x14ac:dyDescent="0.25">
      <c r="A866" s="106"/>
      <c r="B866" s="107"/>
      <c r="C866" s="107"/>
      <c r="D866" s="107"/>
      <c r="E866" s="107"/>
      <c r="F866" s="107"/>
      <c r="G866" s="108"/>
      <c r="H866" s="109">
        <v>6</v>
      </c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337">
        <v>3</v>
      </c>
      <c r="T866" s="333">
        <f t="shared" si="120"/>
        <v>9</v>
      </c>
      <c r="U866" s="102">
        <f t="shared" ref="U866:U892" si="121">($T866)/$D$864</f>
        <v>4.4356826022671266E-3</v>
      </c>
      <c r="V866" s="103">
        <f>D864</f>
        <v>2029</v>
      </c>
      <c r="W866" s="282" t="s">
        <v>6</v>
      </c>
      <c r="X866" s="97">
        <f t="shared" ref="X866:X901" si="122">T866</f>
        <v>9</v>
      </c>
      <c r="Y866" s="290" t="s">
        <v>178</v>
      </c>
    </row>
    <row r="867" spans="1:25" ht="16.5" thickBot="1" x14ac:dyDescent="0.25">
      <c r="A867" s="106"/>
      <c r="B867" s="107"/>
      <c r="C867" s="107"/>
      <c r="D867" s="107"/>
      <c r="E867" s="114"/>
      <c r="F867" s="114"/>
      <c r="G867" s="108"/>
      <c r="H867" s="109">
        <v>22</v>
      </c>
      <c r="I867" s="69"/>
      <c r="J867" s="69">
        <v>1</v>
      </c>
      <c r="K867" s="69"/>
      <c r="L867" s="69"/>
      <c r="M867" s="69"/>
      <c r="N867" s="69"/>
      <c r="O867" s="69"/>
      <c r="P867" s="69"/>
      <c r="Q867" s="69"/>
      <c r="R867" s="69"/>
      <c r="S867" s="337">
        <v>8</v>
      </c>
      <c r="T867" s="333">
        <f t="shared" si="120"/>
        <v>31</v>
      </c>
      <c r="U867" s="102">
        <f t="shared" si="121"/>
        <v>1.5278462296697881E-2</v>
      </c>
      <c r="V867" s="103">
        <f>D864</f>
        <v>2029</v>
      </c>
      <c r="W867" s="282" t="s">
        <v>14</v>
      </c>
      <c r="X867" s="97">
        <f t="shared" si="122"/>
        <v>31</v>
      </c>
      <c r="Y867" s="329"/>
    </row>
    <row r="868" spans="1:25" ht="16.5" thickBot="1" x14ac:dyDescent="0.25">
      <c r="A868" s="106"/>
      <c r="B868" s="107"/>
      <c r="C868" s="107"/>
      <c r="D868" s="107"/>
      <c r="E868" s="114"/>
      <c r="F868" s="114"/>
      <c r="G868" s="108"/>
      <c r="H868" s="109">
        <v>7</v>
      </c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337">
        <v>12</v>
      </c>
      <c r="T868" s="333">
        <f t="shared" si="120"/>
        <v>19</v>
      </c>
      <c r="U868" s="102">
        <f t="shared" si="121"/>
        <v>9.364218827008379E-3</v>
      </c>
      <c r="V868" s="103">
        <f>D864</f>
        <v>2029</v>
      </c>
      <c r="W868" s="282" t="s">
        <v>15</v>
      </c>
      <c r="X868" s="97">
        <f t="shared" si="122"/>
        <v>19</v>
      </c>
      <c r="Y868" s="459"/>
    </row>
    <row r="869" spans="1:25" ht="16.5" thickBot="1" x14ac:dyDescent="0.25">
      <c r="A869" s="106"/>
      <c r="B869" s="107"/>
      <c r="C869" s="107"/>
      <c r="D869" s="107"/>
      <c r="E869" s="114"/>
      <c r="F869" s="114"/>
      <c r="G869" s="108"/>
      <c r="H869" s="109">
        <v>13</v>
      </c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337"/>
      <c r="T869" s="333">
        <f t="shared" si="120"/>
        <v>13</v>
      </c>
      <c r="U869" s="102">
        <f t="shared" si="121"/>
        <v>6.407097092163627E-3</v>
      </c>
      <c r="V869" s="103">
        <f>D864</f>
        <v>2029</v>
      </c>
      <c r="W869" s="282" t="s">
        <v>32</v>
      </c>
      <c r="X869" s="97">
        <f t="shared" si="122"/>
        <v>13</v>
      </c>
      <c r="Y869" s="459"/>
    </row>
    <row r="870" spans="1:25" ht="16.5" thickBot="1" x14ac:dyDescent="0.25">
      <c r="A870" s="106"/>
      <c r="B870" s="107"/>
      <c r="C870" s="107"/>
      <c r="D870" s="107"/>
      <c r="E870" s="114"/>
      <c r="F870" s="114"/>
      <c r="G870" s="108"/>
      <c r="H870" s="10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337"/>
      <c r="T870" s="333">
        <f t="shared" si="120"/>
        <v>0</v>
      </c>
      <c r="U870" s="102">
        <f t="shared" si="121"/>
        <v>0</v>
      </c>
      <c r="V870" s="103">
        <f>D864</f>
        <v>2029</v>
      </c>
      <c r="W870" s="282" t="s">
        <v>33</v>
      </c>
      <c r="X870" s="97">
        <f t="shared" si="122"/>
        <v>0</v>
      </c>
      <c r="Y870" s="115"/>
    </row>
    <row r="871" spans="1:25" ht="16.5" thickBot="1" x14ac:dyDescent="0.25">
      <c r="A871" s="106"/>
      <c r="B871" s="107"/>
      <c r="C871" s="107"/>
      <c r="D871" s="107"/>
      <c r="E871" s="114"/>
      <c r="F871" s="114"/>
      <c r="G871" s="108"/>
      <c r="H871" s="109"/>
      <c r="I871" s="69"/>
      <c r="J871" s="69">
        <v>1</v>
      </c>
      <c r="K871" s="69"/>
      <c r="L871" s="69"/>
      <c r="M871" s="69"/>
      <c r="N871" s="69"/>
      <c r="O871" s="69"/>
      <c r="P871" s="69"/>
      <c r="Q871" s="69"/>
      <c r="R871" s="69"/>
      <c r="S871" s="337"/>
      <c r="T871" s="333">
        <f t="shared" si="120"/>
        <v>1</v>
      </c>
      <c r="U871" s="102">
        <f t="shared" si="121"/>
        <v>4.9285362247412522E-4</v>
      </c>
      <c r="V871" s="103">
        <f>D864</f>
        <v>2029</v>
      </c>
      <c r="W871" s="282" t="s">
        <v>90</v>
      </c>
      <c r="X871" s="97">
        <f t="shared" si="122"/>
        <v>1</v>
      </c>
      <c r="Y871" s="115"/>
    </row>
    <row r="872" spans="1:25" ht="16.5" thickBot="1" x14ac:dyDescent="0.25">
      <c r="A872" s="106"/>
      <c r="B872" s="107"/>
      <c r="C872" s="107"/>
      <c r="D872" s="107"/>
      <c r="E872" s="114"/>
      <c r="F872" s="114"/>
      <c r="G872" s="108"/>
      <c r="H872" s="109">
        <v>1</v>
      </c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337"/>
      <c r="T872" s="333">
        <f t="shared" si="120"/>
        <v>1</v>
      </c>
      <c r="U872" s="102">
        <f t="shared" si="121"/>
        <v>4.9285362247412522E-4</v>
      </c>
      <c r="V872" s="103">
        <f>D864</f>
        <v>2029</v>
      </c>
      <c r="W872" s="282" t="s">
        <v>31</v>
      </c>
      <c r="X872" s="97">
        <f t="shared" si="122"/>
        <v>1</v>
      </c>
      <c r="Y872" s="115"/>
    </row>
    <row r="873" spans="1:25" ht="16.5" thickBot="1" x14ac:dyDescent="0.25">
      <c r="A873" s="106"/>
      <c r="B873" s="107"/>
      <c r="C873" s="107"/>
      <c r="D873" s="107"/>
      <c r="E873" s="114"/>
      <c r="F873" s="114"/>
      <c r="G873" s="108"/>
      <c r="H873" s="109">
        <v>2</v>
      </c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337"/>
      <c r="T873" s="333">
        <f t="shared" si="120"/>
        <v>2</v>
      </c>
      <c r="U873" s="102">
        <f t="shared" si="121"/>
        <v>9.8570724494825043E-4</v>
      </c>
      <c r="V873" s="103">
        <f>D864</f>
        <v>2029</v>
      </c>
      <c r="W873" s="282" t="s">
        <v>0</v>
      </c>
      <c r="X873" s="97">
        <f t="shared" si="122"/>
        <v>2</v>
      </c>
      <c r="Y873" s="329"/>
    </row>
    <row r="874" spans="1:25" ht="16.5" thickBot="1" x14ac:dyDescent="0.25">
      <c r="A874" s="106"/>
      <c r="B874" s="107"/>
      <c r="C874" s="107"/>
      <c r="D874" s="107"/>
      <c r="E874" s="114"/>
      <c r="F874" s="114"/>
      <c r="G874" s="108"/>
      <c r="H874" s="109">
        <v>15</v>
      </c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337">
        <v>3</v>
      </c>
      <c r="T874" s="333">
        <f t="shared" si="120"/>
        <v>18</v>
      </c>
      <c r="U874" s="102">
        <f t="shared" si="121"/>
        <v>8.8713652045342532E-3</v>
      </c>
      <c r="V874" s="103">
        <f>D864</f>
        <v>2029</v>
      </c>
      <c r="W874" s="282" t="s">
        <v>12</v>
      </c>
      <c r="X874" s="97">
        <f t="shared" si="122"/>
        <v>18</v>
      </c>
      <c r="Y874" s="116"/>
    </row>
    <row r="875" spans="1:25" ht="16.5" thickBot="1" x14ac:dyDescent="0.25">
      <c r="A875" s="106"/>
      <c r="B875" s="107"/>
      <c r="C875" s="107"/>
      <c r="D875" s="107"/>
      <c r="E875" s="114"/>
      <c r="F875" s="114" t="s">
        <v>110</v>
      </c>
      <c r="G875" s="108"/>
      <c r="H875" s="10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337"/>
      <c r="T875" s="333">
        <f t="shared" si="120"/>
        <v>0</v>
      </c>
      <c r="U875" s="102">
        <f t="shared" si="121"/>
        <v>0</v>
      </c>
      <c r="V875" s="103">
        <f>D864</f>
        <v>2029</v>
      </c>
      <c r="W875" s="282" t="s">
        <v>35</v>
      </c>
      <c r="X875" s="97">
        <f t="shared" si="122"/>
        <v>0</v>
      </c>
      <c r="Y875" s="116"/>
    </row>
    <row r="876" spans="1:25" ht="16.5" thickBot="1" x14ac:dyDescent="0.25">
      <c r="A876" s="106"/>
      <c r="B876" s="107"/>
      <c r="C876" s="107"/>
      <c r="D876" s="107"/>
      <c r="E876" s="114"/>
      <c r="F876" s="114"/>
      <c r="G876" s="108"/>
      <c r="H876" s="109">
        <v>2</v>
      </c>
      <c r="I876" s="69"/>
      <c r="J876" s="69">
        <v>5</v>
      </c>
      <c r="K876" s="69"/>
      <c r="L876" s="69"/>
      <c r="M876" s="69"/>
      <c r="N876" s="69"/>
      <c r="O876" s="69"/>
      <c r="P876" s="69"/>
      <c r="Q876" s="69"/>
      <c r="R876" s="69"/>
      <c r="S876" s="337"/>
      <c r="T876" s="333">
        <f t="shared" si="120"/>
        <v>7</v>
      </c>
      <c r="U876" s="102">
        <f t="shared" si="121"/>
        <v>3.4499753573188764E-3</v>
      </c>
      <c r="V876" s="103">
        <f>D864</f>
        <v>2029</v>
      </c>
      <c r="W876" s="283" t="s">
        <v>29</v>
      </c>
      <c r="X876" s="97">
        <f t="shared" si="122"/>
        <v>7</v>
      </c>
      <c r="Y876" s="113"/>
    </row>
    <row r="877" spans="1:25" ht="16.5" thickBot="1" x14ac:dyDescent="0.25">
      <c r="A877" s="106"/>
      <c r="B877" s="107"/>
      <c r="C877" s="107"/>
      <c r="D877" s="107"/>
      <c r="E877" s="114"/>
      <c r="F877" s="114"/>
      <c r="G877" s="119"/>
      <c r="H877" s="120">
        <v>2</v>
      </c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337"/>
      <c r="T877" s="333">
        <f t="shared" si="120"/>
        <v>2</v>
      </c>
      <c r="U877" s="102">
        <f t="shared" si="121"/>
        <v>9.8570724494825043E-4</v>
      </c>
      <c r="V877" s="103">
        <f>D864</f>
        <v>2029</v>
      </c>
      <c r="W877" s="283" t="s">
        <v>28</v>
      </c>
      <c r="X877" s="97">
        <f t="shared" si="122"/>
        <v>2</v>
      </c>
      <c r="Y877" s="292"/>
    </row>
    <row r="878" spans="1:25" ht="16.5" thickBot="1" x14ac:dyDescent="0.25">
      <c r="A878" s="106"/>
      <c r="B878" s="107"/>
      <c r="C878" s="107"/>
      <c r="D878" s="107"/>
      <c r="E878" s="114"/>
      <c r="F878" s="114"/>
      <c r="G878" s="119"/>
      <c r="H878" s="120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337"/>
      <c r="T878" s="333">
        <f t="shared" si="120"/>
        <v>0</v>
      </c>
      <c r="U878" s="102">
        <f t="shared" si="121"/>
        <v>0</v>
      </c>
      <c r="V878" s="103">
        <f>D864</f>
        <v>2029</v>
      </c>
      <c r="W878" s="283" t="s">
        <v>544</v>
      </c>
      <c r="X878" s="97">
        <f t="shared" si="122"/>
        <v>0</v>
      </c>
      <c r="Y878" s="113"/>
    </row>
    <row r="879" spans="1:25" ht="16.5" thickBot="1" x14ac:dyDescent="0.25">
      <c r="A879" s="106"/>
      <c r="B879" s="107"/>
      <c r="C879" s="107"/>
      <c r="D879" s="107"/>
      <c r="E879" s="114"/>
      <c r="F879" s="114"/>
      <c r="G879" s="119"/>
      <c r="H879" s="227">
        <v>2</v>
      </c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338"/>
      <c r="T879" s="334">
        <f t="shared" si="120"/>
        <v>2</v>
      </c>
      <c r="U879" s="331">
        <f t="shared" si="121"/>
        <v>9.8570724494825043E-4</v>
      </c>
      <c r="V879" s="322">
        <f>D864</f>
        <v>2029</v>
      </c>
      <c r="W879" s="284" t="s">
        <v>168</v>
      </c>
      <c r="X879" s="97">
        <f t="shared" si="122"/>
        <v>2</v>
      </c>
      <c r="Y879" s="292"/>
    </row>
    <row r="880" spans="1:25" ht="16.5" thickBot="1" x14ac:dyDescent="0.25">
      <c r="A880" s="106"/>
      <c r="B880" s="107"/>
      <c r="C880" s="107"/>
      <c r="D880" s="107"/>
      <c r="E880" s="114"/>
      <c r="F880" s="114"/>
      <c r="G880" s="108"/>
      <c r="H880" s="99"/>
      <c r="I880" s="121">
        <v>7</v>
      </c>
      <c r="J880" s="121"/>
      <c r="K880" s="121"/>
      <c r="L880" s="121"/>
      <c r="M880" s="121"/>
      <c r="N880" s="121"/>
      <c r="O880" s="121"/>
      <c r="P880" s="121"/>
      <c r="Q880" s="121"/>
      <c r="R880" s="121"/>
      <c r="S880" s="339"/>
      <c r="T880" s="335">
        <f t="shared" si="120"/>
        <v>0</v>
      </c>
      <c r="U880" s="224">
        <f t="shared" si="121"/>
        <v>0</v>
      </c>
      <c r="V880" s="103">
        <f>D864</f>
        <v>2029</v>
      </c>
      <c r="W880" s="285" t="s">
        <v>11</v>
      </c>
      <c r="X880" s="97">
        <f t="shared" si="122"/>
        <v>0</v>
      </c>
      <c r="Y880" s="116"/>
    </row>
    <row r="881" spans="1:25" ht="15.75" thickBot="1" x14ac:dyDescent="0.25">
      <c r="A881" s="106"/>
      <c r="B881" s="107"/>
      <c r="C881" s="107"/>
      <c r="D881" s="107"/>
      <c r="E881" s="114"/>
      <c r="F881" s="114"/>
      <c r="G881" s="108"/>
      <c r="H881" s="109"/>
      <c r="I881" s="293">
        <v>1</v>
      </c>
      <c r="J881" s="69"/>
      <c r="K881" s="69"/>
      <c r="L881" s="69"/>
      <c r="M881" s="69"/>
      <c r="N881" s="69"/>
      <c r="O881" s="69"/>
      <c r="P881" s="69"/>
      <c r="Q881" s="69"/>
      <c r="R881" s="69"/>
      <c r="S881" s="337"/>
      <c r="T881" s="333">
        <f t="shared" si="120"/>
        <v>0</v>
      </c>
      <c r="U881" s="102">
        <f t="shared" si="121"/>
        <v>0</v>
      </c>
      <c r="V881" s="103">
        <f>D864</f>
        <v>2029</v>
      </c>
      <c r="W881" s="111" t="s">
        <v>103</v>
      </c>
      <c r="X881" s="97">
        <f t="shared" si="122"/>
        <v>0</v>
      </c>
      <c r="Y881" s="116"/>
    </row>
    <row r="882" spans="1:25" ht="16.5" thickBot="1" x14ac:dyDescent="0.25">
      <c r="A882" s="106"/>
      <c r="B882" s="107"/>
      <c r="C882" s="107"/>
      <c r="D882" s="107"/>
      <c r="E882" s="114"/>
      <c r="F882" s="114"/>
      <c r="G882" s="108"/>
      <c r="H882" s="109"/>
      <c r="I882" s="294">
        <v>2</v>
      </c>
      <c r="J882" s="69"/>
      <c r="K882" s="69"/>
      <c r="L882" s="69"/>
      <c r="M882" s="69"/>
      <c r="N882" s="69"/>
      <c r="O882" s="69"/>
      <c r="P882" s="69"/>
      <c r="Q882" s="69"/>
      <c r="R882" s="69"/>
      <c r="S882" s="337">
        <v>3</v>
      </c>
      <c r="T882" s="333">
        <f t="shared" si="120"/>
        <v>3</v>
      </c>
      <c r="U882" s="102">
        <f t="shared" si="121"/>
        <v>1.4785608674223755E-3</v>
      </c>
      <c r="V882" s="103">
        <f>D864</f>
        <v>2029</v>
      </c>
      <c r="W882" s="282" t="s">
        <v>3</v>
      </c>
      <c r="X882" s="97">
        <f t="shared" si="122"/>
        <v>3</v>
      </c>
      <c r="Y882" s="115"/>
    </row>
    <row r="883" spans="1:25" ht="16.5" thickBot="1" x14ac:dyDescent="0.25">
      <c r="A883" s="106"/>
      <c r="B883" s="107"/>
      <c r="C883" s="107"/>
      <c r="D883" s="107"/>
      <c r="E883" s="114"/>
      <c r="F883" s="114"/>
      <c r="G883" s="108"/>
      <c r="H883" s="109"/>
      <c r="I883" s="294">
        <v>1</v>
      </c>
      <c r="J883" s="69"/>
      <c r="K883" s="69"/>
      <c r="L883" s="69"/>
      <c r="M883" s="69"/>
      <c r="N883" s="69"/>
      <c r="O883" s="69"/>
      <c r="P883" s="69"/>
      <c r="Q883" s="69"/>
      <c r="R883" s="69"/>
      <c r="S883" s="337"/>
      <c r="T883" s="333">
        <f t="shared" si="120"/>
        <v>0</v>
      </c>
      <c r="U883" s="102">
        <f t="shared" si="121"/>
        <v>0</v>
      </c>
      <c r="V883" s="103">
        <f>D864</f>
        <v>2029</v>
      </c>
      <c r="W883" s="282" t="s">
        <v>8</v>
      </c>
      <c r="X883" s="97">
        <f t="shared" si="122"/>
        <v>0</v>
      </c>
      <c r="Y883" s="116"/>
    </row>
    <row r="884" spans="1:25" ht="16.5" thickBot="1" x14ac:dyDescent="0.25">
      <c r="A884" s="106"/>
      <c r="B884" s="107"/>
      <c r="C884" s="107"/>
      <c r="D884" s="107"/>
      <c r="E884" s="114"/>
      <c r="F884" s="114"/>
      <c r="G884" s="108"/>
      <c r="H884" s="109"/>
      <c r="I884" s="294">
        <v>6</v>
      </c>
      <c r="J884" s="69">
        <v>2</v>
      </c>
      <c r="K884" s="69"/>
      <c r="L884" s="69"/>
      <c r="M884" s="69"/>
      <c r="N884" s="69"/>
      <c r="O884" s="69"/>
      <c r="P884" s="69"/>
      <c r="Q884" s="69"/>
      <c r="R884" s="69"/>
      <c r="S884" s="337"/>
      <c r="T884" s="333">
        <f t="shared" si="120"/>
        <v>2</v>
      </c>
      <c r="U884" s="102">
        <f t="shared" si="121"/>
        <v>9.8570724494825043E-4</v>
      </c>
      <c r="V884" s="103">
        <f>D864</f>
        <v>2029</v>
      </c>
      <c r="W884" s="282" t="s">
        <v>9</v>
      </c>
      <c r="X884" s="97">
        <f t="shared" si="122"/>
        <v>2</v>
      </c>
      <c r="Y884" s="116"/>
    </row>
    <row r="885" spans="1:25" ht="16.5" thickBot="1" x14ac:dyDescent="0.25">
      <c r="A885" s="106"/>
      <c r="B885" s="107"/>
      <c r="C885" s="107"/>
      <c r="D885" s="107"/>
      <c r="E885" s="114"/>
      <c r="F885" s="114"/>
      <c r="G885" s="108"/>
      <c r="H885" s="109"/>
      <c r="I885" s="294"/>
      <c r="J885" s="69"/>
      <c r="K885" s="69"/>
      <c r="L885" s="69"/>
      <c r="M885" s="69"/>
      <c r="N885" s="69"/>
      <c r="O885" s="69"/>
      <c r="P885" s="69"/>
      <c r="Q885" s="69"/>
      <c r="R885" s="69"/>
      <c r="S885" s="337"/>
      <c r="T885" s="333">
        <f t="shared" si="120"/>
        <v>0</v>
      </c>
      <c r="U885" s="102">
        <f t="shared" si="121"/>
        <v>0</v>
      </c>
      <c r="V885" s="103">
        <f>D864</f>
        <v>2029</v>
      </c>
      <c r="W885" s="282" t="s">
        <v>82</v>
      </c>
      <c r="X885" s="97">
        <f t="shared" si="122"/>
        <v>0</v>
      </c>
      <c r="Y885" s="116"/>
    </row>
    <row r="886" spans="1:25" ht="16.5" thickBot="1" x14ac:dyDescent="0.25">
      <c r="A886" s="106"/>
      <c r="B886" s="107"/>
      <c r="C886" s="107"/>
      <c r="D886" s="107"/>
      <c r="E886" s="114"/>
      <c r="F886" s="114"/>
      <c r="G886" s="108"/>
      <c r="H886" s="109"/>
      <c r="I886" s="294">
        <v>7</v>
      </c>
      <c r="J886" s="69"/>
      <c r="K886" s="69"/>
      <c r="L886" s="69"/>
      <c r="M886" s="69"/>
      <c r="N886" s="69"/>
      <c r="O886" s="69"/>
      <c r="P886" s="69"/>
      <c r="Q886" s="69"/>
      <c r="R886" s="69"/>
      <c r="S886" s="337"/>
      <c r="T886" s="333">
        <f t="shared" si="120"/>
        <v>0</v>
      </c>
      <c r="U886" s="102">
        <f t="shared" si="121"/>
        <v>0</v>
      </c>
      <c r="V886" s="103">
        <f>D864</f>
        <v>2029</v>
      </c>
      <c r="W886" s="282" t="s">
        <v>20</v>
      </c>
      <c r="X886" s="97">
        <f t="shared" si="122"/>
        <v>0</v>
      </c>
      <c r="Y886" s="116"/>
    </row>
    <row r="887" spans="1:25" ht="16.5" thickBot="1" x14ac:dyDescent="0.25">
      <c r="A887" s="106"/>
      <c r="B887" s="107"/>
      <c r="C887" s="107"/>
      <c r="D887" s="107"/>
      <c r="E887" s="114"/>
      <c r="F887" s="114"/>
      <c r="G887" s="108"/>
      <c r="H887" s="109"/>
      <c r="I887" s="294"/>
      <c r="J887" s="69"/>
      <c r="K887" s="69"/>
      <c r="L887" s="69"/>
      <c r="M887" s="69"/>
      <c r="N887" s="69"/>
      <c r="O887" s="69"/>
      <c r="P887" s="69"/>
      <c r="Q887" s="69"/>
      <c r="R887" s="69"/>
      <c r="S887" s="337"/>
      <c r="T887" s="333">
        <f t="shared" si="120"/>
        <v>0</v>
      </c>
      <c r="U887" s="102">
        <f t="shared" si="121"/>
        <v>0</v>
      </c>
      <c r="V887" s="103">
        <f>D864</f>
        <v>2029</v>
      </c>
      <c r="W887" s="282" t="s">
        <v>83</v>
      </c>
      <c r="X887" s="97">
        <f t="shared" si="122"/>
        <v>0</v>
      </c>
      <c r="Y887" s="105" t="s">
        <v>426</v>
      </c>
    </row>
    <row r="888" spans="1:25" ht="15.75" thickBot="1" x14ac:dyDescent="0.25">
      <c r="A888" s="106"/>
      <c r="B888" s="107"/>
      <c r="C888" s="107"/>
      <c r="D888" s="107"/>
      <c r="E888" s="114"/>
      <c r="F888" s="114"/>
      <c r="G888" s="108"/>
      <c r="H888" s="109"/>
      <c r="I888" s="294"/>
      <c r="J888" s="69">
        <v>1</v>
      </c>
      <c r="K888" s="69"/>
      <c r="L888" s="69"/>
      <c r="M888" s="69"/>
      <c r="N888" s="69"/>
      <c r="O888" s="69"/>
      <c r="P888" s="69"/>
      <c r="Q888" s="69"/>
      <c r="R888" s="69"/>
      <c r="S888" s="337"/>
      <c r="T888" s="333">
        <f t="shared" si="120"/>
        <v>1</v>
      </c>
      <c r="U888" s="102">
        <f t="shared" si="121"/>
        <v>4.9285362247412522E-4</v>
      </c>
      <c r="V888" s="103">
        <f>D864</f>
        <v>2029</v>
      </c>
      <c r="W888" s="268" t="s">
        <v>220</v>
      </c>
      <c r="X888" s="97">
        <f t="shared" si="122"/>
        <v>1</v>
      </c>
      <c r="Y888" s="105" t="s">
        <v>561</v>
      </c>
    </row>
    <row r="889" spans="1:25" ht="16.5" thickBot="1" x14ac:dyDescent="0.25">
      <c r="A889" s="106"/>
      <c r="B889" s="107"/>
      <c r="C889" s="107"/>
      <c r="D889" s="107"/>
      <c r="E889" s="114"/>
      <c r="F889" s="114"/>
      <c r="G889" s="108"/>
      <c r="H889" s="109"/>
      <c r="I889" s="294">
        <v>23</v>
      </c>
      <c r="J889" s="69"/>
      <c r="K889" s="69"/>
      <c r="L889" s="69"/>
      <c r="M889" s="69"/>
      <c r="N889" s="69"/>
      <c r="O889" s="69"/>
      <c r="P889" s="69"/>
      <c r="Q889" s="69"/>
      <c r="R889" s="69"/>
      <c r="S889" s="337"/>
      <c r="T889" s="333">
        <f t="shared" si="120"/>
        <v>0</v>
      </c>
      <c r="U889" s="102">
        <f t="shared" si="121"/>
        <v>0</v>
      </c>
      <c r="V889" s="103">
        <f>D864</f>
        <v>2029</v>
      </c>
      <c r="W889" s="282" t="s">
        <v>13</v>
      </c>
      <c r="X889" s="97">
        <f t="shared" si="122"/>
        <v>0</v>
      </c>
      <c r="Y889" s="105" t="s">
        <v>110</v>
      </c>
    </row>
    <row r="890" spans="1:25" ht="15.75" thickBot="1" x14ac:dyDescent="0.25">
      <c r="A890" s="106"/>
      <c r="B890" s="107"/>
      <c r="C890" s="107"/>
      <c r="D890" s="107"/>
      <c r="E890" s="114"/>
      <c r="F890" s="114"/>
      <c r="G890" s="108"/>
      <c r="H890" s="109"/>
      <c r="I890" s="69">
        <v>1</v>
      </c>
      <c r="J890" s="69"/>
      <c r="K890" s="69"/>
      <c r="L890" s="69"/>
      <c r="M890" s="69"/>
      <c r="N890" s="69"/>
      <c r="O890" s="69"/>
      <c r="P890" s="69"/>
      <c r="Q890" s="69"/>
      <c r="R890" s="69"/>
      <c r="S890" s="337"/>
      <c r="T890" s="333">
        <f t="shared" si="120"/>
        <v>0</v>
      </c>
      <c r="U890" s="102">
        <f t="shared" si="121"/>
        <v>0</v>
      </c>
      <c r="V890" s="103">
        <f>D864</f>
        <v>2029</v>
      </c>
      <c r="W890" s="254" t="s">
        <v>346</v>
      </c>
      <c r="X890" s="97">
        <f t="shared" si="122"/>
        <v>0</v>
      </c>
      <c r="Y890" s="115"/>
    </row>
    <row r="891" spans="1:25" ht="15.75" thickBot="1" x14ac:dyDescent="0.25">
      <c r="A891" s="106"/>
      <c r="B891" s="107"/>
      <c r="C891" s="107"/>
      <c r="D891" s="107"/>
      <c r="E891" s="114"/>
      <c r="F891" s="114"/>
      <c r="G891" s="108"/>
      <c r="H891" s="10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337"/>
      <c r="T891" s="333">
        <f t="shared" si="120"/>
        <v>0</v>
      </c>
      <c r="U891" s="102">
        <f t="shared" si="121"/>
        <v>0</v>
      </c>
      <c r="V891" s="103">
        <f>D864</f>
        <v>2029</v>
      </c>
      <c r="W891" s="254" t="s">
        <v>101</v>
      </c>
      <c r="X891" s="97">
        <f t="shared" si="122"/>
        <v>0</v>
      </c>
      <c r="Y891" s="115"/>
    </row>
    <row r="892" spans="1:25" ht="16.5" thickBot="1" x14ac:dyDescent="0.25">
      <c r="A892" s="106"/>
      <c r="B892" s="107"/>
      <c r="C892" s="107"/>
      <c r="D892" s="107"/>
      <c r="E892" s="114"/>
      <c r="F892" s="114"/>
      <c r="G892" s="108"/>
      <c r="H892" s="117"/>
      <c r="I892" s="110">
        <v>6</v>
      </c>
      <c r="J892" s="110"/>
      <c r="K892" s="110"/>
      <c r="L892" s="110"/>
      <c r="M892" s="110"/>
      <c r="N892" s="110"/>
      <c r="O892" s="110"/>
      <c r="P892" s="110"/>
      <c r="Q892" s="110"/>
      <c r="R892" s="110"/>
      <c r="S892" s="340">
        <v>1</v>
      </c>
      <c r="T892" s="334">
        <f t="shared" si="120"/>
        <v>1</v>
      </c>
      <c r="U892" s="430">
        <f t="shared" si="121"/>
        <v>4.9285362247412522E-4</v>
      </c>
      <c r="V892" s="103">
        <f>D864</f>
        <v>2029</v>
      </c>
      <c r="W892" s="286" t="s">
        <v>10</v>
      </c>
      <c r="X892" s="97">
        <f t="shared" si="122"/>
        <v>1</v>
      </c>
      <c r="Y892" s="105"/>
    </row>
    <row r="893" spans="1:25" ht="16.5" thickBot="1" x14ac:dyDescent="0.3">
      <c r="A893" s="106"/>
      <c r="B893" s="107"/>
      <c r="C893" s="107"/>
      <c r="D893" s="107"/>
      <c r="E893" s="114"/>
      <c r="F893" s="114"/>
      <c r="G893" s="108"/>
      <c r="H893" s="91"/>
      <c r="I893" s="92"/>
      <c r="J893" s="325"/>
      <c r="K893" s="92"/>
      <c r="L893" s="92"/>
      <c r="M893" s="92"/>
      <c r="N893" s="92"/>
      <c r="O893" s="92"/>
      <c r="P893" s="92"/>
      <c r="Q893" s="92"/>
      <c r="R893" s="92"/>
      <c r="S893" s="92"/>
      <c r="T893" s="332"/>
      <c r="U893" s="332"/>
      <c r="V893" s="125"/>
      <c r="W893" s="287" t="s">
        <v>177</v>
      </c>
      <c r="X893" s="97">
        <f t="shared" si="122"/>
        <v>0</v>
      </c>
      <c r="Y893" s="105"/>
    </row>
    <row r="894" spans="1:25" ht="16.5" thickBot="1" x14ac:dyDescent="0.25">
      <c r="A894" s="106"/>
      <c r="B894" s="107"/>
      <c r="C894" s="107"/>
      <c r="D894" s="107"/>
      <c r="E894" s="114"/>
      <c r="F894" s="114"/>
      <c r="G894" s="119"/>
      <c r="H894" s="99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336"/>
      <c r="T894" s="335">
        <f t="shared" ref="T894:T902" si="123">SUM(H894,J894,L894,N894,P894,R894,S894)</f>
        <v>0</v>
      </c>
      <c r="U894" s="224">
        <f>($T894)/$D$864</f>
        <v>0</v>
      </c>
      <c r="V894" s="103">
        <f>D864</f>
        <v>2029</v>
      </c>
      <c r="W894" s="281" t="s">
        <v>87</v>
      </c>
      <c r="X894" s="97">
        <f t="shared" si="122"/>
        <v>0</v>
      </c>
      <c r="Y894" s="105" t="s">
        <v>253</v>
      </c>
    </row>
    <row r="895" spans="1:25" ht="16.5" thickBot="1" x14ac:dyDescent="0.25">
      <c r="A895" s="106"/>
      <c r="B895" s="107"/>
      <c r="C895" s="107"/>
      <c r="D895" s="107"/>
      <c r="E895" s="114"/>
      <c r="F895" s="114"/>
      <c r="G895" s="119"/>
      <c r="H895" s="109">
        <v>5</v>
      </c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337"/>
      <c r="T895" s="333">
        <f t="shared" si="123"/>
        <v>5</v>
      </c>
      <c r="U895" s="224">
        <f t="shared" ref="U895:U902" si="124">($T895)/$D$864</f>
        <v>2.4642681123706258E-3</v>
      </c>
      <c r="V895" s="103">
        <f>D864</f>
        <v>2029</v>
      </c>
      <c r="W895" s="282" t="s">
        <v>88</v>
      </c>
      <c r="X895" s="97">
        <f t="shared" si="122"/>
        <v>5</v>
      </c>
      <c r="Y895" s="105" t="s">
        <v>558</v>
      </c>
    </row>
    <row r="896" spans="1:25" ht="15.75" thickBot="1" x14ac:dyDescent="0.25">
      <c r="A896" s="106"/>
      <c r="B896" s="107"/>
      <c r="C896" s="107"/>
      <c r="D896" s="107"/>
      <c r="E896" s="114"/>
      <c r="F896" s="114"/>
      <c r="G896" s="119"/>
      <c r="H896" s="109">
        <v>9</v>
      </c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337"/>
      <c r="T896" s="333">
        <f t="shared" si="123"/>
        <v>9</v>
      </c>
      <c r="U896" s="224">
        <f t="shared" si="124"/>
        <v>4.4356826022671266E-3</v>
      </c>
      <c r="V896" s="103">
        <f>D864</f>
        <v>2029</v>
      </c>
      <c r="W896" s="368" t="s">
        <v>559</v>
      </c>
      <c r="X896" s="97">
        <f t="shared" si="122"/>
        <v>9</v>
      </c>
      <c r="Y896" s="105" t="s">
        <v>560</v>
      </c>
    </row>
    <row r="897" spans="1:25" ht="16.5" thickBot="1" x14ac:dyDescent="0.25">
      <c r="A897" s="106"/>
      <c r="B897" s="107"/>
      <c r="C897" s="107"/>
      <c r="D897" s="107"/>
      <c r="E897" s="114"/>
      <c r="F897" s="114"/>
      <c r="G897" s="119"/>
      <c r="H897" s="10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337"/>
      <c r="T897" s="333">
        <f t="shared" si="123"/>
        <v>0</v>
      </c>
      <c r="U897" s="224">
        <f t="shared" si="124"/>
        <v>0</v>
      </c>
      <c r="V897" s="103">
        <f>D864</f>
        <v>2029</v>
      </c>
      <c r="W897" s="282" t="s">
        <v>76</v>
      </c>
      <c r="X897" s="97">
        <f t="shared" si="122"/>
        <v>0</v>
      </c>
      <c r="Y897" s="105"/>
    </row>
    <row r="898" spans="1:25" ht="16.5" thickBot="1" x14ac:dyDescent="0.25">
      <c r="A898" s="106"/>
      <c r="B898" s="107"/>
      <c r="C898" s="107"/>
      <c r="D898" s="107"/>
      <c r="E898" s="114"/>
      <c r="F898" s="114"/>
      <c r="G898" s="119"/>
      <c r="H898" s="109">
        <v>7</v>
      </c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337"/>
      <c r="T898" s="333">
        <f t="shared" si="123"/>
        <v>7</v>
      </c>
      <c r="U898" s="224">
        <f t="shared" si="124"/>
        <v>3.4499753573188764E-3</v>
      </c>
      <c r="V898" s="103">
        <f>D864</f>
        <v>2029</v>
      </c>
      <c r="W898" s="282" t="s">
        <v>199</v>
      </c>
      <c r="X898" s="97">
        <f t="shared" si="122"/>
        <v>7</v>
      </c>
      <c r="Y898" s="105"/>
    </row>
    <row r="899" spans="1:25" ht="16.5" thickBot="1" x14ac:dyDescent="0.25">
      <c r="A899" s="106"/>
      <c r="B899" s="107"/>
      <c r="C899" s="107"/>
      <c r="D899" s="107"/>
      <c r="E899" s="114"/>
      <c r="F899" s="114"/>
      <c r="G899" s="119"/>
      <c r="H899" s="10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337"/>
      <c r="T899" s="333">
        <f t="shared" si="123"/>
        <v>0</v>
      </c>
      <c r="U899" s="224">
        <f t="shared" si="124"/>
        <v>0</v>
      </c>
      <c r="V899" s="103">
        <f>D864</f>
        <v>2029</v>
      </c>
      <c r="W899" s="283" t="s">
        <v>28</v>
      </c>
      <c r="X899" s="97">
        <f t="shared" si="122"/>
        <v>0</v>
      </c>
      <c r="Y899" s="105"/>
    </row>
    <row r="900" spans="1:25" ht="16.5" thickBot="1" x14ac:dyDescent="0.25">
      <c r="A900" s="106"/>
      <c r="B900" s="107"/>
      <c r="C900" s="107"/>
      <c r="D900" s="107"/>
      <c r="E900" s="114"/>
      <c r="F900" s="114"/>
      <c r="G900" s="119"/>
      <c r="H900" s="117">
        <v>4</v>
      </c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340"/>
      <c r="T900" s="333">
        <f t="shared" si="123"/>
        <v>4</v>
      </c>
      <c r="U900" s="224">
        <f t="shared" si="124"/>
        <v>1.9714144898965009E-3</v>
      </c>
      <c r="V900" s="103">
        <f>D864</f>
        <v>2029</v>
      </c>
      <c r="W900" s="286" t="s">
        <v>200</v>
      </c>
      <c r="X900" s="97">
        <f t="shared" si="122"/>
        <v>4</v>
      </c>
      <c r="Y900" s="292"/>
    </row>
    <row r="901" spans="1:25" ht="16.5" thickBot="1" x14ac:dyDescent="0.25">
      <c r="A901" s="106"/>
      <c r="B901" s="107"/>
      <c r="C901" s="107"/>
      <c r="D901" s="107"/>
      <c r="E901" s="114"/>
      <c r="F901" s="114"/>
      <c r="G901" s="119"/>
      <c r="H901" s="117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340"/>
      <c r="T901" s="333">
        <f t="shared" si="123"/>
        <v>0</v>
      </c>
      <c r="U901" s="224">
        <f t="shared" si="124"/>
        <v>0</v>
      </c>
      <c r="V901" s="103">
        <f>D864</f>
        <v>2029</v>
      </c>
      <c r="W901" s="286" t="s">
        <v>13</v>
      </c>
      <c r="X901" s="97">
        <f t="shared" si="122"/>
        <v>0</v>
      </c>
      <c r="Y901" s="105"/>
    </row>
    <row r="902" spans="1:25" ht="16.5" thickBot="1" x14ac:dyDescent="0.25">
      <c r="A902" s="127"/>
      <c r="B902" s="128"/>
      <c r="C902" s="128"/>
      <c r="D902" s="128"/>
      <c r="E902" s="129"/>
      <c r="F902" s="129"/>
      <c r="G902" s="130"/>
      <c r="H902" s="117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340"/>
      <c r="T902" s="333">
        <f t="shared" si="123"/>
        <v>0</v>
      </c>
      <c r="U902" s="331">
        <f t="shared" si="124"/>
        <v>0</v>
      </c>
      <c r="V902" s="103">
        <f>D864</f>
        <v>2029</v>
      </c>
      <c r="W902" s="284" t="s">
        <v>168</v>
      </c>
      <c r="X902" s="289">
        <f>T902</f>
        <v>0</v>
      </c>
      <c r="Y902" s="295"/>
    </row>
    <row r="903" spans="1:25" ht="15.75" thickBot="1" x14ac:dyDescent="0.25">
      <c r="A903" s="132"/>
      <c r="B903" s="132"/>
      <c r="C903" s="132"/>
      <c r="D903" s="132"/>
      <c r="E903" s="132"/>
      <c r="F903" s="132"/>
      <c r="G903" s="53" t="s">
        <v>5</v>
      </c>
      <c r="H903" s="133">
        <f>SUM(H865:H902)</f>
        <v>109</v>
      </c>
      <c r="I903" s="133">
        <f>SUM(I865:I902)</f>
        <v>54</v>
      </c>
      <c r="J903" s="133">
        <f>SUM(J865:J902)</f>
        <v>13</v>
      </c>
      <c r="K903" s="133">
        <f t="shared" ref="K903:R903" si="125">SUM(K865:K902)</f>
        <v>0</v>
      </c>
      <c r="L903" s="133">
        <f t="shared" si="125"/>
        <v>0</v>
      </c>
      <c r="M903" s="133">
        <f t="shared" si="125"/>
        <v>0</v>
      </c>
      <c r="N903" s="133">
        <f t="shared" si="125"/>
        <v>0</v>
      </c>
      <c r="O903" s="133">
        <f t="shared" si="125"/>
        <v>0</v>
      </c>
      <c r="P903" s="133">
        <f t="shared" si="125"/>
        <v>0</v>
      </c>
      <c r="Q903" s="133">
        <f t="shared" si="125"/>
        <v>0</v>
      </c>
      <c r="R903" s="133">
        <f t="shared" si="125"/>
        <v>0</v>
      </c>
      <c r="S903" s="133">
        <f>SUM(S865:S902)</f>
        <v>38</v>
      </c>
      <c r="T903" s="271">
        <f>SUM(H903,J903,L903,N903,P903,R903,S903)</f>
        <v>160</v>
      </c>
      <c r="U903" s="224">
        <f>($T903)/$D$864</f>
        <v>7.8856579595860024E-2</v>
      </c>
      <c r="V903" s="103">
        <f>D864</f>
        <v>2029</v>
      </c>
      <c r="W903" s="46"/>
    </row>
    <row r="905" spans="1:25" ht="15.75" thickBot="1" x14ac:dyDescent="0.3"/>
    <row r="906" spans="1:25" ht="75.75" thickBot="1" x14ac:dyDescent="0.3">
      <c r="A906" s="48"/>
      <c r="B906" s="48" t="s">
        <v>23</v>
      </c>
      <c r="C906" s="49" t="s">
        <v>56</v>
      </c>
      <c r="D906" s="49" t="s">
        <v>18</v>
      </c>
      <c r="E906" s="48" t="s">
        <v>17</v>
      </c>
      <c r="F906" s="50" t="s">
        <v>1</v>
      </c>
      <c r="G906" s="51" t="s">
        <v>24</v>
      </c>
      <c r="H906" s="52" t="s">
        <v>77</v>
      </c>
      <c r="I906" s="52" t="s">
        <v>78</v>
      </c>
      <c r="J906" s="52" t="s">
        <v>57</v>
      </c>
      <c r="K906" s="52" t="s">
        <v>62</v>
      </c>
      <c r="L906" s="52" t="s">
        <v>58</v>
      </c>
      <c r="M906" s="52" t="s">
        <v>63</v>
      </c>
      <c r="N906" s="52" t="s">
        <v>59</v>
      </c>
      <c r="O906" s="52" t="s">
        <v>64</v>
      </c>
      <c r="P906" s="52" t="s">
        <v>60</v>
      </c>
      <c r="Q906" s="52" t="s">
        <v>79</v>
      </c>
      <c r="R906" s="52" t="s">
        <v>131</v>
      </c>
      <c r="S906" s="52" t="s">
        <v>44</v>
      </c>
      <c r="T906" s="52" t="s">
        <v>5</v>
      </c>
      <c r="U906" s="48" t="s">
        <v>2</v>
      </c>
      <c r="V906" s="88" t="s">
        <v>74</v>
      </c>
      <c r="W906" s="89" t="s">
        <v>21</v>
      </c>
      <c r="X906" s="49" t="s">
        <v>18</v>
      </c>
      <c r="Y906" s="90" t="s">
        <v>7</v>
      </c>
    </row>
    <row r="907" spans="1:25" ht="15.75" thickBot="1" x14ac:dyDescent="0.3">
      <c r="A907" s="471">
        <v>1484544</v>
      </c>
      <c r="B907" s="288" t="s">
        <v>125</v>
      </c>
      <c r="C907" s="471">
        <v>1920</v>
      </c>
      <c r="D907" s="471">
        <v>1983</v>
      </c>
      <c r="E907" s="476">
        <v>1886</v>
      </c>
      <c r="F907" s="477">
        <f>E907/D907</f>
        <v>0.95108421583459402</v>
      </c>
      <c r="G907" s="54">
        <v>44996</v>
      </c>
      <c r="H907" s="91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3"/>
      <c r="T907" s="425"/>
      <c r="U907" s="125"/>
      <c r="V907" s="93"/>
      <c r="W907" s="95" t="s">
        <v>80</v>
      </c>
      <c r="X907" s="289">
        <v>578.5</v>
      </c>
      <c r="Y907" s="86" t="s">
        <v>75</v>
      </c>
    </row>
    <row r="908" spans="1:25" ht="16.5" thickBot="1" x14ac:dyDescent="0.25">
      <c r="A908" s="96"/>
      <c r="B908" s="97"/>
      <c r="C908" s="97"/>
      <c r="D908" s="97"/>
      <c r="E908" s="97"/>
      <c r="F908" s="97"/>
      <c r="G908" s="98"/>
      <c r="H908" s="99">
        <v>11</v>
      </c>
      <c r="I908" s="100"/>
      <c r="J908" s="100">
        <v>1</v>
      </c>
      <c r="K908" s="100"/>
      <c r="L908" s="100"/>
      <c r="M908" s="100"/>
      <c r="N908" s="100"/>
      <c r="O908" s="100"/>
      <c r="P908" s="100"/>
      <c r="Q908" s="100"/>
      <c r="R908" s="100"/>
      <c r="S908" s="336">
        <v>4</v>
      </c>
      <c r="T908" s="335">
        <f t="shared" ref="T908:T935" si="126">SUM(H908,J908,L908,N908,P908,R908,S908)</f>
        <v>16</v>
      </c>
      <c r="U908" s="429">
        <f>($T908)/$D$907</f>
        <v>8.0685829551185081E-3</v>
      </c>
      <c r="V908" s="103">
        <f>D907</f>
        <v>1983</v>
      </c>
      <c r="W908" s="281" t="s">
        <v>16</v>
      </c>
      <c r="X908" s="97">
        <f>T908</f>
        <v>16</v>
      </c>
      <c r="Y908" s="290" t="s">
        <v>140</v>
      </c>
    </row>
    <row r="909" spans="1:25" ht="16.5" thickBot="1" x14ac:dyDescent="0.25">
      <c r="A909" s="106"/>
      <c r="B909" s="107"/>
      <c r="C909" s="107"/>
      <c r="D909" s="107"/>
      <c r="E909" s="107"/>
      <c r="F909" s="107"/>
      <c r="G909" s="108"/>
      <c r="H909" s="109">
        <v>6</v>
      </c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337">
        <v>1</v>
      </c>
      <c r="T909" s="333">
        <f t="shared" si="126"/>
        <v>7</v>
      </c>
      <c r="U909" s="102">
        <f t="shared" ref="U909:U935" si="127">($T909)/$D$907</f>
        <v>3.5300050428643467E-3</v>
      </c>
      <c r="V909" s="103">
        <f>D907</f>
        <v>1983</v>
      </c>
      <c r="W909" s="282" t="s">
        <v>6</v>
      </c>
      <c r="X909" s="97">
        <f t="shared" ref="X909:X944" si="128">T909</f>
        <v>7</v>
      </c>
      <c r="Y909" s="290" t="s">
        <v>178</v>
      </c>
    </row>
    <row r="910" spans="1:25" ht="16.5" thickBot="1" x14ac:dyDescent="0.25">
      <c r="A910" s="106"/>
      <c r="B910" s="107"/>
      <c r="C910" s="107"/>
      <c r="D910" s="107"/>
      <c r="E910" s="114"/>
      <c r="F910" s="114"/>
      <c r="G910" s="108"/>
      <c r="H910" s="109">
        <v>29</v>
      </c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337">
        <v>7</v>
      </c>
      <c r="T910" s="333">
        <f t="shared" si="126"/>
        <v>36</v>
      </c>
      <c r="U910" s="102">
        <f t="shared" si="127"/>
        <v>1.8154311649016642E-2</v>
      </c>
      <c r="V910" s="103">
        <f>D907</f>
        <v>1983</v>
      </c>
      <c r="W910" s="282" t="s">
        <v>14</v>
      </c>
      <c r="X910" s="97">
        <f t="shared" si="128"/>
        <v>36</v>
      </c>
      <c r="Y910" s="329"/>
    </row>
    <row r="911" spans="1:25" ht="16.5" thickBot="1" x14ac:dyDescent="0.25">
      <c r="A911" s="106"/>
      <c r="B911" s="107"/>
      <c r="C911" s="107"/>
      <c r="D911" s="107"/>
      <c r="E911" s="114"/>
      <c r="F911" s="114"/>
      <c r="G911" s="108"/>
      <c r="H911" s="109">
        <v>1</v>
      </c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337">
        <v>3</v>
      </c>
      <c r="T911" s="333">
        <f t="shared" si="126"/>
        <v>4</v>
      </c>
      <c r="U911" s="102">
        <f t="shared" si="127"/>
        <v>2.017145738779627E-3</v>
      </c>
      <c r="V911" s="103">
        <f>D907</f>
        <v>1983</v>
      </c>
      <c r="W911" s="282" t="s">
        <v>15</v>
      </c>
      <c r="X911" s="97">
        <f t="shared" si="128"/>
        <v>4</v>
      </c>
      <c r="Y911" s="459"/>
    </row>
    <row r="912" spans="1:25" ht="16.5" thickBot="1" x14ac:dyDescent="0.25">
      <c r="A912" s="106"/>
      <c r="B912" s="107"/>
      <c r="C912" s="107"/>
      <c r="D912" s="107"/>
      <c r="E912" s="114"/>
      <c r="F912" s="114"/>
      <c r="G912" s="108"/>
      <c r="H912" s="109">
        <v>3</v>
      </c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337"/>
      <c r="T912" s="333">
        <f t="shared" si="126"/>
        <v>3</v>
      </c>
      <c r="U912" s="102">
        <f t="shared" si="127"/>
        <v>1.5128593040847202E-3</v>
      </c>
      <c r="V912" s="103">
        <f>D907</f>
        <v>1983</v>
      </c>
      <c r="W912" s="282" t="s">
        <v>32</v>
      </c>
      <c r="X912" s="97">
        <f t="shared" si="128"/>
        <v>3</v>
      </c>
      <c r="Y912" s="459"/>
    </row>
    <row r="913" spans="1:25" ht="16.5" thickBot="1" x14ac:dyDescent="0.25">
      <c r="A913" s="106"/>
      <c r="B913" s="107"/>
      <c r="C913" s="107"/>
      <c r="D913" s="107"/>
      <c r="E913" s="114"/>
      <c r="F913" s="114"/>
      <c r="G913" s="108"/>
      <c r="H913" s="10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337"/>
      <c r="T913" s="333">
        <f t="shared" si="126"/>
        <v>0</v>
      </c>
      <c r="U913" s="102">
        <f t="shared" si="127"/>
        <v>0</v>
      </c>
      <c r="V913" s="103">
        <f>D907</f>
        <v>1983</v>
      </c>
      <c r="W913" s="282" t="s">
        <v>33</v>
      </c>
      <c r="X913" s="97">
        <f t="shared" si="128"/>
        <v>0</v>
      </c>
      <c r="Y913" s="115"/>
    </row>
    <row r="914" spans="1:25" ht="16.5" thickBot="1" x14ac:dyDescent="0.25">
      <c r="A914" s="106"/>
      <c r="B914" s="107"/>
      <c r="C914" s="107"/>
      <c r="D914" s="107"/>
      <c r="E914" s="114"/>
      <c r="F914" s="114"/>
      <c r="G914" s="108"/>
      <c r="H914" s="109"/>
      <c r="I914" s="69"/>
      <c r="J914" s="69">
        <v>1</v>
      </c>
      <c r="K914" s="69"/>
      <c r="L914" s="69"/>
      <c r="M914" s="69"/>
      <c r="N914" s="69"/>
      <c r="O914" s="69"/>
      <c r="P914" s="69"/>
      <c r="Q914" s="69"/>
      <c r="R914" s="69"/>
      <c r="S914" s="337"/>
      <c r="T914" s="333">
        <f t="shared" si="126"/>
        <v>1</v>
      </c>
      <c r="U914" s="102">
        <f t="shared" si="127"/>
        <v>5.0428643469490675E-4</v>
      </c>
      <c r="V914" s="103">
        <f>D907</f>
        <v>1983</v>
      </c>
      <c r="W914" s="282" t="s">
        <v>90</v>
      </c>
      <c r="X914" s="97">
        <f t="shared" si="128"/>
        <v>1</v>
      </c>
      <c r="Y914" s="115"/>
    </row>
    <row r="915" spans="1:25" ht="16.5" thickBot="1" x14ac:dyDescent="0.25">
      <c r="A915" s="106"/>
      <c r="B915" s="107"/>
      <c r="C915" s="107"/>
      <c r="D915" s="107"/>
      <c r="E915" s="114"/>
      <c r="F915" s="114"/>
      <c r="G915" s="108"/>
      <c r="H915" s="10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337"/>
      <c r="T915" s="333">
        <f t="shared" si="126"/>
        <v>0</v>
      </c>
      <c r="U915" s="102">
        <f t="shared" si="127"/>
        <v>0</v>
      </c>
      <c r="V915" s="103">
        <f>D907</f>
        <v>1983</v>
      </c>
      <c r="W915" s="282" t="s">
        <v>31</v>
      </c>
      <c r="X915" s="97">
        <f t="shared" si="128"/>
        <v>0</v>
      </c>
      <c r="Y915" s="115"/>
    </row>
    <row r="916" spans="1:25" ht="16.5" thickBot="1" x14ac:dyDescent="0.25">
      <c r="A916" s="106"/>
      <c r="B916" s="107"/>
      <c r="C916" s="107"/>
      <c r="D916" s="107"/>
      <c r="E916" s="114"/>
      <c r="F916" s="114"/>
      <c r="G916" s="108"/>
      <c r="H916" s="109">
        <v>1</v>
      </c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337">
        <v>1</v>
      </c>
      <c r="T916" s="333">
        <f t="shared" si="126"/>
        <v>2</v>
      </c>
      <c r="U916" s="102">
        <f t="shared" si="127"/>
        <v>1.0085728693898135E-3</v>
      </c>
      <c r="V916" s="103">
        <f>D907</f>
        <v>1983</v>
      </c>
      <c r="W916" s="282" t="s">
        <v>0</v>
      </c>
      <c r="X916" s="97">
        <f t="shared" si="128"/>
        <v>2</v>
      </c>
      <c r="Y916" s="329"/>
    </row>
    <row r="917" spans="1:25" ht="16.5" thickBot="1" x14ac:dyDescent="0.25">
      <c r="A917" s="106"/>
      <c r="B917" s="107"/>
      <c r="C917" s="107"/>
      <c r="D917" s="107"/>
      <c r="E917" s="114"/>
      <c r="F917" s="114"/>
      <c r="G917" s="108"/>
      <c r="H917" s="109">
        <v>8</v>
      </c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337">
        <v>3</v>
      </c>
      <c r="T917" s="333">
        <f t="shared" si="126"/>
        <v>11</v>
      </c>
      <c r="U917" s="102">
        <f t="shared" si="127"/>
        <v>5.5471507816439742E-3</v>
      </c>
      <c r="V917" s="103">
        <f>D907</f>
        <v>1983</v>
      </c>
      <c r="W917" s="282" t="s">
        <v>12</v>
      </c>
      <c r="X917" s="97">
        <f t="shared" si="128"/>
        <v>11</v>
      </c>
      <c r="Y917" s="116"/>
    </row>
    <row r="918" spans="1:25" ht="16.5" thickBot="1" x14ac:dyDescent="0.25">
      <c r="A918" s="106"/>
      <c r="B918" s="107"/>
      <c r="C918" s="107"/>
      <c r="D918" s="107"/>
      <c r="E918" s="114"/>
      <c r="F918" s="114" t="s">
        <v>110</v>
      </c>
      <c r="G918" s="108"/>
      <c r="H918" s="109">
        <v>2</v>
      </c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337"/>
      <c r="T918" s="333">
        <f t="shared" si="126"/>
        <v>2</v>
      </c>
      <c r="U918" s="102">
        <f t="shared" si="127"/>
        <v>1.0085728693898135E-3</v>
      </c>
      <c r="V918" s="103">
        <f>D907</f>
        <v>1983</v>
      </c>
      <c r="W918" s="282" t="s">
        <v>35</v>
      </c>
      <c r="X918" s="97">
        <f t="shared" si="128"/>
        <v>2</v>
      </c>
      <c r="Y918" s="116"/>
    </row>
    <row r="919" spans="1:25" ht="16.5" thickBot="1" x14ac:dyDescent="0.25">
      <c r="A919" s="106"/>
      <c r="B919" s="107"/>
      <c r="C919" s="107"/>
      <c r="D919" s="107"/>
      <c r="E919" s="114"/>
      <c r="F919" s="114"/>
      <c r="G919" s="108"/>
      <c r="H919" s="109"/>
      <c r="I919" s="69"/>
      <c r="J919" s="69">
        <v>6</v>
      </c>
      <c r="K919" s="69"/>
      <c r="L919" s="69"/>
      <c r="M919" s="69"/>
      <c r="N919" s="69"/>
      <c r="O919" s="69"/>
      <c r="P919" s="69"/>
      <c r="Q919" s="69"/>
      <c r="R919" s="69"/>
      <c r="S919" s="337"/>
      <c r="T919" s="333">
        <f t="shared" si="126"/>
        <v>6</v>
      </c>
      <c r="U919" s="102">
        <f t="shared" si="127"/>
        <v>3.0257186081694403E-3</v>
      </c>
      <c r="V919" s="103">
        <f>D907</f>
        <v>1983</v>
      </c>
      <c r="W919" s="283" t="s">
        <v>29</v>
      </c>
      <c r="X919" s="97">
        <f t="shared" si="128"/>
        <v>6</v>
      </c>
      <c r="Y919" s="113"/>
    </row>
    <row r="920" spans="1:25" ht="16.5" thickBot="1" x14ac:dyDescent="0.25">
      <c r="A920" s="106"/>
      <c r="B920" s="107"/>
      <c r="C920" s="107"/>
      <c r="D920" s="107"/>
      <c r="E920" s="114"/>
      <c r="F920" s="114"/>
      <c r="G920" s="119"/>
      <c r="H920" s="120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337"/>
      <c r="T920" s="333">
        <f t="shared" si="126"/>
        <v>0</v>
      </c>
      <c r="U920" s="102">
        <f t="shared" si="127"/>
        <v>0</v>
      </c>
      <c r="V920" s="103">
        <f>D907</f>
        <v>1983</v>
      </c>
      <c r="W920" s="283" t="s">
        <v>28</v>
      </c>
      <c r="X920" s="97">
        <f t="shared" si="128"/>
        <v>0</v>
      </c>
      <c r="Y920" s="292"/>
    </row>
    <row r="921" spans="1:25" ht="16.5" thickBot="1" x14ac:dyDescent="0.25">
      <c r="A921" s="106"/>
      <c r="B921" s="107"/>
      <c r="C921" s="107"/>
      <c r="D921" s="107"/>
      <c r="E921" s="114"/>
      <c r="F921" s="114"/>
      <c r="G921" s="119"/>
      <c r="H921" s="120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337"/>
      <c r="T921" s="333">
        <f t="shared" si="126"/>
        <v>0</v>
      </c>
      <c r="U921" s="102">
        <f t="shared" si="127"/>
        <v>0</v>
      </c>
      <c r="V921" s="103">
        <f>D907</f>
        <v>1983</v>
      </c>
      <c r="W921" s="283" t="s">
        <v>544</v>
      </c>
      <c r="X921" s="97">
        <f t="shared" si="128"/>
        <v>0</v>
      </c>
      <c r="Y921" s="113"/>
    </row>
    <row r="922" spans="1:25" ht="16.5" thickBot="1" x14ac:dyDescent="0.25">
      <c r="A922" s="106"/>
      <c r="B922" s="107"/>
      <c r="C922" s="107"/>
      <c r="D922" s="107"/>
      <c r="E922" s="114"/>
      <c r="F922" s="114"/>
      <c r="G922" s="119"/>
      <c r="H922" s="227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338"/>
      <c r="T922" s="334">
        <f t="shared" si="126"/>
        <v>0</v>
      </c>
      <c r="U922" s="331">
        <f t="shared" si="127"/>
        <v>0</v>
      </c>
      <c r="V922" s="322">
        <f>D907</f>
        <v>1983</v>
      </c>
      <c r="W922" s="284" t="s">
        <v>168</v>
      </c>
      <c r="X922" s="97">
        <f t="shared" si="128"/>
        <v>0</v>
      </c>
      <c r="Y922" s="292"/>
    </row>
    <row r="923" spans="1:25" ht="16.5" thickBot="1" x14ac:dyDescent="0.25">
      <c r="A923" s="106"/>
      <c r="B923" s="107"/>
      <c r="C923" s="107"/>
      <c r="D923" s="107"/>
      <c r="E923" s="114"/>
      <c r="F923" s="114"/>
      <c r="G923" s="108"/>
      <c r="H923" s="99"/>
      <c r="I923" s="121">
        <v>6</v>
      </c>
      <c r="J923" s="121"/>
      <c r="K923" s="121"/>
      <c r="L923" s="121"/>
      <c r="M923" s="121"/>
      <c r="N923" s="121"/>
      <c r="O923" s="121"/>
      <c r="P923" s="121"/>
      <c r="Q923" s="121"/>
      <c r="R923" s="121"/>
      <c r="S923" s="339"/>
      <c r="T923" s="335">
        <f t="shared" si="126"/>
        <v>0</v>
      </c>
      <c r="U923" s="224">
        <f t="shared" si="127"/>
        <v>0</v>
      </c>
      <c r="V923" s="103">
        <f>D907</f>
        <v>1983</v>
      </c>
      <c r="W923" s="285" t="s">
        <v>11</v>
      </c>
      <c r="X923" s="97">
        <f t="shared" si="128"/>
        <v>0</v>
      </c>
      <c r="Y923" s="116"/>
    </row>
    <row r="924" spans="1:25" ht="15.75" thickBot="1" x14ac:dyDescent="0.25">
      <c r="A924" s="106"/>
      <c r="B924" s="107"/>
      <c r="C924" s="107"/>
      <c r="D924" s="107"/>
      <c r="E924" s="114"/>
      <c r="F924" s="114"/>
      <c r="G924" s="108"/>
      <c r="H924" s="109"/>
      <c r="I924" s="293"/>
      <c r="J924" s="69"/>
      <c r="K924" s="69"/>
      <c r="L924" s="69"/>
      <c r="M924" s="69"/>
      <c r="N924" s="69"/>
      <c r="O924" s="69"/>
      <c r="P924" s="69"/>
      <c r="Q924" s="69"/>
      <c r="R924" s="69"/>
      <c r="S924" s="337"/>
      <c r="T924" s="333">
        <f t="shared" si="126"/>
        <v>0</v>
      </c>
      <c r="U924" s="102">
        <f t="shared" si="127"/>
        <v>0</v>
      </c>
      <c r="V924" s="103">
        <f>D907</f>
        <v>1983</v>
      </c>
      <c r="W924" s="111" t="s">
        <v>103</v>
      </c>
      <c r="X924" s="97">
        <f t="shared" si="128"/>
        <v>0</v>
      </c>
      <c r="Y924" s="116"/>
    </row>
    <row r="925" spans="1:25" ht="16.5" thickBot="1" x14ac:dyDescent="0.25">
      <c r="A925" s="106"/>
      <c r="B925" s="107"/>
      <c r="C925" s="107"/>
      <c r="D925" s="107"/>
      <c r="E925" s="114"/>
      <c r="F925" s="114"/>
      <c r="G925" s="108"/>
      <c r="H925" s="109"/>
      <c r="I925" s="294">
        <v>1</v>
      </c>
      <c r="J925" s="69"/>
      <c r="K925" s="69"/>
      <c r="L925" s="69"/>
      <c r="M925" s="69"/>
      <c r="N925" s="69"/>
      <c r="O925" s="69"/>
      <c r="P925" s="69"/>
      <c r="Q925" s="69"/>
      <c r="R925" s="69"/>
      <c r="S925" s="337">
        <v>4</v>
      </c>
      <c r="T925" s="333">
        <f t="shared" si="126"/>
        <v>4</v>
      </c>
      <c r="U925" s="102">
        <f t="shared" si="127"/>
        <v>2.017145738779627E-3</v>
      </c>
      <c r="V925" s="103">
        <f>D907</f>
        <v>1983</v>
      </c>
      <c r="W925" s="282" t="s">
        <v>3</v>
      </c>
      <c r="X925" s="97">
        <f t="shared" si="128"/>
        <v>4</v>
      </c>
      <c r="Y925" s="115"/>
    </row>
    <row r="926" spans="1:25" ht="16.5" thickBot="1" x14ac:dyDescent="0.25">
      <c r="A926" s="106"/>
      <c r="B926" s="107"/>
      <c r="C926" s="107"/>
      <c r="D926" s="107"/>
      <c r="E926" s="114"/>
      <c r="F926" s="114"/>
      <c r="G926" s="108"/>
      <c r="H926" s="109"/>
      <c r="I926" s="294">
        <v>8</v>
      </c>
      <c r="J926" s="69"/>
      <c r="K926" s="69"/>
      <c r="L926" s="69"/>
      <c r="M926" s="69"/>
      <c r="N926" s="69"/>
      <c r="O926" s="69"/>
      <c r="P926" s="69"/>
      <c r="Q926" s="69"/>
      <c r="R926" s="69"/>
      <c r="S926" s="337"/>
      <c r="T926" s="333">
        <f t="shared" si="126"/>
        <v>0</v>
      </c>
      <c r="U926" s="102">
        <f t="shared" si="127"/>
        <v>0</v>
      </c>
      <c r="V926" s="103">
        <f>D907</f>
        <v>1983</v>
      </c>
      <c r="W926" s="282" t="s">
        <v>8</v>
      </c>
      <c r="X926" s="97">
        <f t="shared" si="128"/>
        <v>0</v>
      </c>
      <c r="Y926" s="116"/>
    </row>
    <row r="927" spans="1:25" ht="16.5" thickBot="1" x14ac:dyDescent="0.25">
      <c r="A927" s="106"/>
      <c r="B927" s="107"/>
      <c r="C927" s="107"/>
      <c r="D927" s="107"/>
      <c r="E927" s="114"/>
      <c r="F927" s="114"/>
      <c r="G927" s="108"/>
      <c r="H927" s="109"/>
      <c r="I927" s="294">
        <v>3</v>
      </c>
      <c r="J927" s="69">
        <v>2</v>
      </c>
      <c r="K927" s="69"/>
      <c r="L927" s="69"/>
      <c r="M927" s="69"/>
      <c r="N927" s="69"/>
      <c r="O927" s="69"/>
      <c r="P927" s="69"/>
      <c r="Q927" s="69"/>
      <c r="R927" s="69"/>
      <c r="S927" s="337"/>
      <c r="T927" s="333">
        <f t="shared" si="126"/>
        <v>2</v>
      </c>
      <c r="U927" s="102">
        <f t="shared" si="127"/>
        <v>1.0085728693898135E-3</v>
      </c>
      <c r="V927" s="103">
        <f>D907</f>
        <v>1983</v>
      </c>
      <c r="W927" s="282" t="s">
        <v>9</v>
      </c>
      <c r="X927" s="97">
        <f t="shared" si="128"/>
        <v>2</v>
      </c>
      <c r="Y927" s="116"/>
    </row>
    <row r="928" spans="1:25" ht="16.5" thickBot="1" x14ac:dyDescent="0.25">
      <c r="A928" s="106"/>
      <c r="B928" s="107"/>
      <c r="C928" s="107"/>
      <c r="D928" s="107"/>
      <c r="E928" s="114"/>
      <c r="F928" s="114"/>
      <c r="G928" s="108"/>
      <c r="H928" s="109"/>
      <c r="I928" s="294">
        <v>3</v>
      </c>
      <c r="J928" s="69"/>
      <c r="K928" s="69"/>
      <c r="L928" s="69"/>
      <c r="M928" s="69"/>
      <c r="N928" s="69"/>
      <c r="O928" s="69"/>
      <c r="P928" s="69"/>
      <c r="Q928" s="69"/>
      <c r="R928" s="69"/>
      <c r="S928" s="337"/>
      <c r="T928" s="333">
        <f t="shared" si="126"/>
        <v>0</v>
      </c>
      <c r="U928" s="102">
        <f t="shared" si="127"/>
        <v>0</v>
      </c>
      <c r="V928" s="103">
        <f>D907</f>
        <v>1983</v>
      </c>
      <c r="W928" s="282" t="s">
        <v>82</v>
      </c>
      <c r="X928" s="97">
        <f t="shared" si="128"/>
        <v>0</v>
      </c>
      <c r="Y928" s="116"/>
    </row>
    <row r="929" spans="1:25" ht="16.5" thickBot="1" x14ac:dyDescent="0.25">
      <c r="A929" s="106"/>
      <c r="B929" s="107"/>
      <c r="C929" s="107"/>
      <c r="D929" s="107"/>
      <c r="E929" s="114"/>
      <c r="F929" s="114"/>
      <c r="G929" s="108"/>
      <c r="H929" s="109"/>
      <c r="I929" s="294"/>
      <c r="J929" s="69"/>
      <c r="K929" s="69"/>
      <c r="L929" s="69"/>
      <c r="M929" s="69"/>
      <c r="N929" s="69"/>
      <c r="O929" s="69"/>
      <c r="P929" s="69"/>
      <c r="Q929" s="69"/>
      <c r="R929" s="69"/>
      <c r="S929" s="337"/>
      <c r="T929" s="333">
        <f t="shared" si="126"/>
        <v>0</v>
      </c>
      <c r="U929" s="102">
        <f t="shared" si="127"/>
        <v>0</v>
      </c>
      <c r="V929" s="103">
        <f>D907</f>
        <v>1983</v>
      </c>
      <c r="W929" s="282" t="s">
        <v>20</v>
      </c>
      <c r="X929" s="97">
        <f t="shared" si="128"/>
        <v>0</v>
      </c>
      <c r="Y929" s="116"/>
    </row>
    <row r="930" spans="1:25" ht="16.5" thickBot="1" x14ac:dyDescent="0.25">
      <c r="A930" s="106"/>
      <c r="B930" s="107"/>
      <c r="C930" s="107"/>
      <c r="D930" s="107"/>
      <c r="E930" s="114"/>
      <c r="F930" s="114"/>
      <c r="G930" s="108"/>
      <c r="H930" s="109"/>
      <c r="I930" s="294"/>
      <c r="J930" s="69">
        <v>1</v>
      </c>
      <c r="K930" s="69"/>
      <c r="L930" s="69"/>
      <c r="M930" s="69"/>
      <c r="N930" s="69"/>
      <c r="O930" s="69"/>
      <c r="P930" s="69"/>
      <c r="Q930" s="69"/>
      <c r="R930" s="69"/>
      <c r="S930" s="337"/>
      <c r="T930" s="333">
        <f t="shared" si="126"/>
        <v>1</v>
      </c>
      <c r="U930" s="102">
        <f t="shared" si="127"/>
        <v>5.0428643469490675E-4</v>
      </c>
      <c r="V930" s="103">
        <f>D907</f>
        <v>1983</v>
      </c>
      <c r="W930" s="282" t="s">
        <v>83</v>
      </c>
      <c r="X930" s="97">
        <f t="shared" si="128"/>
        <v>1</v>
      </c>
      <c r="Y930" s="105" t="s">
        <v>429</v>
      </c>
    </row>
    <row r="931" spans="1:25" ht="15.75" thickBot="1" x14ac:dyDescent="0.25">
      <c r="A931" s="106"/>
      <c r="B931" s="107"/>
      <c r="C931" s="107"/>
      <c r="D931" s="107"/>
      <c r="E931" s="114"/>
      <c r="F931" s="114"/>
      <c r="G931" s="108"/>
      <c r="H931" s="109"/>
      <c r="I931" s="294"/>
      <c r="J931" s="69"/>
      <c r="K931" s="69"/>
      <c r="L931" s="69"/>
      <c r="M931" s="69"/>
      <c r="N931" s="69"/>
      <c r="O931" s="69"/>
      <c r="P931" s="69"/>
      <c r="Q931" s="69"/>
      <c r="R931" s="69"/>
      <c r="S931" s="337"/>
      <c r="T931" s="333">
        <f t="shared" si="126"/>
        <v>0</v>
      </c>
      <c r="U931" s="102">
        <f t="shared" si="127"/>
        <v>0</v>
      </c>
      <c r="V931" s="103">
        <f>D907</f>
        <v>1983</v>
      </c>
      <c r="W931" s="268" t="s">
        <v>220</v>
      </c>
      <c r="X931" s="97">
        <f t="shared" si="128"/>
        <v>0</v>
      </c>
      <c r="Y931" s="105" t="s">
        <v>568</v>
      </c>
    </row>
    <row r="932" spans="1:25" ht="16.5" thickBot="1" x14ac:dyDescent="0.25">
      <c r="A932" s="106"/>
      <c r="B932" s="107"/>
      <c r="C932" s="107"/>
      <c r="D932" s="107"/>
      <c r="E932" s="114"/>
      <c r="F932" s="114"/>
      <c r="G932" s="108"/>
      <c r="H932" s="109"/>
      <c r="I932" s="294">
        <v>20</v>
      </c>
      <c r="J932" s="69"/>
      <c r="K932" s="69"/>
      <c r="L932" s="69"/>
      <c r="M932" s="69"/>
      <c r="N932" s="69"/>
      <c r="O932" s="69"/>
      <c r="P932" s="69"/>
      <c r="Q932" s="69"/>
      <c r="R932" s="69"/>
      <c r="S932" s="337"/>
      <c r="T932" s="333">
        <f t="shared" si="126"/>
        <v>0</v>
      </c>
      <c r="U932" s="102">
        <f t="shared" si="127"/>
        <v>0</v>
      </c>
      <c r="V932" s="103">
        <f>D907</f>
        <v>1983</v>
      </c>
      <c r="W932" s="282" t="s">
        <v>13</v>
      </c>
      <c r="X932" s="97">
        <f t="shared" si="128"/>
        <v>0</v>
      </c>
      <c r="Y932" s="105" t="s">
        <v>110</v>
      </c>
    </row>
    <row r="933" spans="1:25" ht="15.75" thickBot="1" x14ac:dyDescent="0.25">
      <c r="A933" s="106"/>
      <c r="B933" s="107"/>
      <c r="C933" s="107"/>
      <c r="D933" s="107"/>
      <c r="E933" s="114"/>
      <c r="F933" s="114"/>
      <c r="G933" s="108"/>
      <c r="H933" s="10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337"/>
      <c r="T933" s="333">
        <f t="shared" si="126"/>
        <v>0</v>
      </c>
      <c r="U933" s="102">
        <f t="shared" si="127"/>
        <v>0</v>
      </c>
      <c r="V933" s="103">
        <f>D907</f>
        <v>1983</v>
      </c>
      <c r="W933" s="254" t="s">
        <v>346</v>
      </c>
      <c r="X933" s="97">
        <f t="shared" si="128"/>
        <v>0</v>
      </c>
      <c r="Y933" s="115"/>
    </row>
    <row r="934" spans="1:25" ht="15.75" thickBot="1" x14ac:dyDescent="0.25">
      <c r="A934" s="106"/>
      <c r="B934" s="107"/>
      <c r="C934" s="107"/>
      <c r="D934" s="107"/>
      <c r="E934" s="114"/>
      <c r="F934" s="114"/>
      <c r="G934" s="108"/>
      <c r="H934" s="10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337"/>
      <c r="T934" s="333">
        <f t="shared" si="126"/>
        <v>0</v>
      </c>
      <c r="U934" s="102">
        <f t="shared" si="127"/>
        <v>0</v>
      </c>
      <c r="V934" s="103">
        <f>D907</f>
        <v>1983</v>
      </c>
      <c r="W934" s="254" t="s">
        <v>101</v>
      </c>
      <c r="X934" s="97">
        <f t="shared" si="128"/>
        <v>0</v>
      </c>
      <c r="Y934" s="115"/>
    </row>
    <row r="935" spans="1:25" ht="16.5" thickBot="1" x14ac:dyDescent="0.25">
      <c r="A935" s="106"/>
      <c r="B935" s="107"/>
      <c r="C935" s="107"/>
      <c r="D935" s="107"/>
      <c r="E935" s="114"/>
      <c r="F935" s="114"/>
      <c r="G935" s="108"/>
      <c r="H935" s="117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340"/>
      <c r="T935" s="334">
        <f t="shared" si="126"/>
        <v>0</v>
      </c>
      <c r="U935" s="430">
        <f t="shared" si="127"/>
        <v>0</v>
      </c>
      <c r="V935" s="103">
        <f>D907</f>
        <v>1983</v>
      </c>
      <c r="W935" s="286" t="s">
        <v>10</v>
      </c>
      <c r="X935" s="97">
        <f t="shared" si="128"/>
        <v>0</v>
      </c>
      <c r="Y935" s="105"/>
    </row>
    <row r="936" spans="1:25" ht="16.5" thickBot="1" x14ac:dyDescent="0.3">
      <c r="A936" s="106"/>
      <c r="B936" s="107"/>
      <c r="C936" s="107"/>
      <c r="D936" s="107"/>
      <c r="E936" s="114"/>
      <c r="F936" s="114"/>
      <c r="G936" s="108"/>
      <c r="H936" s="91"/>
      <c r="I936" s="92"/>
      <c r="J936" s="325"/>
      <c r="K936" s="92"/>
      <c r="L936" s="92"/>
      <c r="M936" s="92"/>
      <c r="N936" s="92"/>
      <c r="O936" s="92"/>
      <c r="P936" s="92"/>
      <c r="Q936" s="92"/>
      <c r="R936" s="92"/>
      <c r="S936" s="92"/>
      <c r="T936" s="332"/>
      <c r="U936" s="332"/>
      <c r="V936" s="125"/>
      <c r="W936" s="287" t="s">
        <v>177</v>
      </c>
      <c r="X936" s="97">
        <f t="shared" si="128"/>
        <v>0</v>
      </c>
      <c r="Y936" s="105"/>
    </row>
    <row r="937" spans="1:25" ht="16.5" thickBot="1" x14ac:dyDescent="0.25">
      <c r="A937" s="106"/>
      <c r="B937" s="107"/>
      <c r="C937" s="107"/>
      <c r="D937" s="107"/>
      <c r="E937" s="114"/>
      <c r="F937" s="114"/>
      <c r="G937" s="119"/>
      <c r="H937" s="99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336"/>
      <c r="T937" s="335">
        <f t="shared" ref="T937:T945" si="129">SUM(H937,J937,L937,N937,P937,R937,S937)</f>
        <v>0</v>
      </c>
      <c r="U937" s="224">
        <f>($T937)/$D$907</f>
        <v>0</v>
      </c>
      <c r="V937" s="103">
        <f>D907</f>
        <v>1983</v>
      </c>
      <c r="W937" s="281" t="s">
        <v>87</v>
      </c>
      <c r="X937" s="97">
        <f t="shared" si="128"/>
        <v>0</v>
      </c>
      <c r="Y937" s="105" t="s">
        <v>482</v>
      </c>
    </row>
    <row r="938" spans="1:25" ht="16.5" thickBot="1" x14ac:dyDescent="0.25">
      <c r="A938" s="106"/>
      <c r="B938" s="107"/>
      <c r="C938" s="107"/>
      <c r="D938" s="107"/>
      <c r="E938" s="114"/>
      <c r="F938" s="114"/>
      <c r="G938" s="119"/>
      <c r="H938" s="109">
        <v>2</v>
      </c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337"/>
      <c r="T938" s="333">
        <f t="shared" si="129"/>
        <v>2</v>
      </c>
      <c r="U938" s="224">
        <f t="shared" ref="U938:U945" si="130">($T938)/$D$907</f>
        <v>1.0085728693898135E-3</v>
      </c>
      <c r="V938" s="103">
        <f>D907</f>
        <v>1983</v>
      </c>
      <c r="W938" s="282" t="s">
        <v>88</v>
      </c>
      <c r="X938" s="97">
        <f t="shared" si="128"/>
        <v>2</v>
      </c>
      <c r="Y938" s="105" t="s">
        <v>566</v>
      </c>
    </row>
    <row r="939" spans="1:25" ht="15.75" thickBot="1" x14ac:dyDescent="0.25">
      <c r="A939" s="106"/>
      <c r="B939" s="107"/>
      <c r="C939" s="107"/>
      <c r="D939" s="107"/>
      <c r="E939" s="114"/>
      <c r="F939" s="114"/>
      <c r="G939" s="119"/>
      <c r="H939" s="10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337"/>
      <c r="T939" s="333">
        <f t="shared" si="129"/>
        <v>0</v>
      </c>
      <c r="U939" s="224">
        <f t="shared" si="130"/>
        <v>0</v>
      </c>
      <c r="V939" s="103">
        <f>D907</f>
        <v>1983</v>
      </c>
      <c r="W939" s="368" t="s">
        <v>16</v>
      </c>
      <c r="X939" s="97">
        <f t="shared" si="128"/>
        <v>0</v>
      </c>
      <c r="Y939" s="105" t="s">
        <v>565</v>
      </c>
    </row>
    <row r="940" spans="1:25" ht="16.5" thickBot="1" x14ac:dyDescent="0.25">
      <c r="A940" s="106"/>
      <c r="B940" s="107"/>
      <c r="C940" s="107"/>
      <c r="D940" s="107"/>
      <c r="E940" s="114"/>
      <c r="F940" s="114"/>
      <c r="G940" s="119"/>
      <c r="H940" s="10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337"/>
      <c r="T940" s="333">
        <f t="shared" si="129"/>
        <v>0</v>
      </c>
      <c r="U940" s="224">
        <f t="shared" si="130"/>
        <v>0</v>
      </c>
      <c r="V940" s="103">
        <f>D907</f>
        <v>1983</v>
      </c>
      <c r="W940" s="282" t="s">
        <v>76</v>
      </c>
      <c r="X940" s="97">
        <f t="shared" si="128"/>
        <v>0</v>
      </c>
      <c r="Y940" s="105" t="s">
        <v>567</v>
      </c>
    </row>
    <row r="941" spans="1:25" ht="16.5" thickBot="1" x14ac:dyDescent="0.25">
      <c r="A941" s="106"/>
      <c r="B941" s="107"/>
      <c r="C941" s="107"/>
      <c r="D941" s="107"/>
      <c r="E941" s="114"/>
      <c r="F941" s="114"/>
      <c r="G941" s="119"/>
      <c r="H941" s="10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337"/>
      <c r="T941" s="333">
        <f t="shared" si="129"/>
        <v>0</v>
      </c>
      <c r="U941" s="224">
        <f t="shared" si="130"/>
        <v>0</v>
      </c>
      <c r="V941" s="103">
        <f>D907</f>
        <v>1983</v>
      </c>
      <c r="W941" s="282" t="s">
        <v>199</v>
      </c>
      <c r="X941" s="97">
        <f t="shared" si="128"/>
        <v>0</v>
      </c>
      <c r="Y941" s="105"/>
    </row>
    <row r="942" spans="1:25" ht="16.5" thickBot="1" x14ac:dyDescent="0.25">
      <c r="A942" s="106"/>
      <c r="B942" s="107"/>
      <c r="C942" s="107"/>
      <c r="D942" s="107"/>
      <c r="E942" s="114"/>
      <c r="F942" s="114"/>
      <c r="G942" s="119"/>
      <c r="H942" s="10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337"/>
      <c r="T942" s="333">
        <f t="shared" si="129"/>
        <v>0</v>
      </c>
      <c r="U942" s="224">
        <f t="shared" si="130"/>
        <v>0</v>
      </c>
      <c r="V942" s="103">
        <f>D907</f>
        <v>1983</v>
      </c>
      <c r="W942" s="283" t="s">
        <v>28</v>
      </c>
      <c r="X942" s="97">
        <f t="shared" si="128"/>
        <v>0</v>
      </c>
      <c r="Y942" s="105"/>
    </row>
    <row r="943" spans="1:25" ht="16.5" thickBot="1" x14ac:dyDescent="0.25">
      <c r="A943" s="106"/>
      <c r="B943" s="107"/>
      <c r="C943" s="107"/>
      <c r="D943" s="107"/>
      <c r="E943" s="114"/>
      <c r="F943" s="114"/>
      <c r="G943" s="119"/>
      <c r="H943" s="117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340"/>
      <c r="T943" s="333">
        <f t="shared" si="129"/>
        <v>0</v>
      </c>
      <c r="U943" s="224">
        <f t="shared" si="130"/>
        <v>0</v>
      </c>
      <c r="V943" s="103">
        <f>D907</f>
        <v>1983</v>
      </c>
      <c r="W943" s="286" t="s">
        <v>90</v>
      </c>
      <c r="X943" s="97">
        <f t="shared" si="128"/>
        <v>0</v>
      </c>
      <c r="Y943" s="292"/>
    </row>
    <row r="944" spans="1:25" ht="16.5" thickBot="1" x14ac:dyDescent="0.25">
      <c r="A944" s="106"/>
      <c r="B944" s="107"/>
      <c r="C944" s="107"/>
      <c r="D944" s="107"/>
      <c r="E944" s="114"/>
      <c r="F944" s="114"/>
      <c r="G944" s="119"/>
      <c r="H944" s="117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340"/>
      <c r="T944" s="333">
        <f t="shared" si="129"/>
        <v>0</v>
      </c>
      <c r="U944" s="224">
        <f t="shared" si="130"/>
        <v>0</v>
      </c>
      <c r="V944" s="103">
        <f>D907</f>
        <v>1983</v>
      </c>
      <c r="W944" s="286" t="s">
        <v>13</v>
      </c>
      <c r="X944" s="97">
        <f t="shared" si="128"/>
        <v>0</v>
      </c>
      <c r="Y944" s="105"/>
    </row>
    <row r="945" spans="1:25" ht="16.5" thickBot="1" x14ac:dyDescent="0.25">
      <c r="A945" s="127"/>
      <c r="B945" s="128"/>
      <c r="C945" s="128"/>
      <c r="D945" s="128"/>
      <c r="E945" s="129"/>
      <c r="F945" s="129"/>
      <c r="G945" s="130"/>
      <c r="H945" s="117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340"/>
      <c r="T945" s="333">
        <f t="shared" si="129"/>
        <v>0</v>
      </c>
      <c r="U945" s="331">
        <f t="shared" si="130"/>
        <v>0</v>
      </c>
      <c r="V945" s="103">
        <f>D907</f>
        <v>1983</v>
      </c>
      <c r="W945" s="284" t="s">
        <v>168</v>
      </c>
      <c r="X945" s="289">
        <f>T945</f>
        <v>0</v>
      </c>
      <c r="Y945" s="295"/>
    </row>
    <row r="946" spans="1:25" ht="15.75" thickBot="1" x14ac:dyDescent="0.25">
      <c r="A946" s="132"/>
      <c r="B946" s="132"/>
      <c r="C946" s="132"/>
      <c r="D946" s="132"/>
      <c r="E946" s="132"/>
      <c r="F946" s="132"/>
      <c r="G946" s="53" t="s">
        <v>5</v>
      </c>
      <c r="H946" s="133">
        <f>SUM(H908:H945)</f>
        <v>63</v>
      </c>
      <c r="I946" s="133">
        <f>SUM(I908:I945)</f>
        <v>41</v>
      </c>
      <c r="J946" s="133">
        <f>SUM(J908:J945)</f>
        <v>11</v>
      </c>
      <c r="K946" s="133">
        <f t="shared" ref="K946:R946" si="131">SUM(K908:K945)</f>
        <v>0</v>
      </c>
      <c r="L946" s="133">
        <f t="shared" si="131"/>
        <v>0</v>
      </c>
      <c r="M946" s="133">
        <f t="shared" si="131"/>
        <v>0</v>
      </c>
      <c r="N946" s="133">
        <f t="shared" si="131"/>
        <v>0</v>
      </c>
      <c r="O946" s="133">
        <f t="shared" si="131"/>
        <v>0</v>
      </c>
      <c r="P946" s="133">
        <f t="shared" si="131"/>
        <v>0</v>
      </c>
      <c r="Q946" s="133">
        <f t="shared" si="131"/>
        <v>0</v>
      </c>
      <c r="R946" s="133">
        <f t="shared" si="131"/>
        <v>0</v>
      </c>
      <c r="S946" s="133">
        <f>SUM(S908:S945)</f>
        <v>23</v>
      </c>
      <c r="T946" s="271">
        <f>SUM(H946,J946,L946,N946,P946,R946,S946)</f>
        <v>97</v>
      </c>
      <c r="U946" s="224">
        <f>($T946)/$D$907</f>
        <v>4.891578416540595E-2</v>
      </c>
      <c r="V946" s="103">
        <f>D907</f>
        <v>1983</v>
      </c>
      <c r="W946" s="46"/>
    </row>
    <row r="948" spans="1:25" ht="15.75" thickBot="1" x14ac:dyDescent="0.3"/>
    <row r="949" spans="1:25" ht="75.75" thickBot="1" x14ac:dyDescent="0.3">
      <c r="A949" s="48"/>
      <c r="B949" s="48" t="s">
        <v>23</v>
      </c>
      <c r="C949" s="49" t="s">
        <v>56</v>
      </c>
      <c r="D949" s="49" t="s">
        <v>18</v>
      </c>
      <c r="E949" s="48" t="s">
        <v>17</v>
      </c>
      <c r="F949" s="50" t="s">
        <v>1</v>
      </c>
      <c r="G949" s="51" t="s">
        <v>24</v>
      </c>
      <c r="H949" s="52" t="s">
        <v>77</v>
      </c>
      <c r="I949" s="52" t="s">
        <v>78</v>
      </c>
      <c r="J949" s="52" t="s">
        <v>57</v>
      </c>
      <c r="K949" s="52" t="s">
        <v>62</v>
      </c>
      <c r="L949" s="52" t="s">
        <v>58</v>
      </c>
      <c r="M949" s="52" t="s">
        <v>63</v>
      </c>
      <c r="N949" s="52" t="s">
        <v>59</v>
      </c>
      <c r="O949" s="52" t="s">
        <v>64</v>
      </c>
      <c r="P949" s="52" t="s">
        <v>60</v>
      </c>
      <c r="Q949" s="52" t="s">
        <v>79</v>
      </c>
      <c r="R949" s="52" t="s">
        <v>131</v>
      </c>
      <c r="S949" s="52" t="s">
        <v>44</v>
      </c>
      <c r="T949" s="52" t="s">
        <v>5</v>
      </c>
      <c r="U949" s="48" t="s">
        <v>2</v>
      </c>
      <c r="V949" s="88" t="s">
        <v>74</v>
      </c>
      <c r="W949" s="89" t="s">
        <v>21</v>
      </c>
      <c r="X949" s="49" t="s">
        <v>18</v>
      </c>
      <c r="Y949" s="90" t="s">
        <v>7</v>
      </c>
    </row>
    <row r="950" spans="1:25" ht="15.75" thickBot="1" x14ac:dyDescent="0.3">
      <c r="A950" s="471">
        <v>1484585</v>
      </c>
      <c r="B950" s="288" t="s">
        <v>125</v>
      </c>
      <c r="C950" s="471">
        <v>1920</v>
      </c>
      <c r="D950" s="471">
        <v>1970</v>
      </c>
      <c r="E950" s="476">
        <v>1860</v>
      </c>
      <c r="F950" s="477">
        <f>E950/D950</f>
        <v>0.9441624365482234</v>
      </c>
      <c r="G950" s="54">
        <v>45001</v>
      </c>
      <c r="H950" s="91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3"/>
      <c r="T950" s="425"/>
      <c r="U950" s="125"/>
      <c r="V950" s="93"/>
      <c r="W950" s="95" t="s">
        <v>80</v>
      </c>
      <c r="X950" s="289">
        <v>578.5</v>
      </c>
      <c r="Y950" s="86" t="s">
        <v>75</v>
      </c>
    </row>
    <row r="951" spans="1:25" ht="16.5" thickBot="1" x14ac:dyDescent="0.25">
      <c r="A951" s="96"/>
      <c r="B951" s="97"/>
      <c r="C951" s="97"/>
      <c r="D951" s="97"/>
      <c r="E951" s="97"/>
      <c r="F951" s="97"/>
      <c r="G951" s="98"/>
      <c r="H951" s="99">
        <v>16</v>
      </c>
      <c r="I951" s="100"/>
      <c r="J951" s="100">
        <v>2</v>
      </c>
      <c r="K951" s="100"/>
      <c r="L951" s="100"/>
      <c r="M951" s="100"/>
      <c r="N951" s="100"/>
      <c r="O951" s="100"/>
      <c r="P951" s="100"/>
      <c r="Q951" s="100"/>
      <c r="R951" s="100"/>
      <c r="S951" s="336">
        <v>17</v>
      </c>
      <c r="T951" s="335">
        <f t="shared" ref="T951:T978" si="132">SUM(H951,J951,L951,N951,P951,R951,S951)</f>
        <v>35</v>
      </c>
      <c r="U951" s="429">
        <f>($T951)/$D$950</f>
        <v>1.7766497461928935E-2</v>
      </c>
      <c r="V951" s="103">
        <f>D950</f>
        <v>1970</v>
      </c>
      <c r="W951" s="281" t="s">
        <v>16</v>
      </c>
      <c r="X951" s="97">
        <f>T951</f>
        <v>35</v>
      </c>
      <c r="Y951" s="290" t="s">
        <v>140</v>
      </c>
    </row>
    <row r="952" spans="1:25" ht="16.5" thickBot="1" x14ac:dyDescent="0.25">
      <c r="A952" s="106"/>
      <c r="B952" s="107"/>
      <c r="C952" s="107"/>
      <c r="D952" s="107"/>
      <c r="E952" s="107"/>
      <c r="F952" s="107"/>
      <c r="G952" s="108"/>
      <c r="H952" s="109">
        <v>2</v>
      </c>
      <c r="I952" s="69"/>
      <c r="J952" s="69">
        <v>1</v>
      </c>
      <c r="K952" s="69"/>
      <c r="L952" s="69"/>
      <c r="M952" s="69"/>
      <c r="N952" s="69"/>
      <c r="O952" s="69"/>
      <c r="P952" s="69"/>
      <c r="Q952" s="69"/>
      <c r="R952" s="69"/>
      <c r="S952" s="337">
        <v>1</v>
      </c>
      <c r="T952" s="333">
        <f t="shared" si="132"/>
        <v>4</v>
      </c>
      <c r="U952" s="102">
        <f t="shared" ref="U952:U978" si="133">($T952)/$D$950</f>
        <v>2.0304568527918783E-3</v>
      </c>
      <c r="V952" s="103">
        <f>D950</f>
        <v>1970</v>
      </c>
      <c r="W952" s="282" t="s">
        <v>6</v>
      </c>
      <c r="X952" s="97">
        <f t="shared" ref="X952:X987" si="134">T952</f>
        <v>4</v>
      </c>
      <c r="Y952" s="290" t="s">
        <v>178</v>
      </c>
    </row>
    <row r="953" spans="1:25" ht="16.5" thickBot="1" x14ac:dyDescent="0.25">
      <c r="A953" s="106"/>
      <c r="B953" s="107"/>
      <c r="C953" s="107"/>
      <c r="D953" s="107"/>
      <c r="E953" s="114"/>
      <c r="F953" s="114"/>
      <c r="G953" s="108"/>
      <c r="H953" s="109">
        <v>4</v>
      </c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337">
        <v>14</v>
      </c>
      <c r="T953" s="333">
        <f t="shared" si="132"/>
        <v>18</v>
      </c>
      <c r="U953" s="102">
        <f t="shared" si="133"/>
        <v>9.1370558375634525E-3</v>
      </c>
      <c r="V953" s="103">
        <f>D950</f>
        <v>1970</v>
      </c>
      <c r="W953" s="282" t="s">
        <v>14</v>
      </c>
      <c r="X953" s="97">
        <f t="shared" si="134"/>
        <v>18</v>
      </c>
      <c r="Y953" s="329"/>
    </row>
    <row r="954" spans="1:25" ht="16.5" thickBot="1" x14ac:dyDescent="0.25">
      <c r="A954" s="106"/>
      <c r="B954" s="107"/>
      <c r="C954" s="107"/>
      <c r="D954" s="107"/>
      <c r="E954" s="114"/>
      <c r="F954" s="114"/>
      <c r="G954" s="108"/>
      <c r="H954" s="109">
        <v>6</v>
      </c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337">
        <v>1</v>
      </c>
      <c r="T954" s="333">
        <f t="shared" si="132"/>
        <v>7</v>
      </c>
      <c r="U954" s="102">
        <f t="shared" si="133"/>
        <v>3.5532994923857869E-3</v>
      </c>
      <c r="V954" s="103">
        <f>D950</f>
        <v>1970</v>
      </c>
      <c r="W954" s="282" t="s">
        <v>15</v>
      </c>
      <c r="X954" s="97">
        <f t="shared" si="134"/>
        <v>7</v>
      </c>
      <c r="Y954" s="459"/>
    </row>
    <row r="955" spans="1:25" ht="16.5" thickBot="1" x14ac:dyDescent="0.25">
      <c r="A955" s="106"/>
      <c r="B955" s="107"/>
      <c r="C955" s="107"/>
      <c r="D955" s="107"/>
      <c r="E955" s="114"/>
      <c r="F955" s="114"/>
      <c r="G955" s="108"/>
      <c r="H955" s="109">
        <v>1</v>
      </c>
      <c r="I955" s="69"/>
      <c r="J955" s="69">
        <v>1</v>
      </c>
      <c r="K955" s="69"/>
      <c r="L955" s="69"/>
      <c r="M955" s="69"/>
      <c r="N955" s="69"/>
      <c r="O955" s="69"/>
      <c r="P955" s="69"/>
      <c r="Q955" s="69"/>
      <c r="R955" s="69"/>
      <c r="S955" s="337"/>
      <c r="T955" s="333">
        <f t="shared" si="132"/>
        <v>2</v>
      </c>
      <c r="U955" s="102">
        <f t="shared" si="133"/>
        <v>1.0152284263959391E-3</v>
      </c>
      <c r="V955" s="103">
        <f>D950</f>
        <v>1970</v>
      </c>
      <c r="W955" s="282" t="s">
        <v>32</v>
      </c>
      <c r="X955" s="97">
        <f t="shared" si="134"/>
        <v>2</v>
      </c>
      <c r="Y955" s="459"/>
    </row>
    <row r="956" spans="1:25" ht="16.5" thickBot="1" x14ac:dyDescent="0.25">
      <c r="A956" s="106"/>
      <c r="B956" s="107"/>
      <c r="C956" s="107"/>
      <c r="D956" s="107"/>
      <c r="E956" s="114"/>
      <c r="F956" s="114"/>
      <c r="G956" s="108"/>
      <c r="H956" s="10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337"/>
      <c r="T956" s="333">
        <f t="shared" si="132"/>
        <v>0</v>
      </c>
      <c r="U956" s="102">
        <f t="shared" si="133"/>
        <v>0</v>
      </c>
      <c r="V956" s="103">
        <f>D950</f>
        <v>1970</v>
      </c>
      <c r="W956" s="282" t="s">
        <v>33</v>
      </c>
      <c r="X956" s="97">
        <f t="shared" si="134"/>
        <v>0</v>
      </c>
      <c r="Y956" s="115"/>
    </row>
    <row r="957" spans="1:25" ht="16.5" thickBot="1" x14ac:dyDescent="0.25">
      <c r="A957" s="106"/>
      <c r="B957" s="107"/>
      <c r="C957" s="107"/>
      <c r="D957" s="107"/>
      <c r="E957" s="114"/>
      <c r="F957" s="114"/>
      <c r="G957" s="108"/>
      <c r="H957" s="109">
        <v>1</v>
      </c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337"/>
      <c r="T957" s="333">
        <f t="shared" si="132"/>
        <v>1</v>
      </c>
      <c r="U957" s="102">
        <f t="shared" si="133"/>
        <v>5.0761421319796957E-4</v>
      </c>
      <c r="V957" s="103">
        <f>D950</f>
        <v>1970</v>
      </c>
      <c r="W957" s="282" t="s">
        <v>37</v>
      </c>
      <c r="X957" s="97">
        <f t="shared" si="134"/>
        <v>1</v>
      </c>
      <c r="Y957" s="479" t="s">
        <v>586</v>
      </c>
    </row>
    <row r="958" spans="1:25" ht="16.5" thickBot="1" x14ac:dyDescent="0.25">
      <c r="A958" s="106"/>
      <c r="B958" s="107"/>
      <c r="C958" s="107"/>
      <c r="D958" s="107"/>
      <c r="E958" s="114"/>
      <c r="F958" s="114"/>
      <c r="G958" s="108"/>
      <c r="H958" s="10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337"/>
      <c r="T958" s="333">
        <f t="shared" si="132"/>
        <v>0</v>
      </c>
      <c r="U958" s="102">
        <f t="shared" si="133"/>
        <v>0</v>
      </c>
      <c r="V958" s="103">
        <f>D950</f>
        <v>1970</v>
      </c>
      <c r="W958" s="282" t="s">
        <v>31</v>
      </c>
      <c r="X958" s="97">
        <f t="shared" si="134"/>
        <v>0</v>
      </c>
      <c r="Y958" s="115"/>
    </row>
    <row r="959" spans="1:25" ht="16.5" thickBot="1" x14ac:dyDescent="0.25">
      <c r="A959" s="106"/>
      <c r="B959" s="107"/>
      <c r="C959" s="107"/>
      <c r="D959" s="107"/>
      <c r="E959" s="114"/>
      <c r="F959" s="114"/>
      <c r="G959" s="108"/>
      <c r="H959" s="109">
        <v>4</v>
      </c>
      <c r="I959" s="69"/>
      <c r="J959" s="69">
        <v>1</v>
      </c>
      <c r="K959" s="69"/>
      <c r="L959" s="69"/>
      <c r="M959" s="69"/>
      <c r="N959" s="69"/>
      <c r="O959" s="69"/>
      <c r="P959" s="69"/>
      <c r="Q959" s="69"/>
      <c r="R959" s="69"/>
      <c r="S959" s="337"/>
      <c r="T959" s="333">
        <f t="shared" si="132"/>
        <v>5</v>
      </c>
      <c r="U959" s="102">
        <f t="shared" si="133"/>
        <v>2.5380710659898475E-3</v>
      </c>
      <c r="V959" s="103">
        <f>D950</f>
        <v>1970</v>
      </c>
      <c r="W959" s="282" t="s">
        <v>0</v>
      </c>
      <c r="X959" s="97">
        <f t="shared" si="134"/>
        <v>5</v>
      </c>
      <c r="Y959" s="329"/>
    </row>
    <row r="960" spans="1:25" ht="16.5" thickBot="1" x14ac:dyDescent="0.25">
      <c r="A960" s="106"/>
      <c r="B960" s="107"/>
      <c r="C960" s="107"/>
      <c r="D960" s="107"/>
      <c r="E960" s="114"/>
      <c r="F960" s="114"/>
      <c r="G960" s="108"/>
      <c r="H960" s="109">
        <v>5</v>
      </c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337">
        <v>2</v>
      </c>
      <c r="T960" s="333">
        <f t="shared" si="132"/>
        <v>7</v>
      </c>
      <c r="U960" s="102">
        <f t="shared" si="133"/>
        <v>3.5532994923857869E-3</v>
      </c>
      <c r="V960" s="103">
        <f>D950</f>
        <v>1970</v>
      </c>
      <c r="W960" s="282" t="s">
        <v>12</v>
      </c>
      <c r="X960" s="97">
        <f t="shared" si="134"/>
        <v>7</v>
      </c>
      <c r="Y960" s="116"/>
    </row>
    <row r="961" spans="1:25" ht="16.5" thickBot="1" x14ac:dyDescent="0.25">
      <c r="A961" s="106"/>
      <c r="B961" s="107"/>
      <c r="C961" s="107"/>
      <c r="D961" s="107"/>
      <c r="E961" s="114"/>
      <c r="F961" s="114" t="s">
        <v>110</v>
      </c>
      <c r="G961" s="108"/>
      <c r="H961" s="109">
        <v>1</v>
      </c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337"/>
      <c r="T961" s="333">
        <f t="shared" si="132"/>
        <v>1</v>
      </c>
      <c r="U961" s="102">
        <f t="shared" si="133"/>
        <v>5.0761421319796957E-4</v>
      </c>
      <c r="V961" s="103">
        <f>D950</f>
        <v>1970</v>
      </c>
      <c r="W961" s="282" t="s">
        <v>35</v>
      </c>
      <c r="X961" s="97">
        <f t="shared" si="134"/>
        <v>1</v>
      </c>
      <c r="Y961" s="116"/>
    </row>
    <row r="962" spans="1:25" ht="16.5" thickBot="1" x14ac:dyDescent="0.25">
      <c r="A962" s="106"/>
      <c r="B962" s="107"/>
      <c r="C962" s="107"/>
      <c r="D962" s="107"/>
      <c r="E962" s="114"/>
      <c r="F962" s="114"/>
      <c r="G962" s="108"/>
      <c r="H962" s="109"/>
      <c r="I962" s="69"/>
      <c r="J962" s="69">
        <v>5</v>
      </c>
      <c r="K962" s="69"/>
      <c r="L962" s="69"/>
      <c r="M962" s="69"/>
      <c r="N962" s="69"/>
      <c r="O962" s="69"/>
      <c r="P962" s="69"/>
      <c r="Q962" s="69"/>
      <c r="R962" s="69"/>
      <c r="S962" s="337"/>
      <c r="T962" s="333">
        <f t="shared" si="132"/>
        <v>5</v>
      </c>
      <c r="U962" s="102">
        <f t="shared" si="133"/>
        <v>2.5380710659898475E-3</v>
      </c>
      <c r="V962" s="103">
        <f>D950</f>
        <v>1970</v>
      </c>
      <c r="W962" s="283" t="s">
        <v>29</v>
      </c>
      <c r="X962" s="97">
        <f t="shared" si="134"/>
        <v>5</v>
      </c>
      <c r="Y962" s="113"/>
    </row>
    <row r="963" spans="1:25" ht="16.5" thickBot="1" x14ac:dyDescent="0.25">
      <c r="A963" s="106"/>
      <c r="B963" s="107"/>
      <c r="C963" s="107"/>
      <c r="D963" s="107"/>
      <c r="E963" s="114"/>
      <c r="F963" s="114"/>
      <c r="G963" s="119"/>
      <c r="H963" s="120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337"/>
      <c r="T963" s="333">
        <f t="shared" si="132"/>
        <v>0</v>
      </c>
      <c r="U963" s="102">
        <f t="shared" si="133"/>
        <v>0</v>
      </c>
      <c r="V963" s="103">
        <f>D950</f>
        <v>1970</v>
      </c>
      <c r="W963" s="283" t="s">
        <v>28</v>
      </c>
      <c r="X963" s="97">
        <f t="shared" si="134"/>
        <v>0</v>
      </c>
      <c r="Y963" s="292"/>
    </row>
    <row r="964" spans="1:25" ht="16.5" thickBot="1" x14ac:dyDescent="0.25">
      <c r="A964" s="106"/>
      <c r="B964" s="107"/>
      <c r="C964" s="107"/>
      <c r="D964" s="107"/>
      <c r="E964" s="114"/>
      <c r="F964" s="114"/>
      <c r="G964" s="119"/>
      <c r="H964" s="120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337"/>
      <c r="T964" s="333">
        <f t="shared" si="132"/>
        <v>0</v>
      </c>
      <c r="U964" s="102">
        <f t="shared" si="133"/>
        <v>0</v>
      </c>
      <c r="V964" s="103">
        <f>D950</f>
        <v>1970</v>
      </c>
      <c r="W964" s="283" t="s">
        <v>544</v>
      </c>
      <c r="X964" s="97">
        <f t="shared" si="134"/>
        <v>0</v>
      </c>
      <c r="Y964" s="113"/>
    </row>
    <row r="965" spans="1:25" ht="16.5" thickBot="1" x14ac:dyDescent="0.25">
      <c r="A965" s="106"/>
      <c r="B965" s="107"/>
      <c r="C965" s="107"/>
      <c r="D965" s="107"/>
      <c r="E965" s="114"/>
      <c r="F965" s="114"/>
      <c r="G965" s="119"/>
      <c r="H965" s="227"/>
      <c r="I965" s="228"/>
      <c r="J965" s="228">
        <v>1</v>
      </c>
      <c r="K965" s="228"/>
      <c r="L965" s="228"/>
      <c r="M965" s="228"/>
      <c r="N965" s="228"/>
      <c r="O965" s="228"/>
      <c r="P965" s="228"/>
      <c r="Q965" s="228"/>
      <c r="R965" s="228"/>
      <c r="S965" s="338"/>
      <c r="T965" s="334">
        <f t="shared" si="132"/>
        <v>1</v>
      </c>
      <c r="U965" s="331">
        <f t="shared" si="133"/>
        <v>5.0761421319796957E-4</v>
      </c>
      <c r="V965" s="322">
        <f>D950</f>
        <v>1970</v>
      </c>
      <c r="W965" s="284" t="s">
        <v>221</v>
      </c>
      <c r="X965" s="97">
        <f t="shared" si="134"/>
        <v>1</v>
      </c>
      <c r="Y965" s="292"/>
    </row>
    <row r="966" spans="1:25" ht="16.5" thickBot="1" x14ac:dyDescent="0.25">
      <c r="A966" s="106"/>
      <c r="B966" s="107"/>
      <c r="C966" s="107"/>
      <c r="D966" s="107"/>
      <c r="E966" s="114"/>
      <c r="F966" s="114"/>
      <c r="G966" s="108"/>
      <c r="H966" s="99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339"/>
      <c r="T966" s="335">
        <f t="shared" si="132"/>
        <v>0</v>
      </c>
      <c r="U966" s="224">
        <f t="shared" si="133"/>
        <v>0</v>
      </c>
      <c r="V966" s="103">
        <f>D950</f>
        <v>1970</v>
      </c>
      <c r="W966" s="285" t="s">
        <v>11</v>
      </c>
      <c r="X966" s="97">
        <f t="shared" si="134"/>
        <v>0</v>
      </c>
      <c r="Y966" s="116"/>
    </row>
    <row r="967" spans="1:25" ht="15.75" thickBot="1" x14ac:dyDescent="0.25">
      <c r="A967" s="106"/>
      <c r="B967" s="107"/>
      <c r="C967" s="107"/>
      <c r="D967" s="107"/>
      <c r="E967" s="114"/>
      <c r="F967" s="114"/>
      <c r="G967" s="108"/>
      <c r="H967" s="109"/>
      <c r="I967" s="293">
        <v>1</v>
      </c>
      <c r="J967" s="69"/>
      <c r="K967" s="69"/>
      <c r="L967" s="69"/>
      <c r="M967" s="69"/>
      <c r="N967" s="69"/>
      <c r="O967" s="69"/>
      <c r="P967" s="69"/>
      <c r="Q967" s="69"/>
      <c r="R967" s="69"/>
      <c r="S967" s="337"/>
      <c r="T967" s="333">
        <f t="shared" si="132"/>
        <v>0</v>
      </c>
      <c r="U967" s="102">
        <f t="shared" si="133"/>
        <v>0</v>
      </c>
      <c r="V967" s="103">
        <f>D950</f>
        <v>1970</v>
      </c>
      <c r="W967" s="111" t="s">
        <v>103</v>
      </c>
      <c r="X967" s="97">
        <f t="shared" si="134"/>
        <v>0</v>
      </c>
      <c r="Y967" s="116"/>
    </row>
    <row r="968" spans="1:25" ht="16.5" thickBot="1" x14ac:dyDescent="0.25">
      <c r="A968" s="106"/>
      <c r="B968" s="107"/>
      <c r="C968" s="107"/>
      <c r="D968" s="107"/>
      <c r="E968" s="114"/>
      <c r="F968" s="114"/>
      <c r="G968" s="108"/>
      <c r="H968" s="109"/>
      <c r="I968" s="294">
        <v>7</v>
      </c>
      <c r="J968" s="69">
        <v>3</v>
      </c>
      <c r="K968" s="69"/>
      <c r="L968" s="69"/>
      <c r="M968" s="69"/>
      <c r="N968" s="69"/>
      <c r="O968" s="69"/>
      <c r="P968" s="69"/>
      <c r="Q968" s="69"/>
      <c r="R968" s="69"/>
      <c r="S968" s="337">
        <v>2</v>
      </c>
      <c r="T968" s="333">
        <f t="shared" si="132"/>
        <v>5</v>
      </c>
      <c r="U968" s="102">
        <f t="shared" si="133"/>
        <v>2.5380710659898475E-3</v>
      </c>
      <c r="V968" s="103">
        <f>D950</f>
        <v>1970</v>
      </c>
      <c r="W968" s="282" t="s">
        <v>3</v>
      </c>
      <c r="X968" s="97">
        <f t="shared" si="134"/>
        <v>5</v>
      </c>
      <c r="Y968" s="115"/>
    </row>
    <row r="969" spans="1:25" ht="16.5" thickBot="1" x14ac:dyDescent="0.25">
      <c r="A969" s="106"/>
      <c r="B969" s="107"/>
      <c r="C969" s="107"/>
      <c r="D969" s="107"/>
      <c r="E969" s="114"/>
      <c r="F969" s="114"/>
      <c r="G969" s="108"/>
      <c r="H969" s="109"/>
      <c r="I969" s="294">
        <v>5</v>
      </c>
      <c r="J969" s="69">
        <v>4</v>
      </c>
      <c r="K969" s="69"/>
      <c r="L969" s="69"/>
      <c r="M969" s="69"/>
      <c r="N969" s="69"/>
      <c r="O969" s="69"/>
      <c r="P969" s="69"/>
      <c r="Q969" s="69"/>
      <c r="R969" s="69"/>
      <c r="S969" s="337"/>
      <c r="T969" s="333">
        <f t="shared" si="132"/>
        <v>4</v>
      </c>
      <c r="U969" s="102">
        <f t="shared" si="133"/>
        <v>2.0304568527918783E-3</v>
      </c>
      <c r="V969" s="103">
        <f>D950</f>
        <v>1970</v>
      </c>
      <c r="W969" s="282" t="s">
        <v>8</v>
      </c>
      <c r="X969" s="97">
        <f t="shared" si="134"/>
        <v>4</v>
      </c>
      <c r="Y969" s="116"/>
    </row>
    <row r="970" spans="1:25" ht="16.5" thickBot="1" x14ac:dyDescent="0.25">
      <c r="A970" s="106"/>
      <c r="B970" s="107"/>
      <c r="C970" s="107"/>
      <c r="D970" s="107"/>
      <c r="E970" s="114"/>
      <c r="F970" s="114"/>
      <c r="G970" s="108"/>
      <c r="H970" s="109"/>
      <c r="I970" s="294">
        <v>1</v>
      </c>
      <c r="J970" s="69"/>
      <c r="K970" s="69"/>
      <c r="L970" s="69"/>
      <c r="M970" s="69"/>
      <c r="N970" s="69"/>
      <c r="O970" s="69"/>
      <c r="P970" s="69"/>
      <c r="Q970" s="69"/>
      <c r="R970" s="69"/>
      <c r="S970" s="337"/>
      <c r="T970" s="333">
        <f t="shared" si="132"/>
        <v>0</v>
      </c>
      <c r="U970" s="102">
        <f t="shared" si="133"/>
        <v>0</v>
      </c>
      <c r="V970" s="103">
        <f>D950</f>
        <v>1970</v>
      </c>
      <c r="W970" s="282" t="s">
        <v>9</v>
      </c>
      <c r="X970" s="97">
        <f t="shared" si="134"/>
        <v>0</v>
      </c>
      <c r="Y970" s="116"/>
    </row>
    <row r="971" spans="1:25" ht="16.5" thickBot="1" x14ac:dyDescent="0.25">
      <c r="A971" s="106"/>
      <c r="B971" s="107"/>
      <c r="C971" s="107"/>
      <c r="D971" s="107"/>
      <c r="E971" s="114"/>
      <c r="F971" s="114"/>
      <c r="G971" s="108"/>
      <c r="H971" s="109"/>
      <c r="I971" s="294">
        <v>3</v>
      </c>
      <c r="J971" s="69"/>
      <c r="K971" s="69"/>
      <c r="L971" s="69"/>
      <c r="M971" s="69"/>
      <c r="N971" s="69"/>
      <c r="O971" s="69"/>
      <c r="P971" s="69"/>
      <c r="Q971" s="69"/>
      <c r="R971" s="69"/>
      <c r="S971" s="337"/>
      <c r="T971" s="333">
        <f t="shared" si="132"/>
        <v>0</v>
      </c>
      <c r="U971" s="102">
        <f t="shared" si="133"/>
        <v>0</v>
      </c>
      <c r="V971" s="103">
        <f>D950</f>
        <v>1970</v>
      </c>
      <c r="W971" s="282" t="s">
        <v>82</v>
      </c>
      <c r="X971" s="97">
        <f t="shared" si="134"/>
        <v>0</v>
      </c>
      <c r="Y971" s="116"/>
    </row>
    <row r="972" spans="1:25" ht="16.5" thickBot="1" x14ac:dyDescent="0.25">
      <c r="A972" s="106"/>
      <c r="B972" s="107"/>
      <c r="C972" s="107"/>
      <c r="D972" s="107"/>
      <c r="E972" s="114"/>
      <c r="F972" s="114"/>
      <c r="G972" s="108"/>
      <c r="H972" s="109"/>
      <c r="I972" s="294">
        <v>3</v>
      </c>
      <c r="J972" s="69"/>
      <c r="K972" s="69"/>
      <c r="L972" s="69"/>
      <c r="M972" s="69"/>
      <c r="N972" s="69"/>
      <c r="O972" s="69"/>
      <c r="P972" s="69"/>
      <c r="Q972" s="69"/>
      <c r="R972" s="69"/>
      <c r="S972" s="337"/>
      <c r="T972" s="333">
        <f t="shared" si="132"/>
        <v>0</v>
      </c>
      <c r="U972" s="102">
        <f t="shared" si="133"/>
        <v>0</v>
      </c>
      <c r="V972" s="103">
        <f>D950</f>
        <v>1970</v>
      </c>
      <c r="W972" s="282" t="s">
        <v>20</v>
      </c>
      <c r="X972" s="97">
        <f t="shared" si="134"/>
        <v>0</v>
      </c>
      <c r="Y972" s="116"/>
    </row>
    <row r="973" spans="1:25" ht="16.5" thickBot="1" x14ac:dyDescent="0.25">
      <c r="A973" s="106"/>
      <c r="B973" s="107"/>
      <c r="C973" s="107"/>
      <c r="D973" s="107"/>
      <c r="E973" s="114"/>
      <c r="F973" s="114"/>
      <c r="G973" s="108"/>
      <c r="H973" s="109"/>
      <c r="I973" s="294">
        <v>2</v>
      </c>
      <c r="J973" s="69">
        <v>1</v>
      </c>
      <c r="K973" s="69"/>
      <c r="L973" s="69"/>
      <c r="M973" s="69"/>
      <c r="N973" s="69"/>
      <c r="O973" s="69"/>
      <c r="P973" s="69"/>
      <c r="Q973" s="69"/>
      <c r="R973" s="69"/>
      <c r="S973" s="337"/>
      <c r="T973" s="333">
        <f t="shared" si="132"/>
        <v>1</v>
      </c>
      <c r="U973" s="102">
        <f t="shared" si="133"/>
        <v>5.0761421319796957E-4</v>
      </c>
      <c r="V973" s="103">
        <f>D950</f>
        <v>1970</v>
      </c>
      <c r="W973" s="282" t="s">
        <v>83</v>
      </c>
      <c r="X973" s="97">
        <f t="shared" si="134"/>
        <v>1</v>
      </c>
      <c r="Y973" s="105" t="s">
        <v>589</v>
      </c>
    </row>
    <row r="974" spans="1:25" ht="15.75" thickBot="1" x14ac:dyDescent="0.25">
      <c r="A974" s="106"/>
      <c r="B974" s="107"/>
      <c r="C974" s="107"/>
      <c r="D974" s="107"/>
      <c r="E974" s="114"/>
      <c r="F974" s="114"/>
      <c r="G974" s="108"/>
      <c r="H974" s="109"/>
      <c r="I974" s="294"/>
      <c r="J974" s="69"/>
      <c r="K974" s="69"/>
      <c r="L974" s="69"/>
      <c r="M974" s="69"/>
      <c r="N974" s="69"/>
      <c r="O974" s="69"/>
      <c r="P974" s="69"/>
      <c r="Q974" s="69"/>
      <c r="R974" s="69"/>
      <c r="S974" s="337"/>
      <c r="T974" s="333">
        <f t="shared" si="132"/>
        <v>0</v>
      </c>
      <c r="U974" s="102">
        <f t="shared" si="133"/>
        <v>0</v>
      </c>
      <c r="V974" s="103">
        <f>D950</f>
        <v>1970</v>
      </c>
      <c r="W974" s="268" t="s">
        <v>220</v>
      </c>
      <c r="X974" s="97">
        <f t="shared" si="134"/>
        <v>0</v>
      </c>
      <c r="Y974" s="105" t="s">
        <v>591</v>
      </c>
    </row>
    <row r="975" spans="1:25" ht="16.5" thickBot="1" x14ac:dyDescent="0.25">
      <c r="A975" s="106"/>
      <c r="B975" s="107"/>
      <c r="C975" s="107"/>
      <c r="D975" s="107"/>
      <c r="E975" s="114"/>
      <c r="F975" s="114"/>
      <c r="G975" s="108"/>
      <c r="H975" s="109"/>
      <c r="I975" s="294">
        <v>7</v>
      </c>
      <c r="J975" s="69"/>
      <c r="K975" s="69"/>
      <c r="L975" s="69"/>
      <c r="M975" s="69"/>
      <c r="N975" s="69"/>
      <c r="O975" s="69"/>
      <c r="P975" s="69"/>
      <c r="Q975" s="69"/>
      <c r="R975" s="69"/>
      <c r="S975" s="337"/>
      <c r="T975" s="333">
        <f t="shared" si="132"/>
        <v>0</v>
      </c>
      <c r="U975" s="102">
        <f t="shared" si="133"/>
        <v>0</v>
      </c>
      <c r="V975" s="103">
        <f>D950</f>
        <v>1970</v>
      </c>
      <c r="W975" s="282" t="s">
        <v>13</v>
      </c>
      <c r="X975" s="97">
        <f t="shared" si="134"/>
        <v>0</v>
      </c>
      <c r="Y975" s="105" t="s">
        <v>110</v>
      </c>
    </row>
    <row r="976" spans="1:25" ht="15.75" thickBot="1" x14ac:dyDescent="0.25">
      <c r="A976" s="106"/>
      <c r="B976" s="107"/>
      <c r="C976" s="107"/>
      <c r="D976" s="107"/>
      <c r="E976" s="114"/>
      <c r="F976" s="114"/>
      <c r="G976" s="108"/>
      <c r="H976" s="109"/>
      <c r="I976" s="69">
        <v>2</v>
      </c>
      <c r="J976" s="69">
        <v>2</v>
      </c>
      <c r="K976" s="69"/>
      <c r="L976" s="69"/>
      <c r="M976" s="69"/>
      <c r="N976" s="69"/>
      <c r="O976" s="69"/>
      <c r="P976" s="69"/>
      <c r="Q976" s="69"/>
      <c r="R976" s="69"/>
      <c r="S976" s="337">
        <v>2</v>
      </c>
      <c r="T976" s="333">
        <f t="shared" si="132"/>
        <v>4</v>
      </c>
      <c r="U976" s="102">
        <f t="shared" si="133"/>
        <v>2.0304568527918783E-3</v>
      </c>
      <c r="V976" s="103">
        <f>D950</f>
        <v>1970</v>
      </c>
      <c r="W976" s="254" t="s">
        <v>346</v>
      </c>
      <c r="X976" s="97">
        <f t="shared" si="134"/>
        <v>4</v>
      </c>
      <c r="Y976" s="115"/>
    </row>
    <row r="977" spans="1:25" ht="15.75" thickBot="1" x14ac:dyDescent="0.25">
      <c r="A977" s="106"/>
      <c r="B977" s="107"/>
      <c r="C977" s="107"/>
      <c r="D977" s="107"/>
      <c r="E977" s="114"/>
      <c r="F977" s="114"/>
      <c r="G977" s="108"/>
      <c r="H977" s="109"/>
      <c r="I977" s="69">
        <v>1</v>
      </c>
      <c r="J977" s="69"/>
      <c r="K977" s="69"/>
      <c r="L977" s="69"/>
      <c r="M977" s="69"/>
      <c r="N977" s="69"/>
      <c r="O977" s="69"/>
      <c r="P977" s="69"/>
      <c r="Q977" s="69"/>
      <c r="R977" s="69"/>
      <c r="S977" s="337"/>
      <c r="T977" s="333">
        <f t="shared" si="132"/>
        <v>0</v>
      </c>
      <c r="U977" s="102">
        <f t="shared" si="133"/>
        <v>0</v>
      </c>
      <c r="V977" s="103">
        <f>D950</f>
        <v>1970</v>
      </c>
      <c r="W977" s="254" t="s">
        <v>101</v>
      </c>
      <c r="X977" s="97">
        <f t="shared" si="134"/>
        <v>0</v>
      </c>
      <c r="Y977" s="115"/>
    </row>
    <row r="978" spans="1:25" ht="16.5" thickBot="1" x14ac:dyDescent="0.25">
      <c r="A978" s="106"/>
      <c r="B978" s="107"/>
      <c r="C978" s="107"/>
      <c r="D978" s="107"/>
      <c r="E978" s="114"/>
      <c r="F978" s="114"/>
      <c r="G978" s="108"/>
      <c r="H978" s="117"/>
      <c r="I978" s="110">
        <v>1</v>
      </c>
      <c r="J978" s="110"/>
      <c r="K978" s="110"/>
      <c r="L978" s="110"/>
      <c r="M978" s="110"/>
      <c r="N978" s="110"/>
      <c r="O978" s="110"/>
      <c r="P978" s="110"/>
      <c r="Q978" s="110"/>
      <c r="R978" s="110"/>
      <c r="S978" s="340"/>
      <c r="T978" s="334">
        <f t="shared" si="132"/>
        <v>0</v>
      </c>
      <c r="U978" s="430">
        <f t="shared" si="133"/>
        <v>0</v>
      </c>
      <c r="V978" s="103">
        <f>D950</f>
        <v>1970</v>
      </c>
      <c r="W978" s="286" t="s">
        <v>10</v>
      </c>
      <c r="X978" s="97">
        <f t="shared" si="134"/>
        <v>0</v>
      </c>
      <c r="Y978" s="105"/>
    </row>
    <row r="979" spans="1:25" ht="16.5" thickBot="1" x14ac:dyDescent="0.3">
      <c r="A979" s="106"/>
      <c r="B979" s="107"/>
      <c r="C979" s="107"/>
      <c r="D979" s="107"/>
      <c r="E979" s="114"/>
      <c r="F979" s="114"/>
      <c r="G979" s="108"/>
      <c r="H979" s="91"/>
      <c r="I979" s="92"/>
      <c r="J979" s="325"/>
      <c r="K979" s="92"/>
      <c r="L979" s="92"/>
      <c r="M979" s="92"/>
      <c r="N979" s="92"/>
      <c r="O979" s="92"/>
      <c r="P979" s="92"/>
      <c r="Q979" s="92"/>
      <c r="R979" s="92"/>
      <c r="S979" s="92"/>
      <c r="T979" s="332"/>
      <c r="U979" s="332"/>
      <c r="V979" s="125"/>
      <c r="W979" s="287" t="s">
        <v>177</v>
      </c>
      <c r="X979" s="97">
        <f t="shared" si="134"/>
        <v>0</v>
      </c>
      <c r="Y979" s="105"/>
    </row>
    <row r="980" spans="1:25" ht="16.5" thickBot="1" x14ac:dyDescent="0.25">
      <c r="A980" s="106"/>
      <c r="B980" s="107"/>
      <c r="C980" s="107"/>
      <c r="D980" s="107"/>
      <c r="E980" s="114"/>
      <c r="F980" s="114"/>
      <c r="G980" s="119"/>
      <c r="H980" s="99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336"/>
      <c r="T980" s="335">
        <f t="shared" ref="T980:T988" si="135">SUM(H980,J980,L980,N980,P980,R980,S980)</f>
        <v>0</v>
      </c>
      <c r="U980" s="224">
        <f>($T980)/$D$950</f>
        <v>0</v>
      </c>
      <c r="V980" s="103">
        <f>D950</f>
        <v>1970</v>
      </c>
      <c r="W980" s="281" t="s">
        <v>87</v>
      </c>
      <c r="X980" s="97">
        <f t="shared" si="134"/>
        <v>0</v>
      </c>
      <c r="Y980" s="105" t="s">
        <v>588</v>
      </c>
    </row>
    <row r="981" spans="1:25" ht="16.5" thickBot="1" x14ac:dyDescent="0.25">
      <c r="A981" s="106"/>
      <c r="B981" s="107"/>
      <c r="C981" s="107"/>
      <c r="D981" s="107"/>
      <c r="E981" s="114"/>
      <c r="F981" s="114"/>
      <c r="G981" s="119"/>
      <c r="H981" s="109">
        <v>1</v>
      </c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337"/>
      <c r="T981" s="333">
        <f t="shared" si="135"/>
        <v>1</v>
      </c>
      <c r="U981" s="224">
        <f t="shared" ref="U981:U988" si="136">($T981)/$D$950</f>
        <v>5.0761421319796957E-4</v>
      </c>
      <c r="V981" s="103">
        <f>D950</f>
        <v>1970</v>
      </c>
      <c r="W981" s="282" t="s">
        <v>88</v>
      </c>
      <c r="X981" s="97">
        <f t="shared" si="134"/>
        <v>1</v>
      </c>
      <c r="Y981" s="105" t="s">
        <v>584</v>
      </c>
    </row>
    <row r="982" spans="1:25" ht="15.75" thickBot="1" x14ac:dyDescent="0.25">
      <c r="A982" s="106"/>
      <c r="B982" s="107"/>
      <c r="C982" s="107"/>
      <c r="D982" s="107"/>
      <c r="E982" s="114"/>
      <c r="F982" s="114"/>
      <c r="G982" s="119"/>
      <c r="H982" s="10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337"/>
      <c r="T982" s="333">
        <f t="shared" si="135"/>
        <v>0</v>
      </c>
      <c r="U982" s="224">
        <f t="shared" si="136"/>
        <v>0</v>
      </c>
      <c r="V982" s="103">
        <f>D950</f>
        <v>1970</v>
      </c>
      <c r="W982" s="368" t="s">
        <v>16</v>
      </c>
      <c r="X982" s="97">
        <f t="shared" si="134"/>
        <v>0</v>
      </c>
      <c r="Y982" s="105" t="s">
        <v>585</v>
      </c>
    </row>
    <row r="983" spans="1:25" ht="16.5" thickBot="1" x14ac:dyDescent="0.25">
      <c r="A983" s="106"/>
      <c r="B983" s="107"/>
      <c r="C983" s="107"/>
      <c r="D983" s="107"/>
      <c r="E983" s="114"/>
      <c r="F983" s="114"/>
      <c r="G983" s="119"/>
      <c r="H983" s="109">
        <v>1</v>
      </c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337"/>
      <c r="T983" s="333">
        <f t="shared" si="135"/>
        <v>1</v>
      </c>
      <c r="U983" s="224">
        <f t="shared" si="136"/>
        <v>5.0761421319796957E-4</v>
      </c>
      <c r="V983" s="103">
        <f>D950</f>
        <v>1970</v>
      </c>
      <c r="W983" s="282" t="s">
        <v>76</v>
      </c>
      <c r="X983" s="97">
        <f t="shared" si="134"/>
        <v>1</v>
      </c>
      <c r="Y983" s="105" t="s">
        <v>587</v>
      </c>
    </row>
    <row r="984" spans="1:25" ht="16.5" thickBot="1" x14ac:dyDescent="0.25">
      <c r="A984" s="106"/>
      <c r="B984" s="107"/>
      <c r="C984" s="107"/>
      <c r="D984" s="107"/>
      <c r="E984" s="114"/>
      <c r="F984" s="114"/>
      <c r="G984" s="119"/>
      <c r="H984" s="109">
        <v>1</v>
      </c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337"/>
      <c r="T984" s="333">
        <f t="shared" si="135"/>
        <v>1</v>
      </c>
      <c r="U984" s="224">
        <f t="shared" si="136"/>
        <v>5.0761421319796957E-4</v>
      </c>
      <c r="V984" s="103">
        <f>D950</f>
        <v>1970</v>
      </c>
      <c r="W984" s="282" t="s">
        <v>199</v>
      </c>
      <c r="X984" s="97">
        <f t="shared" si="134"/>
        <v>1</v>
      </c>
      <c r="Y984" s="105"/>
    </row>
    <row r="985" spans="1:25" ht="16.5" thickBot="1" x14ac:dyDescent="0.25">
      <c r="A985" s="106"/>
      <c r="B985" s="107"/>
      <c r="C985" s="107"/>
      <c r="D985" s="107"/>
      <c r="E985" s="114"/>
      <c r="F985" s="114"/>
      <c r="G985" s="119"/>
      <c r="H985" s="109">
        <v>1</v>
      </c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337"/>
      <c r="T985" s="333">
        <f t="shared" si="135"/>
        <v>1</v>
      </c>
      <c r="U985" s="224">
        <f t="shared" si="136"/>
        <v>5.0761421319796957E-4</v>
      </c>
      <c r="V985" s="103">
        <f>D950</f>
        <v>1970</v>
      </c>
      <c r="W985" s="283" t="s">
        <v>28</v>
      </c>
      <c r="X985" s="97">
        <f t="shared" si="134"/>
        <v>1</v>
      </c>
      <c r="Y985" s="105"/>
    </row>
    <row r="986" spans="1:25" ht="16.5" thickBot="1" x14ac:dyDescent="0.25">
      <c r="A986" s="106"/>
      <c r="B986" s="107"/>
      <c r="C986" s="107"/>
      <c r="D986" s="107"/>
      <c r="E986" s="114"/>
      <c r="F986" s="114"/>
      <c r="G986" s="119"/>
      <c r="H986" s="117">
        <v>1</v>
      </c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340"/>
      <c r="T986" s="333">
        <f t="shared" si="135"/>
        <v>1</v>
      </c>
      <c r="U986" s="224">
        <f t="shared" si="136"/>
        <v>5.0761421319796957E-4</v>
      </c>
      <c r="V986" s="103">
        <f>D950</f>
        <v>1970</v>
      </c>
      <c r="W986" s="286" t="s">
        <v>37</v>
      </c>
      <c r="X986" s="97">
        <f t="shared" si="134"/>
        <v>1</v>
      </c>
      <c r="Y986" s="292"/>
    </row>
    <row r="987" spans="1:25" ht="16.5" thickBot="1" x14ac:dyDescent="0.25">
      <c r="A987" s="106"/>
      <c r="B987" s="107"/>
      <c r="C987" s="107"/>
      <c r="D987" s="107"/>
      <c r="E987" s="114"/>
      <c r="F987" s="114"/>
      <c r="G987" s="119"/>
      <c r="H987" s="117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340"/>
      <c r="T987" s="333">
        <f t="shared" si="135"/>
        <v>0</v>
      </c>
      <c r="U987" s="224">
        <f t="shared" si="136"/>
        <v>0</v>
      </c>
      <c r="V987" s="103">
        <f>D950</f>
        <v>1970</v>
      </c>
      <c r="W987" s="286" t="s">
        <v>13</v>
      </c>
      <c r="X987" s="97">
        <f t="shared" si="134"/>
        <v>0</v>
      </c>
      <c r="Y987" s="105"/>
    </row>
    <row r="988" spans="1:25" ht="16.5" thickBot="1" x14ac:dyDescent="0.25">
      <c r="A988" s="127"/>
      <c r="B988" s="128"/>
      <c r="C988" s="128"/>
      <c r="D988" s="128"/>
      <c r="E988" s="129"/>
      <c r="F988" s="129"/>
      <c r="G988" s="130"/>
      <c r="H988" s="117">
        <v>5</v>
      </c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340"/>
      <c r="T988" s="333">
        <f t="shared" si="135"/>
        <v>5</v>
      </c>
      <c r="U988" s="331">
        <f t="shared" si="136"/>
        <v>2.5380710659898475E-3</v>
      </c>
      <c r="V988" s="103">
        <f>D950</f>
        <v>1970</v>
      </c>
      <c r="W988" s="284" t="s">
        <v>168</v>
      </c>
      <c r="X988" s="289">
        <f>T988</f>
        <v>5</v>
      </c>
      <c r="Y988" s="295"/>
    </row>
    <row r="989" spans="1:25" ht="15.75" thickBot="1" x14ac:dyDescent="0.25">
      <c r="A989" s="132"/>
      <c r="B989" s="132"/>
      <c r="C989" s="132"/>
      <c r="D989" s="132"/>
      <c r="E989" s="132"/>
      <c r="F989" s="132"/>
      <c r="G989" s="53" t="s">
        <v>5</v>
      </c>
      <c r="H989" s="133">
        <f>SUM(H951:H988)</f>
        <v>50</v>
      </c>
      <c r="I989" s="133">
        <f>SUM(I951:I988)</f>
        <v>33</v>
      </c>
      <c r="J989" s="133">
        <f>SUM(J951:J988)</f>
        <v>21</v>
      </c>
      <c r="K989" s="133">
        <f t="shared" ref="K989:R989" si="137">SUM(K951:K988)</f>
        <v>0</v>
      </c>
      <c r="L989" s="133">
        <f t="shared" si="137"/>
        <v>0</v>
      </c>
      <c r="M989" s="133">
        <f t="shared" si="137"/>
        <v>0</v>
      </c>
      <c r="N989" s="133">
        <f t="shared" si="137"/>
        <v>0</v>
      </c>
      <c r="O989" s="133">
        <f t="shared" si="137"/>
        <v>0</v>
      </c>
      <c r="P989" s="133">
        <f t="shared" si="137"/>
        <v>0</v>
      </c>
      <c r="Q989" s="133">
        <f t="shared" si="137"/>
        <v>0</v>
      </c>
      <c r="R989" s="133">
        <f t="shared" si="137"/>
        <v>0</v>
      </c>
      <c r="S989" s="133">
        <f>SUM(S951:S988)</f>
        <v>39</v>
      </c>
      <c r="T989" s="271">
        <f>SUM(H989,J989,L989,N989,P989,R989,S989)</f>
        <v>110</v>
      </c>
      <c r="U989" s="224">
        <f>($T989)/$D$950</f>
        <v>5.5837563451776651E-2</v>
      </c>
      <c r="V989" s="103">
        <f>D950</f>
        <v>1970</v>
      </c>
      <c r="W989" s="46"/>
    </row>
    <row r="991" spans="1:25" ht="15.75" thickBot="1" x14ac:dyDescent="0.3"/>
    <row r="992" spans="1:25" ht="75.75" thickBot="1" x14ac:dyDescent="0.3">
      <c r="A992" s="48"/>
      <c r="B992" s="48" t="s">
        <v>23</v>
      </c>
      <c r="C992" s="49" t="s">
        <v>56</v>
      </c>
      <c r="D992" s="49" t="s">
        <v>18</v>
      </c>
      <c r="E992" s="48" t="s">
        <v>17</v>
      </c>
      <c r="F992" s="50" t="s">
        <v>1</v>
      </c>
      <c r="G992" s="51" t="s">
        <v>24</v>
      </c>
      <c r="H992" s="52" t="s">
        <v>77</v>
      </c>
      <c r="I992" s="52" t="s">
        <v>78</v>
      </c>
      <c r="J992" s="52" t="s">
        <v>57</v>
      </c>
      <c r="K992" s="52" t="s">
        <v>62</v>
      </c>
      <c r="L992" s="52" t="s">
        <v>58</v>
      </c>
      <c r="M992" s="52" t="s">
        <v>63</v>
      </c>
      <c r="N992" s="52" t="s">
        <v>59</v>
      </c>
      <c r="O992" s="52" t="s">
        <v>64</v>
      </c>
      <c r="P992" s="52" t="s">
        <v>60</v>
      </c>
      <c r="Q992" s="52" t="s">
        <v>79</v>
      </c>
      <c r="R992" s="52" t="s">
        <v>131</v>
      </c>
      <c r="S992" s="52" t="s">
        <v>44</v>
      </c>
      <c r="T992" s="52" t="s">
        <v>5</v>
      </c>
      <c r="U992" s="48" t="s">
        <v>2</v>
      </c>
      <c r="V992" s="88" t="s">
        <v>74</v>
      </c>
      <c r="W992" s="89" t="s">
        <v>21</v>
      </c>
      <c r="X992" s="49" t="s">
        <v>18</v>
      </c>
      <c r="Y992" s="90" t="s">
        <v>7</v>
      </c>
    </row>
    <row r="993" spans="1:25" ht="15.75" thickBot="1" x14ac:dyDescent="0.3">
      <c r="A993" s="471">
        <v>1484586</v>
      </c>
      <c r="B993" s="288" t="s">
        <v>125</v>
      </c>
      <c r="C993" s="471">
        <v>1920</v>
      </c>
      <c r="D993" s="471">
        <v>1989</v>
      </c>
      <c r="E993" s="476">
        <v>1880</v>
      </c>
      <c r="F993" s="477">
        <f>E993/D993</f>
        <v>0.94519859225741576</v>
      </c>
      <c r="G993" s="54">
        <v>45002</v>
      </c>
      <c r="H993" s="91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3"/>
      <c r="T993" s="425"/>
      <c r="U993" s="125"/>
      <c r="V993" s="93"/>
      <c r="W993" s="95" t="s">
        <v>80</v>
      </c>
      <c r="X993" s="289">
        <v>578.5</v>
      </c>
      <c r="Y993" s="86" t="s">
        <v>75</v>
      </c>
    </row>
    <row r="994" spans="1:25" ht="16.5" thickBot="1" x14ac:dyDescent="0.25">
      <c r="A994" s="96"/>
      <c r="B994" s="97"/>
      <c r="C994" s="97"/>
      <c r="D994" s="97"/>
      <c r="E994" s="97"/>
      <c r="F994" s="97"/>
      <c r="G994" s="98"/>
      <c r="H994" s="99">
        <v>7</v>
      </c>
      <c r="I994" s="100"/>
      <c r="J994" s="100">
        <v>4</v>
      </c>
      <c r="K994" s="100"/>
      <c r="L994" s="100"/>
      <c r="M994" s="100"/>
      <c r="N994" s="100"/>
      <c r="O994" s="100"/>
      <c r="P994" s="100"/>
      <c r="Q994" s="100"/>
      <c r="R994" s="100"/>
      <c r="S994" s="336">
        <v>8</v>
      </c>
      <c r="T994" s="335">
        <f t="shared" ref="T994:T1021" si="138">SUM(H994,J994,L994,N994,P994,R994,S994)</f>
        <v>19</v>
      </c>
      <c r="U994" s="429">
        <f>($T994)/$D$993</f>
        <v>9.5525389643036709E-3</v>
      </c>
      <c r="V994" s="103">
        <f>D993</f>
        <v>1989</v>
      </c>
      <c r="W994" s="281" t="s">
        <v>16</v>
      </c>
      <c r="X994" s="97">
        <f>T994</f>
        <v>19</v>
      </c>
      <c r="Y994" s="290" t="s">
        <v>140</v>
      </c>
    </row>
    <row r="995" spans="1:25" ht="16.5" thickBot="1" x14ac:dyDescent="0.25">
      <c r="A995" s="106"/>
      <c r="B995" s="107"/>
      <c r="C995" s="107"/>
      <c r="D995" s="107"/>
      <c r="E995" s="107"/>
      <c r="F995" s="107"/>
      <c r="G995" s="108"/>
      <c r="H995" s="109">
        <v>12</v>
      </c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337">
        <v>2</v>
      </c>
      <c r="T995" s="333">
        <f t="shared" si="138"/>
        <v>14</v>
      </c>
      <c r="U995" s="102">
        <f t="shared" ref="U995:U1021" si="139">($T995)/$D$993</f>
        <v>7.0387129210658624E-3</v>
      </c>
      <c r="V995" s="103">
        <f>D993</f>
        <v>1989</v>
      </c>
      <c r="W995" s="282" t="s">
        <v>6</v>
      </c>
      <c r="X995" s="97">
        <f t="shared" ref="X995:X1030" si="140">T995</f>
        <v>14</v>
      </c>
      <c r="Y995" s="290" t="s">
        <v>178</v>
      </c>
    </row>
    <row r="996" spans="1:25" ht="16.5" thickBot="1" x14ac:dyDescent="0.25">
      <c r="A996" s="106"/>
      <c r="B996" s="107"/>
      <c r="C996" s="107"/>
      <c r="D996" s="107"/>
      <c r="E996" s="114"/>
      <c r="F996" s="114"/>
      <c r="G996" s="108"/>
      <c r="H996" s="109">
        <v>9</v>
      </c>
      <c r="I996" s="69"/>
      <c r="J996" s="69">
        <v>1</v>
      </c>
      <c r="K996" s="69"/>
      <c r="L996" s="69"/>
      <c r="M996" s="69"/>
      <c r="N996" s="69"/>
      <c r="O996" s="69"/>
      <c r="P996" s="69"/>
      <c r="Q996" s="69"/>
      <c r="R996" s="69"/>
      <c r="S996" s="337">
        <v>11</v>
      </c>
      <c r="T996" s="333">
        <f t="shared" si="138"/>
        <v>21</v>
      </c>
      <c r="U996" s="102">
        <f t="shared" si="139"/>
        <v>1.0558069381598794E-2</v>
      </c>
      <c r="V996" s="103">
        <f>D993</f>
        <v>1989</v>
      </c>
      <c r="W996" s="282" t="s">
        <v>14</v>
      </c>
      <c r="X996" s="97">
        <f t="shared" si="140"/>
        <v>21</v>
      </c>
      <c r="Y996" s="329"/>
    </row>
    <row r="997" spans="1:25" ht="16.5" thickBot="1" x14ac:dyDescent="0.25">
      <c r="A997" s="106"/>
      <c r="B997" s="107"/>
      <c r="C997" s="107"/>
      <c r="D997" s="107"/>
      <c r="E997" s="114"/>
      <c r="F997" s="114"/>
      <c r="G997" s="108"/>
      <c r="H997" s="109">
        <v>2</v>
      </c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337">
        <v>2</v>
      </c>
      <c r="T997" s="333">
        <f t="shared" si="138"/>
        <v>4</v>
      </c>
      <c r="U997" s="102">
        <f t="shared" si="139"/>
        <v>2.0110608345902461E-3</v>
      </c>
      <c r="V997" s="103">
        <f>D993</f>
        <v>1989</v>
      </c>
      <c r="W997" s="282" t="s">
        <v>15</v>
      </c>
      <c r="X997" s="97">
        <f t="shared" si="140"/>
        <v>4</v>
      </c>
      <c r="Y997" s="459"/>
    </row>
    <row r="998" spans="1:25" ht="16.5" thickBot="1" x14ac:dyDescent="0.25">
      <c r="A998" s="106"/>
      <c r="B998" s="107"/>
      <c r="C998" s="107"/>
      <c r="D998" s="107"/>
      <c r="E998" s="114"/>
      <c r="F998" s="114"/>
      <c r="G998" s="108"/>
      <c r="H998" s="109">
        <v>2</v>
      </c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337"/>
      <c r="T998" s="333">
        <f t="shared" si="138"/>
        <v>2</v>
      </c>
      <c r="U998" s="102">
        <f t="shared" si="139"/>
        <v>1.0055304172951231E-3</v>
      </c>
      <c r="V998" s="103">
        <f>D993</f>
        <v>1989</v>
      </c>
      <c r="W998" s="282" t="s">
        <v>32</v>
      </c>
      <c r="X998" s="97">
        <f t="shared" si="140"/>
        <v>2</v>
      </c>
      <c r="Y998" s="459"/>
    </row>
    <row r="999" spans="1:25" ht="16.5" thickBot="1" x14ac:dyDescent="0.25">
      <c r="A999" s="106"/>
      <c r="B999" s="107"/>
      <c r="C999" s="107"/>
      <c r="D999" s="107"/>
      <c r="E999" s="114"/>
      <c r="F999" s="114"/>
      <c r="G999" s="108"/>
      <c r="H999" s="10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337"/>
      <c r="T999" s="333">
        <f t="shared" si="138"/>
        <v>0</v>
      </c>
      <c r="U999" s="102">
        <f t="shared" si="139"/>
        <v>0</v>
      </c>
      <c r="V999" s="103">
        <f>D993</f>
        <v>1989</v>
      </c>
      <c r="W999" s="282" t="s">
        <v>33</v>
      </c>
      <c r="X999" s="97">
        <f t="shared" si="140"/>
        <v>0</v>
      </c>
      <c r="Y999" s="115"/>
    </row>
    <row r="1000" spans="1:25" ht="16.5" thickBot="1" x14ac:dyDescent="0.25">
      <c r="A1000" s="106"/>
      <c r="B1000" s="107"/>
      <c r="C1000" s="107"/>
      <c r="D1000" s="107"/>
      <c r="E1000" s="114"/>
      <c r="F1000" s="114"/>
      <c r="G1000" s="108"/>
      <c r="H1000" s="109">
        <v>1</v>
      </c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337"/>
      <c r="T1000" s="333">
        <f t="shared" si="138"/>
        <v>1</v>
      </c>
      <c r="U1000" s="102">
        <f t="shared" si="139"/>
        <v>5.0276520864756154E-4</v>
      </c>
      <c r="V1000" s="103">
        <f>D993</f>
        <v>1989</v>
      </c>
      <c r="W1000" s="282" t="s">
        <v>596</v>
      </c>
      <c r="X1000" s="97">
        <f t="shared" si="140"/>
        <v>1</v>
      </c>
      <c r="Y1000" s="479"/>
    </row>
    <row r="1001" spans="1:25" ht="16.5" thickBot="1" x14ac:dyDescent="0.25">
      <c r="A1001" s="106"/>
      <c r="B1001" s="107"/>
      <c r="C1001" s="107"/>
      <c r="D1001" s="107"/>
      <c r="E1001" s="114"/>
      <c r="F1001" s="114"/>
      <c r="G1001" s="108"/>
      <c r="H1001" s="109"/>
      <c r="I1001" s="69"/>
      <c r="J1001" s="69">
        <v>2</v>
      </c>
      <c r="K1001" s="69"/>
      <c r="L1001" s="69"/>
      <c r="M1001" s="69"/>
      <c r="N1001" s="69"/>
      <c r="O1001" s="69"/>
      <c r="P1001" s="69"/>
      <c r="Q1001" s="69"/>
      <c r="R1001" s="69"/>
      <c r="S1001" s="337"/>
      <c r="T1001" s="333">
        <f t="shared" si="138"/>
        <v>2</v>
      </c>
      <c r="U1001" s="102">
        <f t="shared" si="139"/>
        <v>1.0055304172951231E-3</v>
      </c>
      <c r="V1001" s="103">
        <f>D993</f>
        <v>1989</v>
      </c>
      <c r="W1001" s="282" t="s">
        <v>31</v>
      </c>
      <c r="X1001" s="97">
        <f t="shared" si="140"/>
        <v>2</v>
      </c>
      <c r="Y1001" s="115"/>
    </row>
    <row r="1002" spans="1:25" ht="16.5" thickBot="1" x14ac:dyDescent="0.25">
      <c r="A1002" s="106"/>
      <c r="B1002" s="107"/>
      <c r="C1002" s="107"/>
      <c r="D1002" s="107"/>
      <c r="E1002" s="114"/>
      <c r="F1002" s="114"/>
      <c r="G1002" s="108"/>
      <c r="H1002" s="109">
        <v>1</v>
      </c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337">
        <v>2</v>
      </c>
      <c r="T1002" s="333">
        <f t="shared" si="138"/>
        <v>3</v>
      </c>
      <c r="U1002" s="102">
        <f t="shared" si="139"/>
        <v>1.5082956259426848E-3</v>
      </c>
      <c r="V1002" s="103">
        <f>D993</f>
        <v>1989</v>
      </c>
      <c r="W1002" s="282" t="s">
        <v>0</v>
      </c>
      <c r="X1002" s="97">
        <f t="shared" si="140"/>
        <v>3</v>
      </c>
      <c r="Y1002" s="329"/>
    </row>
    <row r="1003" spans="1:25" ht="16.5" thickBot="1" x14ac:dyDescent="0.25">
      <c r="A1003" s="106"/>
      <c r="B1003" s="107"/>
      <c r="C1003" s="107"/>
      <c r="D1003" s="107"/>
      <c r="E1003" s="114"/>
      <c r="F1003" s="114"/>
      <c r="G1003" s="108"/>
      <c r="H1003" s="109">
        <v>6</v>
      </c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337">
        <v>1</v>
      </c>
      <c r="T1003" s="333">
        <f t="shared" si="138"/>
        <v>7</v>
      </c>
      <c r="U1003" s="102">
        <f t="shared" si="139"/>
        <v>3.5193564605329312E-3</v>
      </c>
      <c r="V1003" s="103">
        <f>D993</f>
        <v>1989</v>
      </c>
      <c r="W1003" s="282" t="s">
        <v>12</v>
      </c>
      <c r="X1003" s="97">
        <f t="shared" si="140"/>
        <v>7</v>
      </c>
      <c r="Y1003" s="116"/>
    </row>
    <row r="1004" spans="1:25" ht="16.5" thickBot="1" x14ac:dyDescent="0.25">
      <c r="A1004" s="106"/>
      <c r="B1004" s="107"/>
      <c r="C1004" s="107"/>
      <c r="D1004" s="107"/>
      <c r="E1004" s="114"/>
      <c r="F1004" s="114" t="s">
        <v>110</v>
      </c>
      <c r="G1004" s="108"/>
      <c r="H1004" s="109">
        <v>4</v>
      </c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337"/>
      <c r="T1004" s="333">
        <f t="shared" si="138"/>
        <v>4</v>
      </c>
      <c r="U1004" s="102">
        <f t="shared" si="139"/>
        <v>2.0110608345902461E-3</v>
      </c>
      <c r="V1004" s="103">
        <f>D993</f>
        <v>1989</v>
      </c>
      <c r="W1004" s="282" t="s">
        <v>35</v>
      </c>
      <c r="X1004" s="97">
        <f t="shared" si="140"/>
        <v>4</v>
      </c>
      <c r="Y1004" s="116"/>
    </row>
    <row r="1005" spans="1:25" ht="16.5" thickBot="1" x14ac:dyDescent="0.25">
      <c r="A1005" s="106"/>
      <c r="B1005" s="107"/>
      <c r="C1005" s="107"/>
      <c r="D1005" s="107"/>
      <c r="E1005" s="114"/>
      <c r="F1005" s="114"/>
      <c r="G1005" s="108"/>
      <c r="H1005" s="109"/>
      <c r="I1005" s="69"/>
      <c r="J1005" s="69">
        <v>1</v>
      </c>
      <c r="K1005" s="69"/>
      <c r="L1005" s="69"/>
      <c r="M1005" s="69"/>
      <c r="N1005" s="69"/>
      <c r="O1005" s="69"/>
      <c r="P1005" s="69"/>
      <c r="Q1005" s="69"/>
      <c r="R1005" s="69"/>
      <c r="S1005" s="337"/>
      <c r="T1005" s="333">
        <f t="shared" si="138"/>
        <v>1</v>
      </c>
      <c r="U1005" s="102">
        <f t="shared" si="139"/>
        <v>5.0276520864756154E-4</v>
      </c>
      <c r="V1005" s="103">
        <f>D993</f>
        <v>1989</v>
      </c>
      <c r="W1005" s="283" t="s">
        <v>29</v>
      </c>
      <c r="X1005" s="97">
        <f t="shared" si="140"/>
        <v>1</v>
      </c>
      <c r="Y1005" s="113"/>
    </row>
    <row r="1006" spans="1:25" ht="16.5" thickBot="1" x14ac:dyDescent="0.25">
      <c r="A1006" s="106"/>
      <c r="B1006" s="107"/>
      <c r="C1006" s="107"/>
      <c r="D1006" s="107"/>
      <c r="E1006" s="114"/>
      <c r="F1006" s="114"/>
      <c r="G1006" s="119"/>
      <c r="H1006" s="120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337"/>
      <c r="T1006" s="333">
        <f t="shared" si="138"/>
        <v>0</v>
      </c>
      <c r="U1006" s="102">
        <f t="shared" si="139"/>
        <v>0</v>
      </c>
      <c r="V1006" s="103">
        <f>D993</f>
        <v>1989</v>
      </c>
      <c r="W1006" s="283" t="s">
        <v>28</v>
      </c>
      <c r="X1006" s="97">
        <f t="shared" si="140"/>
        <v>0</v>
      </c>
      <c r="Y1006" s="292"/>
    </row>
    <row r="1007" spans="1:25" ht="16.5" thickBot="1" x14ac:dyDescent="0.25">
      <c r="A1007" s="106"/>
      <c r="B1007" s="107"/>
      <c r="C1007" s="107"/>
      <c r="D1007" s="107"/>
      <c r="E1007" s="114"/>
      <c r="F1007" s="114"/>
      <c r="G1007" s="119"/>
      <c r="H1007" s="120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337"/>
      <c r="T1007" s="333">
        <f t="shared" si="138"/>
        <v>0</v>
      </c>
      <c r="U1007" s="102">
        <f t="shared" si="139"/>
        <v>0</v>
      </c>
      <c r="V1007" s="103">
        <f>D993</f>
        <v>1989</v>
      </c>
      <c r="W1007" s="283" t="s">
        <v>544</v>
      </c>
      <c r="X1007" s="97">
        <f t="shared" si="140"/>
        <v>0</v>
      </c>
      <c r="Y1007" s="113"/>
    </row>
    <row r="1008" spans="1:25" ht="16.5" thickBot="1" x14ac:dyDescent="0.25">
      <c r="A1008" s="106"/>
      <c r="B1008" s="107"/>
      <c r="C1008" s="107"/>
      <c r="D1008" s="107"/>
      <c r="E1008" s="114"/>
      <c r="F1008" s="114"/>
      <c r="G1008" s="119"/>
      <c r="H1008" s="227"/>
      <c r="I1008" s="228"/>
      <c r="J1008" s="228">
        <v>3</v>
      </c>
      <c r="K1008" s="228"/>
      <c r="L1008" s="228"/>
      <c r="M1008" s="228"/>
      <c r="N1008" s="228"/>
      <c r="O1008" s="228"/>
      <c r="P1008" s="228"/>
      <c r="Q1008" s="228"/>
      <c r="R1008" s="228"/>
      <c r="S1008" s="338"/>
      <c r="T1008" s="334">
        <f t="shared" si="138"/>
        <v>3</v>
      </c>
      <c r="U1008" s="331">
        <f t="shared" si="139"/>
        <v>1.5082956259426848E-3</v>
      </c>
      <c r="V1008" s="322">
        <f>D993</f>
        <v>1989</v>
      </c>
      <c r="W1008" s="284" t="s">
        <v>221</v>
      </c>
      <c r="X1008" s="97">
        <f t="shared" si="140"/>
        <v>3</v>
      </c>
      <c r="Y1008" s="292" t="s">
        <v>295</v>
      </c>
    </row>
    <row r="1009" spans="1:25" ht="16.5" thickBot="1" x14ac:dyDescent="0.25">
      <c r="A1009" s="106"/>
      <c r="B1009" s="107"/>
      <c r="C1009" s="107"/>
      <c r="D1009" s="107"/>
      <c r="E1009" s="114"/>
      <c r="F1009" s="114"/>
      <c r="G1009" s="108"/>
      <c r="H1009" s="99"/>
      <c r="I1009" s="121">
        <v>4</v>
      </c>
      <c r="J1009" s="121"/>
      <c r="K1009" s="121"/>
      <c r="L1009" s="121"/>
      <c r="M1009" s="121"/>
      <c r="N1009" s="121"/>
      <c r="O1009" s="121"/>
      <c r="P1009" s="121"/>
      <c r="Q1009" s="121"/>
      <c r="R1009" s="121"/>
      <c r="S1009" s="339"/>
      <c r="T1009" s="335">
        <f t="shared" si="138"/>
        <v>0</v>
      </c>
      <c r="U1009" s="224">
        <f t="shared" si="139"/>
        <v>0</v>
      </c>
      <c r="V1009" s="103">
        <f>D993</f>
        <v>1989</v>
      </c>
      <c r="W1009" s="285" t="s">
        <v>11</v>
      </c>
      <c r="X1009" s="97">
        <f t="shared" si="140"/>
        <v>0</v>
      </c>
      <c r="Y1009" s="116"/>
    </row>
    <row r="1010" spans="1:25" ht="15.75" thickBot="1" x14ac:dyDescent="0.25">
      <c r="A1010" s="106"/>
      <c r="B1010" s="107"/>
      <c r="C1010" s="107"/>
      <c r="D1010" s="107"/>
      <c r="E1010" s="114"/>
      <c r="F1010" s="114"/>
      <c r="G1010" s="108"/>
      <c r="H1010" s="109"/>
      <c r="I1010" s="293"/>
      <c r="J1010" s="69"/>
      <c r="K1010" s="69"/>
      <c r="L1010" s="69"/>
      <c r="M1010" s="69"/>
      <c r="N1010" s="69"/>
      <c r="O1010" s="69"/>
      <c r="P1010" s="69"/>
      <c r="Q1010" s="69"/>
      <c r="R1010" s="69"/>
      <c r="S1010" s="337"/>
      <c r="T1010" s="333">
        <f t="shared" si="138"/>
        <v>0</v>
      </c>
      <c r="U1010" s="102">
        <f t="shared" si="139"/>
        <v>0</v>
      </c>
      <c r="V1010" s="103">
        <f>D993</f>
        <v>1989</v>
      </c>
      <c r="W1010" s="111" t="s">
        <v>103</v>
      </c>
      <c r="X1010" s="97">
        <f t="shared" si="140"/>
        <v>0</v>
      </c>
      <c r="Y1010" s="116"/>
    </row>
    <row r="1011" spans="1:25" ht="16.5" thickBot="1" x14ac:dyDescent="0.25">
      <c r="A1011" s="106"/>
      <c r="B1011" s="107"/>
      <c r="C1011" s="107"/>
      <c r="D1011" s="107"/>
      <c r="E1011" s="114"/>
      <c r="F1011" s="114"/>
      <c r="G1011" s="108"/>
      <c r="H1011" s="109"/>
      <c r="I1011" s="294">
        <v>6</v>
      </c>
      <c r="J1011" s="69">
        <v>1</v>
      </c>
      <c r="K1011" s="69"/>
      <c r="L1011" s="69"/>
      <c r="M1011" s="69"/>
      <c r="N1011" s="69"/>
      <c r="O1011" s="69"/>
      <c r="P1011" s="69"/>
      <c r="Q1011" s="69"/>
      <c r="R1011" s="69"/>
      <c r="S1011" s="337"/>
      <c r="T1011" s="333">
        <f t="shared" si="138"/>
        <v>1</v>
      </c>
      <c r="U1011" s="102">
        <f t="shared" si="139"/>
        <v>5.0276520864756154E-4</v>
      </c>
      <c r="V1011" s="103">
        <f>D993</f>
        <v>1989</v>
      </c>
      <c r="W1011" s="282" t="s">
        <v>3</v>
      </c>
      <c r="X1011" s="97">
        <f t="shared" si="140"/>
        <v>1</v>
      </c>
      <c r="Y1011" s="115"/>
    </row>
    <row r="1012" spans="1:25" ht="16.5" thickBot="1" x14ac:dyDescent="0.25">
      <c r="A1012" s="106"/>
      <c r="B1012" s="107"/>
      <c r="C1012" s="107"/>
      <c r="D1012" s="107"/>
      <c r="E1012" s="114"/>
      <c r="F1012" s="114"/>
      <c r="G1012" s="108"/>
      <c r="H1012" s="109"/>
      <c r="I1012" s="294">
        <v>29</v>
      </c>
      <c r="J1012" s="69"/>
      <c r="K1012" s="69"/>
      <c r="L1012" s="69"/>
      <c r="M1012" s="69"/>
      <c r="N1012" s="69"/>
      <c r="O1012" s="69"/>
      <c r="P1012" s="69"/>
      <c r="Q1012" s="69"/>
      <c r="R1012" s="69"/>
      <c r="S1012" s="337"/>
      <c r="T1012" s="333">
        <f t="shared" si="138"/>
        <v>0</v>
      </c>
      <c r="U1012" s="102">
        <f t="shared" si="139"/>
        <v>0</v>
      </c>
      <c r="V1012" s="103">
        <f>D993</f>
        <v>1989</v>
      </c>
      <c r="W1012" s="282" t="s">
        <v>8</v>
      </c>
      <c r="X1012" s="97">
        <f t="shared" si="140"/>
        <v>0</v>
      </c>
      <c r="Y1012" s="116"/>
    </row>
    <row r="1013" spans="1:25" ht="16.5" thickBot="1" x14ac:dyDescent="0.25">
      <c r="A1013" s="106"/>
      <c r="B1013" s="107"/>
      <c r="C1013" s="107"/>
      <c r="D1013" s="107"/>
      <c r="E1013" s="114"/>
      <c r="F1013" s="114"/>
      <c r="G1013" s="108"/>
      <c r="H1013" s="109"/>
      <c r="I1013" s="294">
        <v>1</v>
      </c>
      <c r="J1013" s="69">
        <v>2</v>
      </c>
      <c r="K1013" s="69"/>
      <c r="L1013" s="69"/>
      <c r="M1013" s="69"/>
      <c r="N1013" s="69"/>
      <c r="O1013" s="69"/>
      <c r="P1013" s="69"/>
      <c r="Q1013" s="69"/>
      <c r="R1013" s="69"/>
      <c r="S1013" s="337"/>
      <c r="T1013" s="333">
        <f t="shared" si="138"/>
        <v>2</v>
      </c>
      <c r="U1013" s="102">
        <f t="shared" si="139"/>
        <v>1.0055304172951231E-3</v>
      </c>
      <c r="V1013" s="103">
        <f>D993</f>
        <v>1989</v>
      </c>
      <c r="W1013" s="282" t="s">
        <v>9</v>
      </c>
      <c r="X1013" s="97">
        <f t="shared" si="140"/>
        <v>2</v>
      </c>
      <c r="Y1013" s="116"/>
    </row>
    <row r="1014" spans="1:25" ht="16.5" thickBot="1" x14ac:dyDescent="0.25">
      <c r="A1014" s="106"/>
      <c r="B1014" s="107"/>
      <c r="C1014" s="107"/>
      <c r="D1014" s="107"/>
      <c r="E1014" s="114"/>
      <c r="F1014" s="114"/>
      <c r="G1014" s="108"/>
      <c r="H1014" s="109"/>
      <c r="I1014" s="294">
        <v>1</v>
      </c>
      <c r="J1014" s="69"/>
      <c r="K1014" s="69"/>
      <c r="L1014" s="69"/>
      <c r="M1014" s="69"/>
      <c r="N1014" s="69"/>
      <c r="O1014" s="69"/>
      <c r="P1014" s="69"/>
      <c r="Q1014" s="69"/>
      <c r="R1014" s="69"/>
      <c r="S1014" s="337"/>
      <c r="T1014" s="333">
        <f t="shared" si="138"/>
        <v>0</v>
      </c>
      <c r="U1014" s="102">
        <f t="shared" si="139"/>
        <v>0</v>
      </c>
      <c r="V1014" s="103">
        <f>D993</f>
        <v>1989</v>
      </c>
      <c r="W1014" s="282" t="s">
        <v>82</v>
      </c>
      <c r="X1014" s="97">
        <f t="shared" si="140"/>
        <v>0</v>
      </c>
      <c r="Y1014" s="116"/>
    </row>
    <row r="1015" spans="1:25" ht="16.5" thickBot="1" x14ac:dyDescent="0.25">
      <c r="A1015" s="106"/>
      <c r="B1015" s="107"/>
      <c r="C1015" s="107"/>
      <c r="D1015" s="107"/>
      <c r="E1015" s="114"/>
      <c r="F1015" s="114"/>
      <c r="G1015" s="108"/>
      <c r="H1015" s="109"/>
      <c r="I1015" s="294">
        <v>3</v>
      </c>
      <c r="J1015" s="69"/>
      <c r="K1015" s="69"/>
      <c r="L1015" s="69"/>
      <c r="M1015" s="69"/>
      <c r="N1015" s="69"/>
      <c r="O1015" s="69"/>
      <c r="P1015" s="69"/>
      <c r="Q1015" s="69"/>
      <c r="R1015" s="69"/>
      <c r="S1015" s="337"/>
      <c r="T1015" s="333">
        <f t="shared" si="138"/>
        <v>0</v>
      </c>
      <c r="U1015" s="102">
        <f t="shared" si="139"/>
        <v>0</v>
      </c>
      <c r="V1015" s="103">
        <f>D993</f>
        <v>1989</v>
      </c>
      <c r="W1015" s="282" t="s">
        <v>20</v>
      </c>
      <c r="X1015" s="97">
        <f t="shared" si="140"/>
        <v>0</v>
      </c>
      <c r="Y1015" s="116"/>
    </row>
    <row r="1016" spans="1:25" ht="16.5" thickBot="1" x14ac:dyDescent="0.25">
      <c r="A1016" s="106"/>
      <c r="B1016" s="107"/>
      <c r="C1016" s="107"/>
      <c r="D1016" s="107"/>
      <c r="E1016" s="114"/>
      <c r="F1016" s="114"/>
      <c r="G1016" s="108"/>
      <c r="H1016" s="109"/>
      <c r="I1016" s="294"/>
      <c r="J1016" s="69"/>
      <c r="K1016" s="69"/>
      <c r="L1016" s="69"/>
      <c r="M1016" s="69"/>
      <c r="N1016" s="69"/>
      <c r="O1016" s="69"/>
      <c r="P1016" s="69"/>
      <c r="Q1016" s="69"/>
      <c r="R1016" s="69"/>
      <c r="S1016" s="337"/>
      <c r="T1016" s="333">
        <f t="shared" si="138"/>
        <v>0</v>
      </c>
      <c r="U1016" s="102">
        <f t="shared" si="139"/>
        <v>0</v>
      </c>
      <c r="V1016" s="103">
        <f>D993</f>
        <v>1989</v>
      </c>
      <c r="W1016" s="282" t="s">
        <v>83</v>
      </c>
      <c r="X1016" s="97">
        <f t="shared" si="140"/>
        <v>0</v>
      </c>
      <c r="Y1016" s="105" t="s">
        <v>429</v>
      </c>
    </row>
    <row r="1017" spans="1:25" ht="15.75" thickBot="1" x14ac:dyDescent="0.25">
      <c r="A1017" s="106"/>
      <c r="B1017" s="107"/>
      <c r="C1017" s="107"/>
      <c r="D1017" s="107"/>
      <c r="E1017" s="114"/>
      <c r="F1017" s="114"/>
      <c r="G1017" s="108"/>
      <c r="H1017" s="109"/>
      <c r="I1017" s="294"/>
      <c r="J1017" s="69"/>
      <c r="K1017" s="69"/>
      <c r="L1017" s="69"/>
      <c r="M1017" s="69"/>
      <c r="N1017" s="69"/>
      <c r="O1017" s="69"/>
      <c r="P1017" s="69"/>
      <c r="Q1017" s="69"/>
      <c r="R1017" s="69"/>
      <c r="S1017" s="337"/>
      <c r="T1017" s="333">
        <f t="shared" si="138"/>
        <v>0</v>
      </c>
      <c r="U1017" s="102">
        <f t="shared" si="139"/>
        <v>0</v>
      </c>
      <c r="V1017" s="103">
        <f>D993</f>
        <v>1989</v>
      </c>
      <c r="W1017" s="268" t="s">
        <v>220</v>
      </c>
      <c r="X1017" s="97">
        <f t="shared" si="140"/>
        <v>0</v>
      </c>
      <c r="Y1017" s="105" t="s">
        <v>595</v>
      </c>
    </row>
    <row r="1018" spans="1:25" ht="16.5" thickBot="1" x14ac:dyDescent="0.25">
      <c r="A1018" s="106"/>
      <c r="B1018" s="107"/>
      <c r="C1018" s="107"/>
      <c r="D1018" s="107"/>
      <c r="E1018" s="114"/>
      <c r="F1018" s="114"/>
      <c r="G1018" s="108"/>
      <c r="H1018" s="109"/>
      <c r="I1018" s="294">
        <v>15</v>
      </c>
      <c r="J1018" s="69"/>
      <c r="K1018" s="69"/>
      <c r="L1018" s="69"/>
      <c r="M1018" s="69"/>
      <c r="N1018" s="69"/>
      <c r="O1018" s="69"/>
      <c r="P1018" s="69"/>
      <c r="Q1018" s="69"/>
      <c r="R1018" s="69"/>
      <c r="S1018" s="337"/>
      <c r="T1018" s="333">
        <f t="shared" si="138"/>
        <v>0</v>
      </c>
      <c r="U1018" s="102">
        <f t="shared" si="139"/>
        <v>0</v>
      </c>
      <c r="V1018" s="103">
        <f>D993</f>
        <v>1989</v>
      </c>
      <c r="W1018" s="282" t="s">
        <v>13</v>
      </c>
      <c r="X1018" s="97">
        <f t="shared" si="140"/>
        <v>0</v>
      </c>
      <c r="Y1018" s="105" t="s">
        <v>110</v>
      </c>
    </row>
    <row r="1019" spans="1:25" ht="15.75" thickBot="1" x14ac:dyDescent="0.25">
      <c r="A1019" s="106"/>
      <c r="B1019" s="107"/>
      <c r="C1019" s="107"/>
      <c r="D1019" s="107"/>
      <c r="E1019" s="114"/>
      <c r="F1019" s="114"/>
      <c r="G1019" s="108"/>
      <c r="H1019" s="109"/>
      <c r="I1019" s="69">
        <v>1</v>
      </c>
      <c r="J1019" s="69"/>
      <c r="K1019" s="69"/>
      <c r="L1019" s="69"/>
      <c r="M1019" s="69"/>
      <c r="N1019" s="69"/>
      <c r="O1019" s="69"/>
      <c r="P1019" s="69"/>
      <c r="Q1019" s="69"/>
      <c r="R1019" s="69"/>
      <c r="S1019" s="337"/>
      <c r="T1019" s="333">
        <f t="shared" si="138"/>
        <v>0</v>
      </c>
      <c r="U1019" s="102">
        <f t="shared" si="139"/>
        <v>0</v>
      </c>
      <c r="V1019" s="103">
        <f>D993</f>
        <v>1989</v>
      </c>
      <c r="W1019" s="254" t="s">
        <v>346</v>
      </c>
      <c r="X1019" s="97">
        <f t="shared" si="140"/>
        <v>0</v>
      </c>
      <c r="Y1019" s="115"/>
    </row>
    <row r="1020" spans="1:25" ht="15.75" thickBot="1" x14ac:dyDescent="0.25">
      <c r="A1020" s="106"/>
      <c r="B1020" s="107"/>
      <c r="C1020" s="107"/>
      <c r="D1020" s="107"/>
      <c r="E1020" s="114"/>
      <c r="F1020" s="114"/>
      <c r="G1020" s="108"/>
      <c r="H1020" s="109"/>
      <c r="I1020" s="69">
        <v>4</v>
      </c>
      <c r="J1020" s="69"/>
      <c r="K1020" s="69"/>
      <c r="L1020" s="69"/>
      <c r="M1020" s="69"/>
      <c r="N1020" s="69"/>
      <c r="O1020" s="69"/>
      <c r="P1020" s="69"/>
      <c r="Q1020" s="69"/>
      <c r="R1020" s="69"/>
      <c r="S1020" s="337"/>
      <c r="T1020" s="333">
        <f t="shared" si="138"/>
        <v>0</v>
      </c>
      <c r="U1020" s="102">
        <f t="shared" si="139"/>
        <v>0</v>
      </c>
      <c r="V1020" s="103">
        <f>D993</f>
        <v>1989</v>
      </c>
      <c r="W1020" s="254" t="s">
        <v>101</v>
      </c>
      <c r="X1020" s="97">
        <f t="shared" si="140"/>
        <v>0</v>
      </c>
      <c r="Y1020" s="115"/>
    </row>
    <row r="1021" spans="1:25" ht="16.5" thickBot="1" x14ac:dyDescent="0.25">
      <c r="A1021" s="106"/>
      <c r="B1021" s="107"/>
      <c r="C1021" s="107"/>
      <c r="D1021" s="107"/>
      <c r="E1021" s="114"/>
      <c r="F1021" s="114"/>
      <c r="G1021" s="108"/>
      <c r="H1021" s="117"/>
      <c r="I1021" s="110"/>
      <c r="J1021" s="110"/>
      <c r="K1021" s="110"/>
      <c r="L1021" s="110"/>
      <c r="M1021" s="110"/>
      <c r="N1021" s="110"/>
      <c r="O1021" s="110"/>
      <c r="P1021" s="110"/>
      <c r="Q1021" s="110"/>
      <c r="R1021" s="110"/>
      <c r="S1021" s="340"/>
      <c r="T1021" s="334">
        <f t="shared" si="138"/>
        <v>0</v>
      </c>
      <c r="U1021" s="430">
        <f t="shared" si="139"/>
        <v>0</v>
      </c>
      <c r="V1021" s="103">
        <f>D993</f>
        <v>1989</v>
      </c>
      <c r="W1021" s="286" t="s">
        <v>10</v>
      </c>
      <c r="X1021" s="97">
        <f t="shared" si="140"/>
        <v>0</v>
      </c>
      <c r="Y1021" s="105"/>
    </row>
    <row r="1022" spans="1:25" ht="16.5" thickBot="1" x14ac:dyDescent="0.3">
      <c r="A1022" s="106"/>
      <c r="B1022" s="107"/>
      <c r="C1022" s="107"/>
      <c r="D1022" s="107"/>
      <c r="E1022" s="114"/>
      <c r="F1022" s="114"/>
      <c r="G1022" s="108"/>
      <c r="H1022" s="91"/>
      <c r="I1022" s="92"/>
      <c r="J1022" s="325"/>
      <c r="K1022" s="92"/>
      <c r="L1022" s="92"/>
      <c r="M1022" s="92"/>
      <c r="N1022" s="92"/>
      <c r="O1022" s="92"/>
      <c r="P1022" s="92"/>
      <c r="Q1022" s="92"/>
      <c r="R1022" s="92"/>
      <c r="S1022" s="92"/>
      <c r="T1022" s="332"/>
      <c r="U1022" s="332"/>
      <c r="V1022" s="125"/>
      <c r="W1022" s="287" t="s">
        <v>177</v>
      </c>
      <c r="X1022" s="97">
        <f t="shared" si="140"/>
        <v>0</v>
      </c>
      <c r="Y1022" s="105"/>
    </row>
    <row r="1023" spans="1:25" ht="16.5" thickBot="1" x14ac:dyDescent="0.25">
      <c r="A1023" s="106"/>
      <c r="B1023" s="107"/>
      <c r="C1023" s="107"/>
      <c r="D1023" s="107"/>
      <c r="E1023" s="114"/>
      <c r="F1023" s="114"/>
      <c r="G1023" s="119"/>
      <c r="H1023" s="99"/>
      <c r="I1023" s="100"/>
      <c r="J1023" s="100"/>
      <c r="K1023" s="100"/>
      <c r="L1023" s="100"/>
      <c r="M1023" s="100"/>
      <c r="N1023" s="100"/>
      <c r="O1023" s="100"/>
      <c r="P1023" s="100"/>
      <c r="Q1023" s="100"/>
      <c r="R1023" s="100"/>
      <c r="S1023" s="336"/>
      <c r="T1023" s="335">
        <f t="shared" ref="T1023:T1031" si="141">SUM(H1023,J1023,L1023,N1023,P1023,R1023,S1023)</f>
        <v>0</v>
      </c>
      <c r="U1023" s="224">
        <f>($T1023)/$D$993</f>
        <v>0</v>
      </c>
      <c r="V1023" s="103">
        <f>D993</f>
        <v>1989</v>
      </c>
      <c r="W1023" s="281" t="s">
        <v>87</v>
      </c>
      <c r="X1023" s="97">
        <f t="shared" si="140"/>
        <v>0</v>
      </c>
      <c r="Y1023" s="105" t="s">
        <v>476</v>
      </c>
    </row>
    <row r="1024" spans="1:25" ht="16.5" thickBot="1" x14ac:dyDescent="0.25">
      <c r="A1024" s="106"/>
      <c r="B1024" s="107"/>
      <c r="C1024" s="107"/>
      <c r="D1024" s="107"/>
      <c r="E1024" s="114"/>
      <c r="F1024" s="114"/>
      <c r="G1024" s="119"/>
      <c r="H1024" s="109">
        <v>3</v>
      </c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337"/>
      <c r="T1024" s="333">
        <f t="shared" si="141"/>
        <v>3</v>
      </c>
      <c r="U1024" s="224">
        <f t="shared" ref="U1024:U1031" si="142">($T1024)/$D$993</f>
        <v>1.5082956259426848E-3</v>
      </c>
      <c r="V1024" s="103">
        <f>D993</f>
        <v>1989</v>
      </c>
      <c r="W1024" s="282" t="s">
        <v>88</v>
      </c>
      <c r="X1024" s="97">
        <f t="shared" si="140"/>
        <v>3</v>
      </c>
      <c r="Y1024" s="105" t="s">
        <v>584</v>
      </c>
    </row>
    <row r="1025" spans="1:25" ht="15.75" thickBot="1" x14ac:dyDescent="0.25">
      <c r="A1025" s="106"/>
      <c r="B1025" s="107"/>
      <c r="C1025" s="107"/>
      <c r="D1025" s="107"/>
      <c r="E1025" s="114"/>
      <c r="F1025" s="114"/>
      <c r="G1025" s="119"/>
      <c r="H1025" s="10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337"/>
      <c r="T1025" s="333">
        <f t="shared" si="141"/>
        <v>0</v>
      </c>
      <c r="U1025" s="224">
        <f t="shared" si="142"/>
        <v>0</v>
      </c>
      <c r="V1025" s="103">
        <f>D993</f>
        <v>1989</v>
      </c>
      <c r="W1025" s="368" t="s">
        <v>90</v>
      </c>
      <c r="X1025" s="97">
        <f t="shared" si="140"/>
        <v>0</v>
      </c>
      <c r="Y1025" s="105" t="s">
        <v>593</v>
      </c>
    </row>
    <row r="1026" spans="1:25" ht="16.5" thickBot="1" x14ac:dyDescent="0.25">
      <c r="A1026" s="106"/>
      <c r="B1026" s="107"/>
      <c r="C1026" s="107"/>
      <c r="D1026" s="107"/>
      <c r="E1026" s="114"/>
      <c r="F1026" s="114"/>
      <c r="G1026" s="119"/>
      <c r="H1026" s="10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337"/>
      <c r="T1026" s="333">
        <f t="shared" si="141"/>
        <v>0</v>
      </c>
      <c r="U1026" s="224">
        <f t="shared" si="142"/>
        <v>0</v>
      </c>
      <c r="V1026" s="103">
        <f>D993</f>
        <v>1989</v>
      </c>
      <c r="W1026" s="282" t="s">
        <v>76</v>
      </c>
      <c r="X1026" s="97">
        <f t="shared" si="140"/>
        <v>0</v>
      </c>
      <c r="Y1026" s="105" t="s">
        <v>594</v>
      </c>
    </row>
    <row r="1027" spans="1:25" ht="16.5" thickBot="1" x14ac:dyDescent="0.25">
      <c r="A1027" s="106"/>
      <c r="B1027" s="107"/>
      <c r="C1027" s="107"/>
      <c r="D1027" s="107"/>
      <c r="E1027" s="114"/>
      <c r="F1027" s="114"/>
      <c r="G1027" s="119"/>
      <c r="H1027" s="109">
        <v>6</v>
      </c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337"/>
      <c r="T1027" s="333">
        <f t="shared" si="141"/>
        <v>6</v>
      </c>
      <c r="U1027" s="224">
        <f t="shared" si="142"/>
        <v>3.0165912518853697E-3</v>
      </c>
      <c r="V1027" s="103">
        <f>D993</f>
        <v>1989</v>
      </c>
      <c r="W1027" s="282" t="s">
        <v>199</v>
      </c>
      <c r="X1027" s="97">
        <f t="shared" si="140"/>
        <v>6</v>
      </c>
      <c r="Y1027" s="105"/>
    </row>
    <row r="1028" spans="1:25" ht="16.5" thickBot="1" x14ac:dyDescent="0.25">
      <c r="A1028" s="106"/>
      <c r="B1028" s="107"/>
      <c r="C1028" s="107"/>
      <c r="D1028" s="107"/>
      <c r="E1028" s="114"/>
      <c r="F1028" s="114"/>
      <c r="G1028" s="119"/>
      <c r="H1028" s="109">
        <v>2</v>
      </c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337"/>
      <c r="T1028" s="333">
        <f t="shared" si="141"/>
        <v>2</v>
      </c>
      <c r="U1028" s="224">
        <f t="shared" si="142"/>
        <v>1.0055304172951231E-3</v>
      </c>
      <c r="V1028" s="103">
        <f>D993</f>
        <v>1989</v>
      </c>
      <c r="W1028" s="283" t="s">
        <v>28</v>
      </c>
      <c r="X1028" s="97">
        <f t="shared" si="140"/>
        <v>2</v>
      </c>
      <c r="Y1028" s="105"/>
    </row>
    <row r="1029" spans="1:25" ht="16.5" thickBot="1" x14ac:dyDescent="0.25">
      <c r="A1029" s="106"/>
      <c r="B1029" s="107"/>
      <c r="C1029" s="107"/>
      <c r="D1029" s="107"/>
      <c r="E1029" s="114"/>
      <c r="F1029" s="114"/>
      <c r="G1029" s="119"/>
      <c r="H1029" s="117">
        <v>6</v>
      </c>
      <c r="I1029" s="110"/>
      <c r="J1029" s="110"/>
      <c r="K1029" s="110"/>
      <c r="L1029" s="110"/>
      <c r="M1029" s="110"/>
      <c r="N1029" s="110"/>
      <c r="O1029" s="110"/>
      <c r="P1029" s="110"/>
      <c r="Q1029" s="110"/>
      <c r="R1029" s="110"/>
      <c r="S1029" s="340"/>
      <c r="T1029" s="333">
        <f t="shared" si="141"/>
        <v>6</v>
      </c>
      <c r="U1029" s="224">
        <f t="shared" si="142"/>
        <v>3.0165912518853697E-3</v>
      </c>
      <c r="V1029" s="103">
        <f>D993</f>
        <v>1989</v>
      </c>
      <c r="W1029" s="286" t="s">
        <v>37</v>
      </c>
      <c r="X1029" s="97">
        <f t="shared" si="140"/>
        <v>6</v>
      </c>
      <c r="Y1029" s="292" t="s">
        <v>592</v>
      </c>
    </row>
    <row r="1030" spans="1:25" ht="16.5" thickBot="1" x14ac:dyDescent="0.25">
      <c r="A1030" s="106"/>
      <c r="B1030" s="107"/>
      <c r="C1030" s="107"/>
      <c r="D1030" s="107"/>
      <c r="E1030" s="114"/>
      <c r="F1030" s="114"/>
      <c r="G1030" s="119"/>
      <c r="H1030" s="117">
        <v>3</v>
      </c>
      <c r="I1030" s="110"/>
      <c r="J1030" s="110"/>
      <c r="K1030" s="110"/>
      <c r="L1030" s="110"/>
      <c r="M1030" s="110"/>
      <c r="N1030" s="110"/>
      <c r="O1030" s="110"/>
      <c r="P1030" s="110"/>
      <c r="Q1030" s="110"/>
      <c r="R1030" s="110"/>
      <c r="S1030" s="340"/>
      <c r="T1030" s="333">
        <f t="shared" si="141"/>
        <v>3</v>
      </c>
      <c r="U1030" s="224">
        <f t="shared" si="142"/>
        <v>1.5082956259426848E-3</v>
      </c>
      <c r="V1030" s="103">
        <f>D993</f>
        <v>1989</v>
      </c>
      <c r="W1030" s="286" t="s">
        <v>346</v>
      </c>
      <c r="X1030" s="97">
        <f t="shared" si="140"/>
        <v>3</v>
      </c>
      <c r="Y1030" s="105"/>
    </row>
    <row r="1031" spans="1:25" ht="16.5" thickBot="1" x14ac:dyDescent="0.25">
      <c r="A1031" s="127"/>
      <c r="B1031" s="128"/>
      <c r="C1031" s="128"/>
      <c r="D1031" s="128"/>
      <c r="E1031" s="129"/>
      <c r="F1031" s="129"/>
      <c r="G1031" s="130"/>
      <c r="H1031" s="117">
        <v>5</v>
      </c>
      <c r="I1031" s="110"/>
      <c r="J1031" s="110"/>
      <c r="K1031" s="110"/>
      <c r="L1031" s="110"/>
      <c r="M1031" s="110"/>
      <c r="N1031" s="110"/>
      <c r="O1031" s="110"/>
      <c r="P1031" s="110"/>
      <c r="Q1031" s="110"/>
      <c r="R1031" s="110"/>
      <c r="S1031" s="340"/>
      <c r="T1031" s="333">
        <f t="shared" si="141"/>
        <v>5</v>
      </c>
      <c r="U1031" s="331">
        <f t="shared" si="142"/>
        <v>2.5138260432378081E-3</v>
      </c>
      <c r="V1031" s="103">
        <f>D993</f>
        <v>1989</v>
      </c>
      <c r="W1031" s="284" t="s">
        <v>168</v>
      </c>
      <c r="X1031" s="289">
        <f>T1031</f>
        <v>5</v>
      </c>
      <c r="Y1031" s="295"/>
    </row>
    <row r="1032" spans="1:25" ht="15.75" thickBot="1" x14ac:dyDescent="0.25">
      <c r="A1032" s="132"/>
      <c r="B1032" s="132"/>
      <c r="C1032" s="132"/>
      <c r="D1032" s="132"/>
      <c r="E1032" s="132"/>
      <c r="F1032" s="132"/>
      <c r="G1032" s="53" t="s">
        <v>5</v>
      </c>
      <c r="H1032" s="133">
        <f>SUM(H994:H1031)</f>
        <v>69</v>
      </c>
      <c r="I1032" s="133">
        <f>SUM(I994:I1031)</f>
        <v>64</v>
      </c>
      <c r="J1032" s="133">
        <f>SUM(J994:J1031)</f>
        <v>14</v>
      </c>
      <c r="K1032" s="133">
        <f t="shared" ref="K1032:R1032" si="143">SUM(K994:K1031)</f>
        <v>0</v>
      </c>
      <c r="L1032" s="133">
        <f t="shared" si="143"/>
        <v>0</v>
      </c>
      <c r="M1032" s="133">
        <f t="shared" si="143"/>
        <v>0</v>
      </c>
      <c r="N1032" s="133">
        <f t="shared" si="143"/>
        <v>0</v>
      </c>
      <c r="O1032" s="133">
        <f t="shared" si="143"/>
        <v>0</v>
      </c>
      <c r="P1032" s="133">
        <f t="shared" si="143"/>
        <v>0</v>
      </c>
      <c r="Q1032" s="133">
        <f t="shared" si="143"/>
        <v>0</v>
      </c>
      <c r="R1032" s="133">
        <f t="shared" si="143"/>
        <v>0</v>
      </c>
      <c r="S1032" s="133">
        <f>SUM(S994:S1031)</f>
        <v>26</v>
      </c>
      <c r="T1032" s="271">
        <f>SUM(H1032,J1032,L1032,N1032,P1032,R1032,S1032)</f>
        <v>109</v>
      </c>
      <c r="U1032" s="224">
        <f>($T1032)/$D$993</f>
        <v>5.4801407742584213E-2</v>
      </c>
      <c r="V1032" s="103">
        <f>D993</f>
        <v>1989</v>
      </c>
      <c r="W1032" s="46"/>
    </row>
    <row r="1034" spans="1:25" ht="15.75" thickBot="1" x14ac:dyDescent="0.3"/>
    <row r="1035" spans="1:25" ht="75.75" thickBot="1" x14ac:dyDescent="0.3">
      <c r="A1035" s="48"/>
      <c r="B1035" s="48" t="s">
        <v>23</v>
      </c>
      <c r="C1035" s="49" t="s">
        <v>56</v>
      </c>
      <c r="D1035" s="49" t="s">
        <v>18</v>
      </c>
      <c r="E1035" s="48" t="s">
        <v>17</v>
      </c>
      <c r="F1035" s="50" t="s">
        <v>1</v>
      </c>
      <c r="G1035" s="51" t="s">
        <v>24</v>
      </c>
      <c r="H1035" s="52" t="s">
        <v>77</v>
      </c>
      <c r="I1035" s="52" t="s">
        <v>78</v>
      </c>
      <c r="J1035" s="52" t="s">
        <v>57</v>
      </c>
      <c r="K1035" s="52" t="s">
        <v>62</v>
      </c>
      <c r="L1035" s="52" t="s">
        <v>58</v>
      </c>
      <c r="M1035" s="52" t="s">
        <v>63</v>
      </c>
      <c r="N1035" s="52" t="s">
        <v>59</v>
      </c>
      <c r="O1035" s="52" t="s">
        <v>64</v>
      </c>
      <c r="P1035" s="52" t="s">
        <v>60</v>
      </c>
      <c r="Q1035" s="52" t="s">
        <v>79</v>
      </c>
      <c r="R1035" s="52" t="s">
        <v>131</v>
      </c>
      <c r="S1035" s="52" t="s">
        <v>44</v>
      </c>
      <c r="T1035" s="52" t="s">
        <v>5</v>
      </c>
      <c r="U1035" s="48" t="s">
        <v>2</v>
      </c>
      <c r="V1035" s="88" t="s">
        <v>74</v>
      </c>
      <c r="W1035" s="89" t="s">
        <v>21</v>
      </c>
      <c r="X1035" s="49" t="s">
        <v>18</v>
      </c>
      <c r="Y1035" s="90" t="s">
        <v>7</v>
      </c>
    </row>
    <row r="1036" spans="1:25" ht="15.75" thickBot="1" x14ac:dyDescent="0.3">
      <c r="A1036" s="471">
        <v>1481239</v>
      </c>
      <c r="B1036" s="288" t="s">
        <v>125</v>
      </c>
      <c r="C1036" s="471">
        <v>1920</v>
      </c>
      <c r="D1036" s="471">
        <v>2029</v>
      </c>
      <c r="E1036" s="476">
        <v>1885</v>
      </c>
      <c r="F1036" s="477">
        <f>E1036/D1036</f>
        <v>0.92902907836372595</v>
      </c>
      <c r="G1036" s="54">
        <v>45005</v>
      </c>
      <c r="H1036" s="91"/>
      <c r="I1036" s="92"/>
      <c r="J1036" s="92"/>
      <c r="K1036" s="92"/>
      <c r="L1036" s="92"/>
      <c r="M1036" s="92"/>
      <c r="N1036" s="92"/>
      <c r="O1036" s="92"/>
      <c r="P1036" s="92"/>
      <c r="Q1036" s="92"/>
      <c r="R1036" s="92"/>
      <c r="S1036" s="93"/>
      <c r="T1036" s="425"/>
      <c r="U1036" s="125"/>
      <c r="V1036" s="93"/>
      <c r="W1036" s="95" t="s">
        <v>80</v>
      </c>
      <c r="X1036" s="289">
        <v>578.5</v>
      </c>
      <c r="Y1036" s="86" t="s">
        <v>75</v>
      </c>
    </row>
    <row r="1037" spans="1:25" ht="16.5" thickBot="1" x14ac:dyDescent="0.25">
      <c r="A1037" s="96"/>
      <c r="B1037" s="97"/>
      <c r="C1037" s="97"/>
      <c r="D1037" s="97"/>
      <c r="E1037" s="97"/>
      <c r="F1037" s="97"/>
      <c r="G1037" s="98"/>
      <c r="H1037" s="99">
        <v>12</v>
      </c>
      <c r="I1037" s="100"/>
      <c r="J1037" s="100"/>
      <c r="K1037" s="100"/>
      <c r="L1037" s="100"/>
      <c r="M1037" s="100"/>
      <c r="N1037" s="100"/>
      <c r="O1037" s="100"/>
      <c r="P1037" s="100"/>
      <c r="Q1037" s="100"/>
      <c r="R1037" s="100"/>
      <c r="S1037" s="336">
        <v>10</v>
      </c>
      <c r="T1037" s="335">
        <f>SUM(H1037,J1037,L1037,N1037,P1037,R1037,S1037)</f>
        <v>22</v>
      </c>
      <c r="U1037" s="429">
        <f>($T1037)/$D$1036</f>
        <v>1.0842779694430755E-2</v>
      </c>
      <c r="V1037" s="103">
        <f>D1036</f>
        <v>2029</v>
      </c>
      <c r="W1037" s="281" t="s">
        <v>16</v>
      </c>
      <c r="X1037" s="97">
        <f>T1037</f>
        <v>22</v>
      </c>
      <c r="Y1037" s="290" t="s">
        <v>140</v>
      </c>
    </row>
    <row r="1038" spans="1:25" ht="16.5" thickBot="1" x14ac:dyDescent="0.25">
      <c r="A1038" s="106"/>
      <c r="B1038" s="107"/>
      <c r="C1038" s="107"/>
      <c r="D1038" s="107"/>
      <c r="E1038" s="107"/>
      <c r="F1038" s="107"/>
      <c r="G1038" s="108"/>
      <c r="H1038" s="109">
        <v>9</v>
      </c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337"/>
      <c r="T1038" s="333">
        <f t="shared" ref="T1038:T1064" si="144">SUM(H1038,J1038,L1038,N1038,P1038,R1038,S1038)</f>
        <v>9</v>
      </c>
      <c r="U1038" s="102">
        <f t="shared" ref="U1038:U1064" si="145">($T1038)/$D$1036</f>
        <v>4.4356826022671266E-3</v>
      </c>
      <c r="V1038" s="103">
        <f>D1036</f>
        <v>2029</v>
      </c>
      <c r="W1038" s="282" t="s">
        <v>6</v>
      </c>
      <c r="X1038" s="97">
        <f t="shared" ref="X1038:X1073" si="146">T1038</f>
        <v>9</v>
      </c>
      <c r="Y1038" s="290" t="s">
        <v>178</v>
      </c>
    </row>
    <row r="1039" spans="1:25" ht="16.5" thickBot="1" x14ac:dyDescent="0.25">
      <c r="A1039" s="106"/>
      <c r="B1039" s="107"/>
      <c r="C1039" s="107"/>
      <c r="D1039" s="107"/>
      <c r="E1039" s="114"/>
      <c r="F1039" s="114"/>
      <c r="G1039" s="108"/>
      <c r="H1039" s="109">
        <v>37</v>
      </c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337">
        <v>8</v>
      </c>
      <c r="T1039" s="333">
        <f t="shared" si="144"/>
        <v>45</v>
      </c>
      <c r="U1039" s="102">
        <f t="shared" si="145"/>
        <v>2.2178413011335635E-2</v>
      </c>
      <c r="V1039" s="103">
        <f>D1036</f>
        <v>2029</v>
      </c>
      <c r="W1039" s="282" t="s">
        <v>14</v>
      </c>
      <c r="X1039" s="97">
        <f t="shared" si="146"/>
        <v>45</v>
      </c>
      <c r="Y1039" s="329"/>
    </row>
    <row r="1040" spans="1:25" ht="16.5" thickBot="1" x14ac:dyDescent="0.25">
      <c r="A1040" s="106"/>
      <c r="B1040" s="107"/>
      <c r="C1040" s="107"/>
      <c r="D1040" s="107"/>
      <c r="E1040" s="114"/>
      <c r="F1040" s="114"/>
      <c r="G1040" s="108"/>
      <c r="H1040" s="109">
        <v>7</v>
      </c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337">
        <v>4</v>
      </c>
      <c r="T1040" s="333">
        <f t="shared" si="144"/>
        <v>11</v>
      </c>
      <c r="U1040" s="102">
        <f t="shared" si="145"/>
        <v>5.4213898472153773E-3</v>
      </c>
      <c r="V1040" s="103">
        <f>D1036</f>
        <v>2029</v>
      </c>
      <c r="W1040" s="282" t="s">
        <v>15</v>
      </c>
      <c r="X1040" s="97">
        <f t="shared" si="146"/>
        <v>11</v>
      </c>
      <c r="Y1040" s="459"/>
    </row>
    <row r="1041" spans="1:25" ht="16.5" thickBot="1" x14ac:dyDescent="0.25">
      <c r="A1041" s="106"/>
      <c r="B1041" s="107"/>
      <c r="C1041" s="107"/>
      <c r="D1041" s="107"/>
      <c r="E1041" s="114"/>
      <c r="F1041" s="114"/>
      <c r="G1041" s="108"/>
      <c r="H1041" s="109">
        <v>3</v>
      </c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337"/>
      <c r="T1041" s="333">
        <f t="shared" si="144"/>
        <v>3</v>
      </c>
      <c r="U1041" s="102">
        <f t="shared" si="145"/>
        <v>1.4785608674223755E-3</v>
      </c>
      <c r="V1041" s="103">
        <f>D1036</f>
        <v>2029</v>
      </c>
      <c r="W1041" s="282" t="s">
        <v>32</v>
      </c>
      <c r="X1041" s="97">
        <f t="shared" si="146"/>
        <v>3</v>
      </c>
      <c r="Y1041" s="459"/>
    </row>
    <row r="1042" spans="1:25" ht="16.5" thickBot="1" x14ac:dyDescent="0.25">
      <c r="A1042" s="106"/>
      <c r="B1042" s="107"/>
      <c r="C1042" s="107"/>
      <c r="D1042" s="107"/>
      <c r="E1042" s="114"/>
      <c r="F1042" s="114"/>
      <c r="G1042" s="108"/>
      <c r="H1042" s="10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337"/>
      <c r="T1042" s="333">
        <f t="shared" si="144"/>
        <v>0</v>
      </c>
      <c r="U1042" s="102">
        <f t="shared" si="145"/>
        <v>0</v>
      </c>
      <c r="V1042" s="103">
        <f>D1036</f>
        <v>2029</v>
      </c>
      <c r="W1042" s="282" t="s">
        <v>33</v>
      </c>
      <c r="X1042" s="97">
        <f t="shared" si="146"/>
        <v>0</v>
      </c>
      <c r="Y1042" s="115"/>
    </row>
    <row r="1043" spans="1:25" ht="16.5" thickBot="1" x14ac:dyDescent="0.25">
      <c r="A1043" s="106"/>
      <c r="B1043" s="107"/>
      <c r="C1043" s="107"/>
      <c r="D1043" s="107"/>
      <c r="E1043" s="114"/>
      <c r="F1043" s="114"/>
      <c r="G1043" s="108"/>
      <c r="H1043" s="10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337"/>
      <c r="T1043" s="333">
        <f t="shared" si="144"/>
        <v>0</v>
      </c>
      <c r="U1043" s="102">
        <f t="shared" si="145"/>
        <v>0</v>
      </c>
      <c r="V1043" s="103">
        <f>D1036</f>
        <v>2029</v>
      </c>
      <c r="W1043" s="282" t="s">
        <v>596</v>
      </c>
      <c r="X1043" s="97">
        <f t="shared" si="146"/>
        <v>0</v>
      </c>
      <c r="Y1043" s="479"/>
    </row>
    <row r="1044" spans="1:25" ht="16.5" thickBot="1" x14ac:dyDescent="0.25">
      <c r="A1044" s="106"/>
      <c r="B1044" s="107"/>
      <c r="C1044" s="107"/>
      <c r="D1044" s="107"/>
      <c r="E1044" s="114"/>
      <c r="F1044" s="114"/>
      <c r="G1044" s="108"/>
      <c r="H1044" s="10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337"/>
      <c r="T1044" s="333">
        <f t="shared" si="144"/>
        <v>0</v>
      </c>
      <c r="U1044" s="102">
        <f t="shared" si="145"/>
        <v>0</v>
      </c>
      <c r="V1044" s="103">
        <f>D1036</f>
        <v>2029</v>
      </c>
      <c r="W1044" s="282" t="s">
        <v>31</v>
      </c>
      <c r="X1044" s="97">
        <f t="shared" si="146"/>
        <v>0</v>
      </c>
      <c r="Y1044" s="115"/>
    </row>
    <row r="1045" spans="1:25" ht="16.5" thickBot="1" x14ac:dyDescent="0.25">
      <c r="A1045" s="106"/>
      <c r="B1045" s="107"/>
      <c r="C1045" s="107"/>
      <c r="D1045" s="107"/>
      <c r="E1045" s="114"/>
      <c r="F1045" s="114"/>
      <c r="G1045" s="108"/>
      <c r="H1045" s="109">
        <v>6</v>
      </c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337">
        <v>2</v>
      </c>
      <c r="T1045" s="333">
        <f t="shared" si="144"/>
        <v>8</v>
      </c>
      <c r="U1045" s="102">
        <f t="shared" si="145"/>
        <v>3.9428289797930017E-3</v>
      </c>
      <c r="V1045" s="103">
        <f>D1036</f>
        <v>2029</v>
      </c>
      <c r="W1045" s="282" t="s">
        <v>0</v>
      </c>
      <c r="X1045" s="97">
        <f t="shared" si="146"/>
        <v>8</v>
      </c>
      <c r="Y1045" s="329"/>
    </row>
    <row r="1046" spans="1:25" ht="16.5" thickBot="1" x14ac:dyDescent="0.25">
      <c r="A1046" s="106"/>
      <c r="B1046" s="107"/>
      <c r="C1046" s="107"/>
      <c r="D1046" s="107"/>
      <c r="E1046" s="114"/>
      <c r="F1046" s="114"/>
      <c r="G1046" s="108"/>
      <c r="H1046" s="109">
        <v>2</v>
      </c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337"/>
      <c r="T1046" s="333">
        <f t="shared" si="144"/>
        <v>2</v>
      </c>
      <c r="U1046" s="102">
        <f t="shared" si="145"/>
        <v>9.8570724494825043E-4</v>
      </c>
      <c r="V1046" s="103">
        <f>D1036</f>
        <v>2029</v>
      </c>
      <c r="W1046" s="282" t="s">
        <v>12</v>
      </c>
      <c r="X1046" s="97">
        <f t="shared" si="146"/>
        <v>2</v>
      </c>
      <c r="Y1046" s="116"/>
    </row>
    <row r="1047" spans="1:25" ht="16.5" thickBot="1" x14ac:dyDescent="0.25">
      <c r="A1047" s="106"/>
      <c r="B1047" s="107"/>
      <c r="C1047" s="107"/>
      <c r="D1047" s="107"/>
      <c r="E1047" s="114"/>
      <c r="F1047" s="114" t="s">
        <v>110</v>
      </c>
      <c r="G1047" s="108"/>
      <c r="H1047" s="109">
        <v>4</v>
      </c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337">
        <v>1</v>
      </c>
      <c r="T1047" s="333">
        <f t="shared" si="144"/>
        <v>5</v>
      </c>
      <c r="U1047" s="102">
        <f t="shared" si="145"/>
        <v>2.4642681123706258E-3</v>
      </c>
      <c r="V1047" s="103">
        <f>D1036</f>
        <v>2029</v>
      </c>
      <c r="W1047" s="282" t="s">
        <v>35</v>
      </c>
      <c r="X1047" s="97">
        <f t="shared" si="146"/>
        <v>5</v>
      </c>
      <c r="Y1047" s="116"/>
    </row>
    <row r="1048" spans="1:25" ht="16.5" thickBot="1" x14ac:dyDescent="0.25">
      <c r="A1048" s="106"/>
      <c r="B1048" s="107"/>
      <c r="C1048" s="107"/>
      <c r="D1048" s="107"/>
      <c r="E1048" s="114"/>
      <c r="F1048" s="114"/>
      <c r="G1048" s="108"/>
      <c r="H1048" s="109"/>
      <c r="I1048" s="69"/>
      <c r="J1048" s="69">
        <v>2</v>
      </c>
      <c r="K1048" s="69"/>
      <c r="L1048" s="69"/>
      <c r="M1048" s="69"/>
      <c r="N1048" s="69"/>
      <c r="O1048" s="69"/>
      <c r="P1048" s="69"/>
      <c r="Q1048" s="69"/>
      <c r="R1048" s="69"/>
      <c r="S1048" s="337"/>
      <c r="T1048" s="333">
        <f t="shared" si="144"/>
        <v>2</v>
      </c>
      <c r="U1048" s="102">
        <f t="shared" si="145"/>
        <v>9.8570724494825043E-4</v>
      </c>
      <c r="V1048" s="103">
        <f>D1036</f>
        <v>2029</v>
      </c>
      <c r="W1048" s="283" t="s">
        <v>29</v>
      </c>
      <c r="X1048" s="97">
        <f t="shared" si="146"/>
        <v>2</v>
      </c>
      <c r="Y1048" s="113"/>
    </row>
    <row r="1049" spans="1:25" ht="16.5" thickBot="1" x14ac:dyDescent="0.25">
      <c r="A1049" s="106"/>
      <c r="B1049" s="107"/>
      <c r="C1049" s="107"/>
      <c r="D1049" s="107"/>
      <c r="E1049" s="114"/>
      <c r="F1049" s="114"/>
      <c r="G1049" s="119"/>
      <c r="H1049" s="120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337"/>
      <c r="T1049" s="333">
        <f t="shared" si="144"/>
        <v>0</v>
      </c>
      <c r="U1049" s="102">
        <f t="shared" si="145"/>
        <v>0</v>
      </c>
      <c r="V1049" s="103">
        <f>D1036</f>
        <v>2029</v>
      </c>
      <c r="W1049" s="283" t="s">
        <v>28</v>
      </c>
      <c r="X1049" s="97">
        <f t="shared" si="146"/>
        <v>0</v>
      </c>
      <c r="Y1049" s="292"/>
    </row>
    <row r="1050" spans="1:25" ht="16.5" thickBot="1" x14ac:dyDescent="0.25">
      <c r="A1050" s="106"/>
      <c r="B1050" s="107"/>
      <c r="C1050" s="107"/>
      <c r="D1050" s="107"/>
      <c r="E1050" s="114"/>
      <c r="F1050" s="114"/>
      <c r="G1050" s="119"/>
      <c r="H1050" s="120">
        <v>2</v>
      </c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337"/>
      <c r="T1050" s="333">
        <f t="shared" si="144"/>
        <v>2</v>
      </c>
      <c r="U1050" s="102">
        <f t="shared" si="145"/>
        <v>9.8570724494825043E-4</v>
      </c>
      <c r="V1050" s="103">
        <f>D1036</f>
        <v>2029</v>
      </c>
      <c r="W1050" s="283" t="s">
        <v>544</v>
      </c>
      <c r="X1050" s="97">
        <f t="shared" si="146"/>
        <v>2</v>
      </c>
      <c r="Y1050" s="113"/>
    </row>
    <row r="1051" spans="1:25" ht="16.5" thickBot="1" x14ac:dyDescent="0.25">
      <c r="A1051" s="106"/>
      <c r="B1051" s="107"/>
      <c r="C1051" s="107"/>
      <c r="D1051" s="107"/>
      <c r="E1051" s="114"/>
      <c r="F1051" s="114"/>
      <c r="G1051" s="119"/>
      <c r="H1051" s="227"/>
      <c r="I1051" s="228"/>
      <c r="J1051" s="228"/>
      <c r="K1051" s="228"/>
      <c r="L1051" s="228"/>
      <c r="M1051" s="228"/>
      <c r="N1051" s="228"/>
      <c r="O1051" s="228"/>
      <c r="P1051" s="228"/>
      <c r="Q1051" s="228"/>
      <c r="R1051" s="228">
        <v>1</v>
      </c>
      <c r="S1051" s="338"/>
      <c r="T1051" s="334">
        <f t="shared" si="144"/>
        <v>1</v>
      </c>
      <c r="U1051" s="331">
        <f t="shared" si="145"/>
        <v>4.9285362247412522E-4</v>
      </c>
      <c r="V1051" s="322">
        <f>D1036</f>
        <v>2029</v>
      </c>
      <c r="W1051" s="284" t="s">
        <v>127</v>
      </c>
      <c r="X1051" s="97">
        <f t="shared" si="146"/>
        <v>1</v>
      </c>
      <c r="Y1051" s="292"/>
    </row>
    <row r="1052" spans="1:25" ht="16.5" thickBot="1" x14ac:dyDescent="0.25">
      <c r="A1052" s="106"/>
      <c r="B1052" s="107"/>
      <c r="C1052" s="107"/>
      <c r="D1052" s="107"/>
      <c r="E1052" s="114"/>
      <c r="F1052" s="114"/>
      <c r="G1052" s="108"/>
      <c r="H1052" s="99"/>
      <c r="I1052" s="121">
        <v>17</v>
      </c>
      <c r="J1052" s="121">
        <v>7</v>
      </c>
      <c r="K1052" s="121"/>
      <c r="L1052" s="121"/>
      <c r="M1052" s="121"/>
      <c r="N1052" s="121"/>
      <c r="O1052" s="121"/>
      <c r="P1052" s="121"/>
      <c r="Q1052" s="121"/>
      <c r="R1052" s="121"/>
      <c r="S1052" s="339"/>
      <c r="T1052" s="335">
        <f t="shared" si="144"/>
        <v>7</v>
      </c>
      <c r="U1052" s="224">
        <f t="shared" si="145"/>
        <v>3.4499753573188764E-3</v>
      </c>
      <c r="V1052" s="103">
        <f>D1036</f>
        <v>2029</v>
      </c>
      <c r="W1052" s="285" t="s">
        <v>11</v>
      </c>
      <c r="X1052" s="97">
        <f t="shared" si="146"/>
        <v>7</v>
      </c>
      <c r="Y1052" s="116"/>
    </row>
    <row r="1053" spans="1:25" ht="15.75" thickBot="1" x14ac:dyDescent="0.25">
      <c r="A1053" s="106"/>
      <c r="B1053" s="107"/>
      <c r="C1053" s="107"/>
      <c r="D1053" s="107"/>
      <c r="E1053" s="114"/>
      <c r="F1053" s="114"/>
      <c r="G1053" s="108"/>
      <c r="H1053" s="109"/>
      <c r="I1053" s="293">
        <v>1</v>
      </c>
      <c r="J1053" s="69"/>
      <c r="K1053" s="69"/>
      <c r="L1053" s="69"/>
      <c r="M1053" s="69"/>
      <c r="N1053" s="69"/>
      <c r="O1053" s="69"/>
      <c r="P1053" s="69"/>
      <c r="Q1053" s="69"/>
      <c r="R1053" s="69"/>
      <c r="S1053" s="337"/>
      <c r="T1053" s="333">
        <f t="shared" si="144"/>
        <v>0</v>
      </c>
      <c r="U1053" s="102">
        <f t="shared" si="145"/>
        <v>0</v>
      </c>
      <c r="V1053" s="103">
        <f>D1036</f>
        <v>2029</v>
      </c>
      <c r="W1053" s="111" t="s">
        <v>103</v>
      </c>
      <c r="X1053" s="97">
        <f t="shared" si="146"/>
        <v>0</v>
      </c>
      <c r="Y1053" s="116"/>
    </row>
    <row r="1054" spans="1:25" ht="16.5" thickBot="1" x14ac:dyDescent="0.25">
      <c r="A1054" s="106"/>
      <c r="B1054" s="107"/>
      <c r="C1054" s="107"/>
      <c r="D1054" s="107"/>
      <c r="E1054" s="114"/>
      <c r="F1054" s="114"/>
      <c r="G1054" s="108"/>
      <c r="H1054" s="109"/>
      <c r="I1054" s="294">
        <v>3</v>
      </c>
      <c r="J1054" s="69"/>
      <c r="K1054" s="69"/>
      <c r="L1054" s="69"/>
      <c r="M1054" s="69"/>
      <c r="N1054" s="69"/>
      <c r="O1054" s="69"/>
      <c r="P1054" s="69"/>
      <c r="Q1054" s="69"/>
      <c r="R1054" s="69"/>
      <c r="S1054" s="337"/>
      <c r="T1054" s="333">
        <f t="shared" si="144"/>
        <v>0</v>
      </c>
      <c r="U1054" s="102">
        <f t="shared" si="145"/>
        <v>0</v>
      </c>
      <c r="V1054" s="103">
        <f>D1036</f>
        <v>2029</v>
      </c>
      <c r="W1054" s="282" t="s">
        <v>3</v>
      </c>
      <c r="X1054" s="97">
        <f t="shared" si="146"/>
        <v>0</v>
      </c>
      <c r="Y1054" s="115"/>
    </row>
    <row r="1055" spans="1:25" ht="16.5" thickBot="1" x14ac:dyDescent="0.25">
      <c r="A1055" s="106"/>
      <c r="B1055" s="107"/>
      <c r="C1055" s="107"/>
      <c r="D1055" s="107"/>
      <c r="E1055" s="114"/>
      <c r="F1055" s="114"/>
      <c r="G1055" s="108"/>
      <c r="H1055" s="109"/>
      <c r="I1055" s="294">
        <v>33</v>
      </c>
      <c r="J1055" s="69"/>
      <c r="K1055" s="69"/>
      <c r="L1055" s="69"/>
      <c r="M1055" s="69"/>
      <c r="N1055" s="69"/>
      <c r="O1055" s="69"/>
      <c r="P1055" s="69"/>
      <c r="Q1055" s="69"/>
      <c r="R1055" s="69"/>
      <c r="S1055" s="337"/>
      <c r="T1055" s="333">
        <f t="shared" si="144"/>
        <v>0</v>
      </c>
      <c r="U1055" s="102">
        <f t="shared" si="145"/>
        <v>0</v>
      </c>
      <c r="V1055" s="103">
        <f>D1036</f>
        <v>2029</v>
      </c>
      <c r="W1055" s="282" t="s">
        <v>8</v>
      </c>
      <c r="X1055" s="97">
        <f t="shared" si="146"/>
        <v>0</v>
      </c>
      <c r="Y1055" s="116"/>
    </row>
    <row r="1056" spans="1:25" ht="16.5" thickBot="1" x14ac:dyDescent="0.25">
      <c r="A1056" s="106"/>
      <c r="B1056" s="107"/>
      <c r="C1056" s="107"/>
      <c r="D1056" s="107"/>
      <c r="E1056" s="114"/>
      <c r="F1056" s="114"/>
      <c r="G1056" s="108"/>
      <c r="H1056" s="109"/>
      <c r="I1056" s="294">
        <v>5</v>
      </c>
      <c r="J1056" s="69">
        <v>1</v>
      </c>
      <c r="K1056" s="69"/>
      <c r="L1056" s="69"/>
      <c r="M1056" s="69"/>
      <c r="N1056" s="69"/>
      <c r="O1056" s="69"/>
      <c r="P1056" s="69"/>
      <c r="Q1056" s="69"/>
      <c r="R1056" s="69"/>
      <c r="S1056" s="337"/>
      <c r="T1056" s="333">
        <f t="shared" si="144"/>
        <v>1</v>
      </c>
      <c r="U1056" s="102">
        <f t="shared" si="145"/>
        <v>4.9285362247412522E-4</v>
      </c>
      <c r="V1056" s="103">
        <f>D1036</f>
        <v>2029</v>
      </c>
      <c r="W1056" s="282" t="s">
        <v>9</v>
      </c>
      <c r="X1056" s="97">
        <f t="shared" si="146"/>
        <v>1</v>
      </c>
      <c r="Y1056" s="116"/>
    </row>
    <row r="1057" spans="1:25" ht="16.5" thickBot="1" x14ac:dyDescent="0.25">
      <c r="A1057" s="106"/>
      <c r="B1057" s="107"/>
      <c r="C1057" s="107"/>
      <c r="D1057" s="107"/>
      <c r="E1057" s="114"/>
      <c r="F1057" s="114"/>
      <c r="G1057" s="108"/>
      <c r="H1057" s="109"/>
      <c r="I1057" s="294">
        <v>3</v>
      </c>
      <c r="J1057" s="69"/>
      <c r="K1057" s="69"/>
      <c r="L1057" s="69"/>
      <c r="M1057" s="69"/>
      <c r="N1057" s="69"/>
      <c r="O1057" s="69"/>
      <c r="P1057" s="69"/>
      <c r="Q1057" s="69"/>
      <c r="R1057" s="69"/>
      <c r="S1057" s="337"/>
      <c r="T1057" s="333">
        <f t="shared" si="144"/>
        <v>0</v>
      </c>
      <c r="U1057" s="102">
        <f t="shared" si="145"/>
        <v>0</v>
      </c>
      <c r="V1057" s="103">
        <f>D1036</f>
        <v>2029</v>
      </c>
      <c r="W1057" s="282" t="s">
        <v>82</v>
      </c>
      <c r="X1057" s="97">
        <f t="shared" si="146"/>
        <v>0</v>
      </c>
      <c r="Y1057" s="116"/>
    </row>
    <row r="1058" spans="1:25" ht="16.5" thickBot="1" x14ac:dyDescent="0.25">
      <c r="A1058" s="106"/>
      <c r="B1058" s="107"/>
      <c r="C1058" s="107"/>
      <c r="D1058" s="107"/>
      <c r="E1058" s="114"/>
      <c r="F1058" s="114"/>
      <c r="G1058" s="108"/>
      <c r="H1058" s="109"/>
      <c r="I1058" s="294">
        <v>2</v>
      </c>
      <c r="J1058" s="69"/>
      <c r="K1058" s="69"/>
      <c r="L1058" s="69"/>
      <c r="M1058" s="69"/>
      <c r="N1058" s="69"/>
      <c r="O1058" s="69"/>
      <c r="P1058" s="69"/>
      <c r="Q1058" s="69"/>
      <c r="R1058" s="69"/>
      <c r="S1058" s="337"/>
      <c r="T1058" s="333">
        <f t="shared" si="144"/>
        <v>0</v>
      </c>
      <c r="U1058" s="102">
        <f t="shared" si="145"/>
        <v>0</v>
      </c>
      <c r="V1058" s="103">
        <f>D1036</f>
        <v>2029</v>
      </c>
      <c r="W1058" s="282" t="s">
        <v>20</v>
      </c>
      <c r="X1058" s="97">
        <f t="shared" si="146"/>
        <v>0</v>
      </c>
      <c r="Y1058" s="116"/>
    </row>
    <row r="1059" spans="1:25" ht="16.5" thickBot="1" x14ac:dyDescent="0.25">
      <c r="A1059" s="106"/>
      <c r="B1059" s="107"/>
      <c r="C1059" s="107"/>
      <c r="D1059" s="107"/>
      <c r="E1059" s="114"/>
      <c r="F1059" s="114"/>
      <c r="G1059" s="108"/>
      <c r="H1059" s="109"/>
      <c r="I1059" s="294">
        <v>1</v>
      </c>
      <c r="J1059" s="69"/>
      <c r="K1059" s="69"/>
      <c r="L1059" s="69"/>
      <c r="M1059" s="69"/>
      <c r="N1059" s="69"/>
      <c r="O1059" s="69"/>
      <c r="P1059" s="69"/>
      <c r="Q1059" s="69"/>
      <c r="R1059" s="69"/>
      <c r="S1059" s="337"/>
      <c r="T1059" s="333">
        <f t="shared" si="144"/>
        <v>0</v>
      </c>
      <c r="U1059" s="102">
        <f t="shared" si="145"/>
        <v>0</v>
      </c>
      <c r="V1059" s="103">
        <f>D1036</f>
        <v>2029</v>
      </c>
      <c r="W1059" s="282" t="s">
        <v>83</v>
      </c>
      <c r="X1059" s="97">
        <f t="shared" si="146"/>
        <v>0</v>
      </c>
      <c r="Y1059" s="105" t="s">
        <v>169</v>
      </c>
    </row>
    <row r="1060" spans="1:25" ht="15.75" thickBot="1" x14ac:dyDescent="0.25">
      <c r="A1060" s="106"/>
      <c r="B1060" s="107"/>
      <c r="C1060" s="107"/>
      <c r="D1060" s="107"/>
      <c r="E1060" s="114"/>
      <c r="F1060" s="114"/>
      <c r="G1060" s="108"/>
      <c r="H1060" s="109"/>
      <c r="I1060" s="294"/>
      <c r="J1060" s="69"/>
      <c r="K1060" s="69"/>
      <c r="L1060" s="69"/>
      <c r="M1060" s="69"/>
      <c r="N1060" s="69"/>
      <c r="O1060" s="69"/>
      <c r="P1060" s="69"/>
      <c r="Q1060" s="69"/>
      <c r="R1060" s="69"/>
      <c r="S1060" s="337"/>
      <c r="T1060" s="333">
        <f t="shared" si="144"/>
        <v>0</v>
      </c>
      <c r="U1060" s="102">
        <f t="shared" si="145"/>
        <v>0</v>
      </c>
      <c r="V1060" s="103">
        <f>D1036</f>
        <v>2029</v>
      </c>
      <c r="W1060" s="268" t="s">
        <v>220</v>
      </c>
      <c r="X1060" s="97">
        <f t="shared" si="146"/>
        <v>0</v>
      </c>
      <c r="Y1060" s="105" t="s">
        <v>603</v>
      </c>
    </row>
    <row r="1061" spans="1:25" ht="16.5" thickBot="1" x14ac:dyDescent="0.25">
      <c r="A1061" s="106"/>
      <c r="B1061" s="107"/>
      <c r="C1061" s="107"/>
      <c r="D1061" s="107"/>
      <c r="E1061" s="114"/>
      <c r="F1061" s="114"/>
      <c r="G1061" s="108"/>
      <c r="H1061" s="109"/>
      <c r="I1061" s="294">
        <v>14</v>
      </c>
      <c r="J1061" s="69"/>
      <c r="K1061" s="69"/>
      <c r="L1061" s="69"/>
      <c r="M1061" s="69"/>
      <c r="N1061" s="69"/>
      <c r="O1061" s="69"/>
      <c r="P1061" s="69"/>
      <c r="Q1061" s="69"/>
      <c r="R1061" s="69"/>
      <c r="S1061" s="337"/>
      <c r="T1061" s="333">
        <f t="shared" si="144"/>
        <v>0</v>
      </c>
      <c r="U1061" s="102">
        <f t="shared" si="145"/>
        <v>0</v>
      </c>
      <c r="V1061" s="103">
        <f>D1036</f>
        <v>2029</v>
      </c>
      <c r="W1061" s="282" t="s">
        <v>13</v>
      </c>
      <c r="X1061" s="97">
        <f t="shared" si="146"/>
        <v>0</v>
      </c>
      <c r="Y1061" s="105" t="s">
        <v>110</v>
      </c>
    </row>
    <row r="1062" spans="1:25" ht="15.75" thickBot="1" x14ac:dyDescent="0.25">
      <c r="A1062" s="106"/>
      <c r="B1062" s="107"/>
      <c r="C1062" s="107"/>
      <c r="D1062" s="107"/>
      <c r="E1062" s="114"/>
      <c r="F1062" s="114"/>
      <c r="G1062" s="108"/>
      <c r="H1062" s="109"/>
      <c r="I1062" s="69">
        <v>8</v>
      </c>
      <c r="J1062" s="69"/>
      <c r="K1062" s="69"/>
      <c r="L1062" s="69"/>
      <c r="M1062" s="69"/>
      <c r="N1062" s="69"/>
      <c r="O1062" s="69"/>
      <c r="P1062" s="69"/>
      <c r="Q1062" s="69"/>
      <c r="R1062" s="69"/>
      <c r="S1062" s="337"/>
      <c r="T1062" s="333">
        <f t="shared" si="144"/>
        <v>0</v>
      </c>
      <c r="U1062" s="102">
        <f t="shared" si="145"/>
        <v>0</v>
      </c>
      <c r="V1062" s="103">
        <f>D1036</f>
        <v>2029</v>
      </c>
      <c r="W1062" s="254" t="s">
        <v>346</v>
      </c>
      <c r="X1062" s="97">
        <f t="shared" si="146"/>
        <v>0</v>
      </c>
      <c r="Y1062" s="115"/>
    </row>
    <row r="1063" spans="1:25" ht="15.75" thickBot="1" x14ac:dyDescent="0.25">
      <c r="A1063" s="106"/>
      <c r="B1063" s="107"/>
      <c r="C1063" s="107"/>
      <c r="D1063" s="107"/>
      <c r="E1063" s="114"/>
      <c r="F1063" s="114"/>
      <c r="G1063" s="108"/>
      <c r="H1063" s="10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337"/>
      <c r="T1063" s="333">
        <f t="shared" si="144"/>
        <v>0</v>
      </c>
      <c r="U1063" s="102">
        <f t="shared" si="145"/>
        <v>0</v>
      </c>
      <c r="V1063" s="103">
        <f>D1036</f>
        <v>2029</v>
      </c>
      <c r="W1063" s="254" t="s">
        <v>101</v>
      </c>
      <c r="X1063" s="97">
        <f t="shared" si="146"/>
        <v>0</v>
      </c>
      <c r="Y1063" s="115"/>
    </row>
    <row r="1064" spans="1:25" ht="16.5" thickBot="1" x14ac:dyDescent="0.25">
      <c r="A1064" s="106"/>
      <c r="B1064" s="107"/>
      <c r="C1064" s="107"/>
      <c r="D1064" s="107"/>
      <c r="E1064" s="114"/>
      <c r="F1064" s="114"/>
      <c r="G1064" s="108"/>
      <c r="H1064" s="117"/>
      <c r="I1064" s="110"/>
      <c r="J1064" s="110"/>
      <c r="K1064" s="110"/>
      <c r="L1064" s="110"/>
      <c r="M1064" s="110"/>
      <c r="N1064" s="110"/>
      <c r="O1064" s="110"/>
      <c r="P1064" s="110"/>
      <c r="Q1064" s="110"/>
      <c r="R1064" s="110"/>
      <c r="S1064" s="340"/>
      <c r="T1064" s="334">
        <f t="shared" si="144"/>
        <v>0</v>
      </c>
      <c r="U1064" s="430">
        <f t="shared" si="145"/>
        <v>0</v>
      </c>
      <c r="V1064" s="103">
        <f>D1036</f>
        <v>2029</v>
      </c>
      <c r="W1064" s="286" t="s">
        <v>10</v>
      </c>
      <c r="X1064" s="97">
        <f t="shared" si="146"/>
        <v>0</v>
      </c>
      <c r="Y1064" s="105"/>
    </row>
    <row r="1065" spans="1:25" ht="16.5" thickBot="1" x14ac:dyDescent="0.3">
      <c r="A1065" s="106"/>
      <c r="B1065" s="107"/>
      <c r="C1065" s="107"/>
      <c r="D1065" s="107"/>
      <c r="E1065" s="114"/>
      <c r="F1065" s="114"/>
      <c r="G1065" s="108"/>
      <c r="H1065" s="91"/>
      <c r="I1065" s="92"/>
      <c r="J1065" s="325"/>
      <c r="K1065" s="92"/>
      <c r="L1065" s="92"/>
      <c r="M1065" s="92"/>
      <c r="N1065" s="92"/>
      <c r="O1065" s="92"/>
      <c r="P1065" s="92"/>
      <c r="Q1065" s="92"/>
      <c r="R1065" s="92"/>
      <c r="S1065" s="92"/>
      <c r="T1065" s="332"/>
      <c r="U1065" s="332"/>
      <c r="V1065" s="125"/>
      <c r="W1065" s="287" t="s">
        <v>177</v>
      </c>
      <c r="X1065" s="97">
        <f t="shared" si="146"/>
        <v>0</v>
      </c>
      <c r="Y1065" s="105"/>
    </row>
    <row r="1066" spans="1:25" ht="16.5" thickBot="1" x14ac:dyDescent="0.25">
      <c r="A1066" s="106"/>
      <c r="B1066" s="107"/>
      <c r="C1066" s="107"/>
      <c r="D1066" s="107"/>
      <c r="E1066" s="114"/>
      <c r="F1066" s="114"/>
      <c r="G1066" s="119"/>
      <c r="H1066" s="99"/>
      <c r="I1066" s="100"/>
      <c r="J1066" s="100"/>
      <c r="K1066" s="100"/>
      <c r="L1066" s="100"/>
      <c r="M1066" s="100"/>
      <c r="N1066" s="100"/>
      <c r="O1066" s="100"/>
      <c r="P1066" s="100"/>
      <c r="Q1066" s="100"/>
      <c r="R1066" s="100"/>
      <c r="S1066" s="336"/>
      <c r="T1066" s="335">
        <f t="shared" ref="T1066:T1074" si="147">SUM(H1066,J1066,L1066,N1066,P1066,R1066,S1066)</f>
        <v>0</v>
      </c>
      <c r="U1066" s="224">
        <f>($T1066)/$D$1036</f>
        <v>0</v>
      </c>
      <c r="V1066" s="103">
        <f>D1036</f>
        <v>2029</v>
      </c>
      <c r="W1066" s="281" t="s">
        <v>87</v>
      </c>
      <c r="X1066" s="97">
        <f t="shared" si="146"/>
        <v>0</v>
      </c>
      <c r="Y1066" s="105" t="s">
        <v>606</v>
      </c>
    </row>
    <row r="1067" spans="1:25" ht="16.5" thickBot="1" x14ac:dyDescent="0.25">
      <c r="A1067" s="106"/>
      <c r="B1067" s="107"/>
      <c r="C1067" s="107"/>
      <c r="D1067" s="107"/>
      <c r="E1067" s="114"/>
      <c r="F1067" s="114"/>
      <c r="G1067" s="119"/>
      <c r="H1067" s="109">
        <v>3</v>
      </c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337"/>
      <c r="T1067" s="333">
        <f t="shared" si="147"/>
        <v>3</v>
      </c>
      <c r="U1067" s="224">
        <f t="shared" ref="U1067:U1074" si="148">($T1067)/$D$1036</f>
        <v>1.4785608674223755E-3</v>
      </c>
      <c r="V1067" s="103">
        <f>D1036</f>
        <v>2029</v>
      </c>
      <c r="W1067" s="282" t="s">
        <v>88</v>
      </c>
      <c r="X1067" s="97">
        <f t="shared" si="146"/>
        <v>3</v>
      </c>
      <c r="Y1067" s="105" t="s">
        <v>475</v>
      </c>
    </row>
    <row r="1068" spans="1:25" ht="15.75" thickBot="1" x14ac:dyDescent="0.25">
      <c r="A1068" s="106"/>
      <c r="B1068" s="107"/>
      <c r="C1068" s="107"/>
      <c r="D1068" s="107"/>
      <c r="E1068" s="114"/>
      <c r="F1068" s="114"/>
      <c r="G1068" s="119"/>
      <c r="H1068" s="109">
        <v>2</v>
      </c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337"/>
      <c r="T1068" s="333">
        <f t="shared" si="147"/>
        <v>2</v>
      </c>
      <c r="U1068" s="224">
        <f t="shared" si="148"/>
        <v>9.8570724494825043E-4</v>
      </c>
      <c r="V1068" s="103">
        <f>D1036</f>
        <v>2029</v>
      </c>
      <c r="W1068" s="368" t="s">
        <v>90</v>
      </c>
      <c r="X1068" s="97">
        <f t="shared" si="146"/>
        <v>2</v>
      </c>
      <c r="Y1068" s="105" t="s">
        <v>604</v>
      </c>
    </row>
    <row r="1069" spans="1:25" ht="16.5" thickBot="1" x14ac:dyDescent="0.25">
      <c r="A1069" s="106"/>
      <c r="B1069" s="107"/>
      <c r="C1069" s="107"/>
      <c r="D1069" s="107"/>
      <c r="E1069" s="114"/>
      <c r="F1069" s="114"/>
      <c r="G1069" s="119"/>
      <c r="H1069" s="109">
        <v>4</v>
      </c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337"/>
      <c r="T1069" s="333">
        <f t="shared" si="147"/>
        <v>4</v>
      </c>
      <c r="U1069" s="224">
        <f t="shared" si="148"/>
        <v>1.9714144898965009E-3</v>
      </c>
      <c r="V1069" s="103">
        <f>D1036</f>
        <v>2029</v>
      </c>
      <c r="W1069" s="282" t="s">
        <v>76</v>
      </c>
      <c r="X1069" s="97">
        <f t="shared" si="146"/>
        <v>4</v>
      </c>
      <c r="Y1069" s="105" t="s">
        <v>602</v>
      </c>
    </row>
    <row r="1070" spans="1:25" ht="16.5" thickBot="1" x14ac:dyDescent="0.25">
      <c r="A1070" s="106"/>
      <c r="B1070" s="107"/>
      <c r="C1070" s="107"/>
      <c r="D1070" s="107"/>
      <c r="E1070" s="114"/>
      <c r="F1070" s="114"/>
      <c r="G1070" s="119"/>
      <c r="H1070" s="109">
        <v>2</v>
      </c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337"/>
      <c r="T1070" s="333">
        <f t="shared" si="147"/>
        <v>2</v>
      </c>
      <c r="U1070" s="224">
        <f t="shared" si="148"/>
        <v>9.8570724494825043E-4</v>
      </c>
      <c r="V1070" s="103">
        <f>D1036</f>
        <v>2029</v>
      </c>
      <c r="W1070" s="282" t="s">
        <v>199</v>
      </c>
      <c r="X1070" s="97">
        <f t="shared" si="146"/>
        <v>2</v>
      </c>
      <c r="Y1070" s="105" t="s">
        <v>605</v>
      </c>
    </row>
    <row r="1071" spans="1:25" ht="16.5" thickBot="1" x14ac:dyDescent="0.25">
      <c r="A1071" s="106"/>
      <c r="B1071" s="107"/>
      <c r="C1071" s="107"/>
      <c r="D1071" s="107"/>
      <c r="E1071" s="114"/>
      <c r="F1071" s="114"/>
      <c r="G1071" s="119"/>
      <c r="H1071" s="109">
        <v>1</v>
      </c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337"/>
      <c r="T1071" s="333">
        <f t="shared" si="147"/>
        <v>1</v>
      </c>
      <c r="U1071" s="224">
        <f t="shared" si="148"/>
        <v>4.9285362247412522E-4</v>
      </c>
      <c r="V1071" s="103">
        <f>D1036</f>
        <v>2029</v>
      </c>
      <c r="W1071" s="283" t="s">
        <v>28</v>
      </c>
      <c r="X1071" s="97">
        <f t="shared" si="146"/>
        <v>1</v>
      </c>
      <c r="Y1071" s="105"/>
    </row>
    <row r="1072" spans="1:25" ht="16.5" thickBot="1" x14ac:dyDescent="0.25">
      <c r="A1072" s="106"/>
      <c r="B1072" s="107"/>
      <c r="C1072" s="107"/>
      <c r="D1072" s="107"/>
      <c r="E1072" s="114"/>
      <c r="F1072" s="114"/>
      <c r="G1072" s="119"/>
      <c r="H1072" s="117">
        <v>5</v>
      </c>
      <c r="I1072" s="110"/>
      <c r="J1072" s="110"/>
      <c r="K1072" s="110"/>
      <c r="L1072" s="110"/>
      <c r="M1072" s="110"/>
      <c r="N1072" s="110"/>
      <c r="O1072" s="110"/>
      <c r="P1072" s="110"/>
      <c r="Q1072" s="110"/>
      <c r="R1072" s="110"/>
      <c r="S1072" s="340"/>
      <c r="T1072" s="333">
        <f t="shared" si="147"/>
        <v>5</v>
      </c>
      <c r="U1072" s="224">
        <f t="shared" si="148"/>
        <v>2.4642681123706258E-3</v>
      </c>
      <c r="V1072" s="103">
        <f>D1036</f>
        <v>2029</v>
      </c>
      <c r="W1072" s="286" t="s">
        <v>37</v>
      </c>
      <c r="X1072" s="97">
        <f t="shared" si="146"/>
        <v>5</v>
      </c>
      <c r="Y1072" s="292" t="s">
        <v>200</v>
      </c>
    </row>
    <row r="1073" spans="1:25" ht="16.5" thickBot="1" x14ac:dyDescent="0.25">
      <c r="A1073" s="106"/>
      <c r="B1073" s="107"/>
      <c r="C1073" s="107"/>
      <c r="D1073" s="107"/>
      <c r="E1073" s="114"/>
      <c r="F1073" s="114"/>
      <c r="G1073" s="119"/>
      <c r="H1073" s="117">
        <v>2</v>
      </c>
      <c r="I1073" s="110"/>
      <c r="J1073" s="110"/>
      <c r="K1073" s="110"/>
      <c r="L1073" s="110"/>
      <c r="M1073" s="110"/>
      <c r="N1073" s="110"/>
      <c r="O1073" s="110"/>
      <c r="P1073" s="110"/>
      <c r="Q1073" s="110"/>
      <c r="R1073" s="110"/>
      <c r="S1073" s="340"/>
      <c r="T1073" s="333">
        <f t="shared" si="147"/>
        <v>2</v>
      </c>
      <c r="U1073" s="224">
        <f t="shared" si="148"/>
        <v>9.8570724494825043E-4</v>
      </c>
      <c r="V1073" s="103">
        <f>D1036</f>
        <v>2029</v>
      </c>
      <c r="W1073" s="286" t="s">
        <v>16</v>
      </c>
      <c r="X1073" s="97">
        <f t="shared" si="146"/>
        <v>2</v>
      </c>
      <c r="Y1073" s="105"/>
    </row>
    <row r="1074" spans="1:25" ht="16.5" thickBot="1" x14ac:dyDescent="0.25">
      <c r="A1074" s="127"/>
      <c r="B1074" s="128"/>
      <c r="C1074" s="128"/>
      <c r="D1074" s="128"/>
      <c r="E1074" s="129"/>
      <c r="F1074" s="129"/>
      <c r="G1074" s="130"/>
      <c r="H1074" s="117">
        <v>8</v>
      </c>
      <c r="I1074" s="110"/>
      <c r="J1074" s="110"/>
      <c r="K1074" s="110"/>
      <c r="L1074" s="110"/>
      <c r="M1074" s="110"/>
      <c r="N1074" s="110"/>
      <c r="O1074" s="110"/>
      <c r="P1074" s="110"/>
      <c r="Q1074" s="110"/>
      <c r="R1074" s="110"/>
      <c r="S1074" s="340"/>
      <c r="T1074" s="333">
        <f t="shared" si="147"/>
        <v>8</v>
      </c>
      <c r="U1074" s="331">
        <f t="shared" si="148"/>
        <v>3.9428289797930017E-3</v>
      </c>
      <c r="V1074" s="103">
        <f>D1036</f>
        <v>2029</v>
      </c>
      <c r="W1074" s="284" t="s">
        <v>168</v>
      </c>
      <c r="X1074" s="289">
        <f>T1074</f>
        <v>8</v>
      </c>
      <c r="Y1074" s="295"/>
    </row>
    <row r="1075" spans="1:25" ht="15.75" thickBot="1" x14ac:dyDescent="0.25">
      <c r="A1075" s="132"/>
      <c r="B1075" s="132"/>
      <c r="C1075" s="132"/>
      <c r="D1075" s="132"/>
      <c r="E1075" s="132"/>
      <c r="F1075" s="132"/>
      <c r="G1075" s="53" t="s">
        <v>5</v>
      </c>
      <c r="H1075" s="133">
        <f>SUM(H1037:H1074)</f>
        <v>109</v>
      </c>
      <c r="I1075" s="133">
        <f>SUM(I1037:I1074)</f>
        <v>87</v>
      </c>
      <c r="J1075" s="133">
        <f>SUM(J1037:J1074)</f>
        <v>10</v>
      </c>
      <c r="K1075" s="133">
        <f t="shared" ref="K1075:R1075" si="149">SUM(K1037:K1074)</f>
        <v>0</v>
      </c>
      <c r="L1075" s="133">
        <f t="shared" si="149"/>
        <v>0</v>
      </c>
      <c r="M1075" s="133">
        <f t="shared" si="149"/>
        <v>0</v>
      </c>
      <c r="N1075" s="133">
        <f t="shared" si="149"/>
        <v>0</v>
      </c>
      <c r="O1075" s="133">
        <f t="shared" si="149"/>
        <v>0</v>
      </c>
      <c r="P1075" s="133">
        <f t="shared" si="149"/>
        <v>0</v>
      </c>
      <c r="Q1075" s="133">
        <f t="shared" si="149"/>
        <v>0</v>
      </c>
      <c r="R1075" s="133">
        <f t="shared" si="149"/>
        <v>1</v>
      </c>
      <c r="S1075" s="133">
        <f>SUM(S1037:S1074)</f>
        <v>25</v>
      </c>
      <c r="T1075" s="271">
        <f>SUM(H1075,J1075,L1075,N1075,P1075,R1075,S1075)</f>
        <v>145</v>
      </c>
      <c r="U1075" s="224">
        <f>($T1075)/$D$1036</f>
        <v>7.1463775258748155E-2</v>
      </c>
      <c r="V1075" s="103">
        <f>D1036</f>
        <v>2029</v>
      </c>
      <c r="W1075" s="46"/>
    </row>
    <row r="1077" spans="1:25" ht="15.75" thickBot="1" x14ac:dyDescent="0.3"/>
    <row r="1078" spans="1:25" ht="75.75" thickBot="1" x14ac:dyDescent="0.3">
      <c r="A1078" s="48"/>
      <c r="B1078" s="48" t="s">
        <v>23</v>
      </c>
      <c r="C1078" s="49" t="s">
        <v>56</v>
      </c>
      <c r="D1078" s="49" t="s">
        <v>18</v>
      </c>
      <c r="E1078" s="48" t="s">
        <v>17</v>
      </c>
      <c r="F1078" s="50" t="s">
        <v>1</v>
      </c>
      <c r="G1078" s="51" t="s">
        <v>24</v>
      </c>
      <c r="H1078" s="52" t="s">
        <v>77</v>
      </c>
      <c r="I1078" s="52" t="s">
        <v>78</v>
      </c>
      <c r="J1078" s="52" t="s">
        <v>57</v>
      </c>
      <c r="K1078" s="52" t="s">
        <v>62</v>
      </c>
      <c r="L1078" s="52" t="s">
        <v>58</v>
      </c>
      <c r="M1078" s="52" t="s">
        <v>63</v>
      </c>
      <c r="N1078" s="52" t="s">
        <v>59</v>
      </c>
      <c r="O1078" s="52" t="s">
        <v>64</v>
      </c>
      <c r="P1078" s="52" t="s">
        <v>60</v>
      </c>
      <c r="Q1078" s="52" t="s">
        <v>79</v>
      </c>
      <c r="R1078" s="52" t="s">
        <v>131</v>
      </c>
      <c r="S1078" s="52" t="s">
        <v>44</v>
      </c>
      <c r="T1078" s="52" t="s">
        <v>5</v>
      </c>
      <c r="U1078" s="48" t="s">
        <v>2</v>
      </c>
      <c r="V1078" s="88" t="s">
        <v>74</v>
      </c>
      <c r="W1078" s="89" t="s">
        <v>21</v>
      </c>
      <c r="X1078" s="49" t="s">
        <v>18</v>
      </c>
      <c r="Y1078" s="90" t="s">
        <v>7</v>
      </c>
    </row>
    <row r="1079" spans="1:25" ht="15.75" thickBot="1" x14ac:dyDescent="0.3">
      <c r="A1079" s="471">
        <v>1484587</v>
      </c>
      <c r="B1079" s="288" t="s">
        <v>125</v>
      </c>
      <c r="C1079" s="471">
        <v>1920</v>
      </c>
      <c r="D1079" s="471">
        <v>2033</v>
      </c>
      <c r="E1079" s="476">
        <v>1877</v>
      </c>
      <c r="F1079" s="477">
        <f>E1079/D1079</f>
        <v>0.92326610919822927</v>
      </c>
      <c r="G1079" s="54">
        <v>45008</v>
      </c>
      <c r="H1079" s="91"/>
      <c r="I1079" s="92"/>
      <c r="J1079" s="92"/>
      <c r="K1079" s="92"/>
      <c r="L1079" s="92"/>
      <c r="M1079" s="92"/>
      <c r="N1079" s="92"/>
      <c r="O1079" s="92"/>
      <c r="P1079" s="92"/>
      <c r="Q1079" s="92"/>
      <c r="R1079" s="92"/>
      <c r="S1079" s="93"/>
      <c r="T1079" s="425"/>
      <c r="U1079" s="125"/>
      <c r="V1079" s="93"/>
      <c r="W1079" s="95" t="s">
        <v>80</v>
      </c>
      <c r="X1079" s="289">
        <v>578.5</v>
      </c>
      <c r="Y1079" s="86" t="s">
        <v>75</v>
      </c>
    </row>
    <row r="1080" spans="1:25" ht="16.5" thickBot="1" x14ac:dyDescent="0.25">
      <c r="A1080" s="96"/>
      <c r="B1080" s="97"/>
      <c r="C1080" s="97"/>
      <c r="D1080" s="97"/>
      <c r="E1080" s="97"/>
      <c r="F1080" s="97"/>
      <c r="G1080" s="98"/>
      <c r="H1080" s="99">
        <v>6</v>
      </c>
      <c r="I1080" s="100"/>
      <c r="J1080" s="100"/>
      <c r="K1080" s="100"/>
      <c r="L1080" s="100"/>
      <c r="M1080" s="100"/>
      <c r="N1080" s="100"/>
      <c r="O1080" s="100"/>
      <c r="P1080" s="100"/>
      <c r="Q1080" s="100"/>
      <c r="R1080" s="100"/>
      <c r="S1080" s="336">
        <v>5</v>
      </c>
      <c r="T1080" s="335">
        <f>SUM(H1080,J1080,L1080,N1080,P1080,R1080,S1080)</f>
        <v>11</v>
      </c>
      <c r="U1080" s="429">
        <f>($T1080)/$D$1079</f>
        <v>5.4107230693556324E-3</v>
      </c>
      <c r="V1080" s="103">
        <f>D1079</f>
        <v>2033</v>
      </c>
      <c r="W1080" s="281" t="s">
        <v>16</v>
      </c>
      <c r="X1080" s="97">
        <f>T1080</f>
        <v>11</v>
      </c>
      <c r="Y1080" s="290" t="s">
        <v>140</v>
      </c>
    </row>
    <row r="1081" spans="1:25" ht="16.5" thickBot="1" x14ac:dyDescent="0.25">
      <c r="A1081" s="106"/>
      <c r="B1081" s="107"/>
      <c r="C1081" s="107"/>
      <c r="D1081" s="107"/>
      <c r="E1081" s="107"/>
      <c r="F1081" s="107"/>
      <c r="G1081" s="108"/>
      <c r="H1081" s="109">
        <v>9</v>
      </c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337">
        <v>1</v>
      </c>
      <c r="T1081" s="333">
        <f t="shared" ref="T1081:T1107" si="150">SUM(H1081,J1081,L1081,N1081,P1081,R1081,S1081)</f>
        <v>10</v>
      </c>
      <c r="U1081" s="102">
        <f t="shared" ref="U1081:U1107" si="151">($T1081)/$D$1079</f>
        <v>4.9188391539596657E-3</v>
      </c>
      <c r="V1081" s="103">
        <f>D1079</f>
        <v>2033</v>
      </c>
      <c r="W1081" s="282" t="s">
        <v>6</v>
      </c>
      <c r="X1081" s="97">
        <f t="shared" ref="X1081:X1116" si="152">T1081</f>
        <v>10</v>
      </c>
      <c r="Y1081" s="290" t="s">
        <v>178</v>
      </c>
    </row>
    <row r="1082" spans="1:25" ht="16.5" thickBot="1" x14ac:dyDescent="0.25">
      <c r="A1082" s="106"/>
      <c r="B1082" s="107"/>
      <c r="C1082" s="107"/>
      <c r="D1082" s="107"/>
      <c r="E1082" s="114"/>
      <c r="F1082" s="114"/>
      <c r="G1082" s="108"/>
      <c r="H1082" s="109">
        <v>15</v>
      </c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337">
        <v>17</v>
      </c>
      <c r="T1082" s="333">
        <f t="shared" si="150"/>
        <v>32</v>
      </c>
      <c r="U1082" s="102">
        <f t="shared" si="151"/>
        <v>1.5740285292670929E-2</v>
      </c>
      <c r="V1082" s="103">
        <f>D1079</f>
        <v>2033</v>
      </c>
      <c r="W1082" s="282" t="s">
        <v>14</v>
      </c>
      <c r="X1082" s="97">
        <f t="shared" si="152"/>
        <v>32</v>
      </c>
      <c r="Y1082" s="329"/>
    </row>
    <row r="1083" spans="1:25" ht="16.5" thickBot="1" x14ac:dyDescent="0.25">
      <c r="A1083" s="106"/>
      <c r="B1083" s="107"/>
      <c r="C1083" s="107"/>
      <c r="D1083" s="107"/>
      <c r="E1083" s="114"/>
      <c r="F1083" s="114"/>
      <c r="G1083" s="108"/>
      <c r="H1083" s="109">
        <v>6</v>
      </c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337">
        <v>4</v>
      </c>
      <c r="T1083" s="333">
        <f t="shared" si="150"/>
        <v>10</v>
      </c>
      <c r="U1083" s="102">
        <f t="shared" si="151"/>
        <v>4.9188391539596657E-3</v>
      </c>
      <c r="V1083" s="103">
        <f>D1079</f>
        <v>2033</v>
      </c>
      <c r="W1083" s="282" t="s">
        <v>15</v>
      </c>
      <c r="X1083" s="97">
        <f t="shared" si="152"/>
        <v>10</v>
      </c>
      <c r="Y1083" s="459"/>
    </row>
    <row r="1084" spans="1:25" ht="16.5" thickBot="1" x14ac:dyDescent="0.25">
      <c r="A1084" s="106"/>
      <c r="B1084" s="107"/>
      <c r="C1084" s="107"/>
      <c r="D1084" s="107"/>
      <c r="E1084" s="114"/>
      <c r="F1084" s="114"/>
      <c r="G1084" s="108"/>
      <c r="H1084" s="109">
        <v>9</v>
      </c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337"/>
      <c r="T1084" s="333">
        <f t="shared" si="150"/>
        <v>9</v>
      </c>
      <c r="U1084" s="102">
        <f t="shared" si="151"/>
        <v>4.426955238563699E-3</v>
      </c>
      <c r="V1084" s="103">
        <f>D1079</f>
        <v>2033</v>
      </c>
      <c r="W1084" s="282" t="s">
        <v>32</v>
      </c>
      <c r="X1084" s="97">
        <f t="shared" si="152"/>
        <v>9</v>
      </c>
      <c r="Y1084" s="459"/>
    </row>
    <row r="1085" spans="1:25" ht="16.5" thickBot="1" x14ac:dyDescent="0.25">
      <c r="A1085" s="106"/>
      <c r="B1085" s="107"/>
      <c r="C1085" s="107"/>
      <c r="D1085" s="107"/>
      <c r="E1085" s="114"/>
      <c r="F1085" s="114"/>
      <c r="G1085" s="108"/>
      <c r="H1085" s="10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337"/>
      <c r="T1085" s="333">
        <f t="shared" si="150"/>
        <v>0</v>
      </c>
      <c r="U1085" s="102">
        <f t="shared" si="151"/>
        <v>0</v>
      </c>
      <c r="V1085" s="103">
        <f>D1079</f>
        <v>2033</v>
      </c>
      <c r="W1085" s="282" t="s">
        <v>33</v>
      </c>
      <c r="X1085" s="97">
        <f t="shared" si="152"/>
        <v>0</v>
      </c>
      <c r="Y1085" s="115"/>
    </row>
    <row r="1086" spans="1:25" ht="16.5" thickBot="1" x14ac:dyDescent="0.25">
      <c r="A1086" s="106"/>
      <c r="B1086" s="107"/>
      <c r="C1086" s="107"/>
      <c r="D1086" s="107"/>
      <c r="E1086" s="114"/>
      <c r="F1086" s="114"/>
      <c r="G1086" s="108"/>
      <c r="H1086" s="109"/>
      <c r="I1086" s="69"/>
      <c r="J1086" s="69"/>
      <c r="K1086" s="69"/>
      <c r="L1086" s="69"/>
      <c r="M1086" s="69"/>
      <c r="N1086" s="69"/>
      <c r="O1086" s="69"/>
      <c r="P1086" s="69"/>
      <c r="Q1086" s="69"/>
      <c r="R1086" s="69"/>
      <c r="S1086" s="337"/>
      <c r="T1086" s="333">
        <f t="shared" si="150"/>
        <v>0</v>
      </c>
      <c r="U1086" s="102">
        <f t="shared" si="151"/>
        <v>0</v>
      </c>
      <c r="V1086" s="103">
        <f>D1079</f>
        <v>2033</v>
      </c>
      <c r="W1086" s="282" t="s">
        <v>596</v>
      </c>
      <c r="X1086" s="97">
        <f t="shared" si="152"/>
        <v>0</v>
      </c>
      <c r="Y1086" s="479"/>
    </row>
    <row r="1087" spans="1:25" ht="16.5" thickBot="1" x14ac:dyDescent="0.25">
      <c r="A1087" s="106"/>
      <c r="B1087" s="107"/>
      <c r="C1087" s="107"/>
      <c r="D1087" s="107"/>
      <c r="E1087" s="114"/>
      <c r="F1087" s="114"/>
      <c r="G1087" s="108"/>
      <c r="H1087" s="109">
        <v>3</v>
      </c>
      <c r="I1087" s="69"/>
      <c r="J1087" s="69"/>
      <c r="K1087" s="69"/>
      <c r="L1087" s="69"/>
      <c r="M1087" s="69"/>
      <c r="N1087" s="69"/>
      <c r="O1087" s="69"/>
      <c r="P1087" s="69"/>
      <c r="Q1087" s="69"/>
      <c r="R1087" s="69"/>
      <c r="S1087" s="337"/>
      <c r="T1087" s="333">
        <f t="shared" si="150"/>
        <v>3</v>
      </c>
      <c r="U1087" s="102">
        <f t="shared" si="151"/>
        <v>1.4756517461878996E-3</v>
      </c>
      <c r="V1087" s="103">
        <f>D1079</f>
        <v>2033</v>
      </c>
      <c r="W1087" s="282" t="s">
        <v>31</v>
      </c>
      <c r="X1087" s="97">
        <f t="shared" si="152"/>
        <v>3</v>
      </c>
      <c r="Y1087" s="115"/>
    </row>
    <row r="1088" spans="1:25" ht="16.5" thickBot="1" x14ac:dyDescent="0.25">
      <c r="A1088" s="106"/>
      <c r="B1088" s="107"/>
      <c r="C1088" s="107"/>
      <c r="D1088" s="107"/>
      <c r="E1088" s="114"/>
      <c r="F1088" s="114"/>
      <c r="G1088" s="108"/>
      <c r="H1088" s="109">
        <v>8</v>
      </c>
      <c r="I1088" s="69"/>
      <c r="J1088" s="69"/>
      <c r="K1088" s="69"/>
      <c r="L1088" s="69"/>
      <c r="M1088" s="69"/>
      <c r="N1088" s="69"/>
      <c r="O1088" s="69"/>
      <c r="P1088" s="69"/>
      <c r="Q1088" s="69"/>
      <c r="R1088" s="69"/>
      <c r="S1088" s="337"/>
      <c r="T1088" s="333">
        <f t="shared" si="150"/>
        <v>8</v>
      </c>
      <c r="U1088" s="102">
        <f t="shared" si="151"/>
        <v>3.9350713231677322E-3</v>
      </c>
      <c r="V1088" s="103">
        <f>D1079</f>
        <v>2033</v>
      </c>
      <c r="W1088" s="282" t="s">
        <v>0</v>
      </c>
      <c r="X1088" s="97">
        <f t="shared" si="152"/>
        <v>8</v>
      </c>
      <c r="Y1088" s="329"/>
    </row>
    <row r="1089" spans="1:25" ht="16.5" thickBot="1" x14ac:dyDescent="0.25">
      <c r="A1089" s="106"/>
      <c r="B1089" s="107"/>
      <c r="C1089" s="107"/>
      <c r="D1089" s="107"/>
      <c r="E1089" s="114"/>
      <c r="F1089" s="114"/>
      <c r="G1089" s="108"/>
      <c r="H1089" s="109">
        <v>2</v>
      </c>
      <c r="I1089" s="69"/>
      <c r="J1089" s="69"/>
      <c r="K1089" s="69"/>
      <c r="L1089" s="69"/>
      <c r="M1089" s="69"/>
      <c r="N1089" s="69"/>
      <c r="O1089" s="69"/>
      <c r="P1089" s="69"/>
      <c r="Q1089" s="69"/>
      <c r="R1089" s="69"/>
      <c r="S1089" s="337">
        <v>5</v>
      </c>
      <c r="T1089" s="333">
        <f t="shared" si="150"/>
        <v>7</v>
      </c>
      <c r="U1089" s="102">
        <f t="shared" si="151"/>
        <v>3.4431874077717659E-3</v>
      </c>
      <c r="V1089" s="103">
        <f>D1079</f>
        <v>2033</v>
      </c>
      <c r="W1089" s="282" t="s">
        <v>12</v>
      </c>
      <c r="X1089" s="97">
        <f t="shared" si="152"/>
        <v>7</v>
      </c>
      <c r="Y1089" s="116"/>
    </row>
    <row r="1090" spans="1:25" ht="16.5" thickBot="1" x14ac:dyDescent="0.25">
      <c r="A1090" s="106"/>
      <c r="B1090" s="107"/>
      <c r="C1090" s="107"/>
      <c r="D1090" s="107"/>
      <c r="E1090" s="114"/>
      <c r="F1090" s="114" t="s">
        <v>110</v>
      </c>
      <c r="G1090" s="108"/>
      <c r="H1090" s="109">
        <v>7</v>
      </c>
      <c r="I1090" s="69"/>
      <c r="J1090" s="69"/>
      <c r="K1090" s="69"/>
      <c r="L1090" s="69"/>
      <c r="M1090" s="69"/>
      <c r="N1090" s="69"/>
      <c r="O1090" s="69"/>
      <c r="P1090" s="69"/>
      <c r="Q1090" s="69"/>
      <c r="R1090" s="69"/>
      <c r="S1090" s="337"/>
      <c r="T1090" s="333">
        <f t="shared" si="150"/>
        <v>7</v>
      </c>
      <c r="U1090" s="102">
        <f t="shared" si="151"/>
        <v>3.4431874077717659E-3</v>
      </c>
      <c r="V1090" s="103">
        <f>D1079</f>
        <v>2033</v>
      </c>
      <c r="W1090" s="282" t="s">
        <v>35</v>
      </c>
      <c r="X1090" s="97">
        <f t="shared" si="152"/>
        <v>7</v>
      </c>
      <c r="Y1090" s="116"/>
    </row>
    <row r="1091" spans="1:25" ht="16.5" thickBot="1" x14ac:dyDescent="0.25">
      <c r="A1091" s="106"/>
      <c r="B1091" s="107"/>
      <c r="C1091" s="107"/>
      <c r="D1091" s="107"/>
      <c r="E1091" s="114"/>
      <c r="F1091" s="114"/>
      <c r="G1091" s="108"/>
      <c r="H1091" s="109"/>
      <c r="I1091" s="69"/>
      <c r="J1091" s="69"/>
      <c r="K1091" s="69"/>
      <c r="L1091" s="69"/>
      <c r="M1091" s="69"/>
      <c r="N1091" s="69"/>
      <c r="O1091" s="69"/>
      <c r="P1091" s="69"/>
      <c r="Q1091" s="69"/>
      <c r="R1091" s="69"/>
      <c r="S1091" s="337"/>
      <c r="T1091" s="333">
        <f t="shared" si="150"/>
        <v>0</v>
      </c>
      <c r="U1091" s="102">
        <f t="shared" si="151"/>
        <v>0</v>
      </c>
      <c r="V1091" s="103">
        <f>D1079</f>
        <v>2033</v>
      </c>
      <c r="W1091" s="283" t="s">
        <v>29</v>
      </c>
      <c r="X1091" s="97">
        <f t="shared" si="152"/>
        <v>0</v>
      </c>
      <c r="Y1091" s="113"/>
    </row>
    <row r="1092" spans="1:25" ht="16.5" thickBot="1" x14ac:dyDescent="0.25">
      <c r="A1092" s="106"/>
      <c r="B1092" s="107"/>
      <c r="C1092" s="107"/>
      <c r="D1092" s="107"/>
      <c r="E1092" s="114"/>
      <c r="F1092" s="114"/>
      <c r="G1092" s="119"/>
      <c r="H1092" s="120"/>
      <c r="I1092" s="69"/>
      <c r="J1092" s="69"/>
      <c r="K1092" s="69"/>
      <c r="L1092" s="69"/>
      <c r="M1092" s="69"/>
      <c r="N1092" s="69"/>
      <c r="O1092" s="69"/>
      <c r="P1092" s="69"/>
      <c r="Q1092" s="69"/>
      <c r="R1092" s="69"/>
      <c r="S1092" s="337"/>
      <c r="T1092" s="333">
        <f t="shared" si="150"/>
        <v>0</v>
      </c>
      <c r="U1092" s="102">
        <f t="shared" si="151"/>
        <v>0</v>
      </c>
      <c r="V1092" s="103">
        <f>D1079</f>
        <v>2033</v>
      </c>
      <c r="W1092" s="283" t="s">
        <v>28</v>
      </c>
      <c r="X1092" s="97">
        <f t="shared" si="152"/>
        <v>0</v>
      </c>
      <c r="Y1092" s="292"/>
    </row>
    <row r="1093" spans="1:25" ht="16.5" thickBot="1" x14ac:dyDescent="0.25">
      <c r="A1093" s="106"/>
      <c r="B1093" s="107"/>
      <c r="C1093" s="107"/>
      <c r="D1093" s="107"/>
      <c r="E1093" s="114"/>
      <c r="F1093" s="114"/>
      <c r="G1093" s="119"/>
      <c r="H1093" s="120">
        <v>1</v>
      </c>
      <c r="I1093" s="69"/>
      <c r="J1093" s="69"/>
      <c r="K1093" s="69"/>
      <c r="L1093" s="69"/>
      <c r="M1093" s="69"/>
      <c r="N1093" s="69"/>
      <c r="O1093" s="69"/>
      <c r="P1093" s="69"/>
      <c r="Q1093" s="69"/>
      <c r="R1093" s="69"/>
      <c r="S1093" s="337"/>
      <c r="T1093" s="333">
        <f t="shared" si="150"/>
        <v>1</v>
      </c>
      <c r="U1093" s="102">
        <f t="shared" si="151"/>
        <v>4.9188391539596653E-4</v>
      </c>
      <c r="V1093" s="103">
        <f>D1079</f>
        <v>2033</v>
      </c>
      <c r="W1093" s="283" t="s">
        <v>544</v>
      </c>
      <c r="X1093" s="97">
        <f t="shared" si="152"/>
        <v>1</v>
      </c>
      <c r="Y1093" s="113"/>
    </row>
    <row r="1094" spans="1:25" ht="16.5" thickBot="1" x14ac:dyDescent="0.25">
      <c r="A1094" s="106"/>
      <c r="B1094" s="107"/>
      <c r="C1094" s="107"/>
      <c r="D1094" s="107"/>
      <c r="E1094" s="114"/>
      <c r="F1094" s="114"/>
      <c r="G1094" s="119"/>
      <c r="H1094" s="227"/>
      <c r="I1094" s="228"/>
      <c r="J1094" s="228"/>
      <c r="K1094" s="228"/>
      <c r="L1094" s="228"/>
      <c r="M1094" s="228"/>
      <c r="N1094" s="228"/>
      <c r="O1094" s="228"/>
      <c r="P1094" s="228"/>
      <c r="Q1094" s="228"/>
      <c r="R1094" s="228"/>
      <c r="S1094" s="338"/>
      <c r="T1094" s="334">
        <f t="shared" si="150"/>
        <v>0</v>
      </c>
      <c r="U1094" s="331">
        <f t="shared" si="151"/>
        <v>0</v>
      </c>
      <c r="V1094" s="322">
        <f>D1079</f>
        <v>2033</v>
      </c>
      <c r="W1094" s="284" t="s">
        <v>127</v>
      </c>
      <c r="X1094" s="97">
        <f t="shared" si="152"/>
        <v>0</v>
      </c>
      <c r="Y1094" s="292"/>
    </row>
    <row r="1095" spans="1:25" ht="16.5" thickBot="1" x14ac:dyDescent="0.25">
      <c r="A1095" s="106"/>
      <c r="B1095" s="107"/>
      <c r="C1095" s="107"/>
      <c r="D1095" s="107"/>
      <c r="E1095" s="114"/>
      <c r="F1095" s="114"/>
      <c r="G1095" s="108"/>
      <c r="H1095" s="99"/>
      <c r="I1095" s="121">
        <v>13</v>
      </c>
      <c r="J1095" s="121">
        <v>4</v>
      </c>
      <c r="K1095" s="121"/>
      <c r="L1095" s="121"/>
      <c r="M1095" s="121"/>
      <c r="N1095" s="121"/>
      <c r="O1095" s="121"/>
      <c r="P1095" s="121"/>
      <c r="Q1095" s="121"/>
      <c r="R1095" s="121"/>
      <c r="S1095" s="339"/>
      <c r="T1095" s="335">
        <f t="shared" si="150"/>
        <v>4</v>
      </c>
      <c r="U1095" s="224">
        <f t="shared" si="151"/>
        <v>1.9675356615838661E-3</v>
      </c>
      <c r="V1095" s="103">
        <f>D1079</f>
        <v>2033</v>
      </c>
      <c r="W1095" s="285" t="s">
        <v>11</v>
      </c>
      <c r="X1095" s="97">
        <f t="shared" si="152"/>
        <v>4</v>
      </c>
      <c r="Y1095" s="116"/>
    </row>
    <row r="1096" spans="1:25" ht="15.75" thickBot="1" x14ac:dyDescent="0.25">
      <c r="A1096" s="106"/>
      <c r="B1096" s="107"/>
      <c r="C1096" s="107"/>
      <c r="D1096" s="107"/>
      <c r="E1096" s="114"/>
      <c r="F1096" s="114"/>
      <c r="G1096" s="108"/>
      <c r="H1096" s="109"/>
      <c r="I1096" s="293">
        <v>1</v>
      </c>
      <c r="J1096" s="69"/>
      <c r="K1096" s="69"/>
      <c r="L1096" s="69"/>
      <c r="M1096" s="69"/>
      <c r="N1096" s="69"/>
      <c r="O1096" s="69"/>
      <c r="P1096" s="69"/>
      <c r="Q1096" s="69"/>
      <c r="R1096" s="69"/>
      <c r="S1096" s="337"/>
      <c r="T1096" s="333">
        <f t="shared" si="150"/>
        <v>0</v>
      </c>
      <c r="U1096" s="102">
        <f t="shared" si="151"/>
        <v>0</v>
      </c>
      <c r="V1096" s="103">
        <f>D1079</f>
        <v>2033</v>
      </c>
      <c r="W1096" s="111" t="s">
        <v>103</v>
      </c>
      <c r="X1096" s="97">
        <f t="shared" si="152"/>
        <v>0</v>
      </c>
      <c r="Y1096" s="116"/>
    </row>
    <row r="1097" spans="1:25" ht="16.5" thickBot="1" x14ac:dyDescent="0.25">
      <c r="A1097" s="106"/>
      <c r="B1097" s="107"/>
      <c r="C1097" s="107"/>
      <c r="D1097" s="107"/>
      <c r="E1097" s="114"/>
      <c r="F1097" s="114"/>
      <c r="G1097" s="108"/>
      <c r="H1097" s="109"/>
      <c r="I1097" s="294">
        <v>2</v>
      </c>
      <c r="J1097" s="69"/>
      <c r="K1097" s="69"/>
      <c r="L1097" s="69"/>
      <c r="M1097" s="69"/>
      <c r="N1097" s="69"/>
      <c r="O1097" s="69"/>
      <c r="P1097" s="69"/>
      <c r="Q1097" s="69"/>
      <c r="R1097" s="69"/>
      <c r="S1097" s="337">
        <v>1</v>
      </c>
      <c r="T1097" s="333">
        <f t="shared" si="150"/>
        <v>1</v>
      </c>
      <c r="U1097" s="102">
        <f t="shared" si="151"/>
        <v>4.9188391539596653E-4</v>
      </c>
      <c r="V1097" s="103">
        <f>D1079</f>
        <v>2033</v>
      </c>
      <c r="W1097" s="282" t="s">
        <v>3</v>
      </c>
      <c r="X1097" s="97">
        <f t="shared" si="152"/>
        <v>1</v>
      </c>
      <c r="Y1097" s="115"/>
    </row>
    <row r="1098" spans="1:25" ht="16.5" thickBot="1" x14ac:dyDescent="0.25">
      <c r="A1098" s="106"/>
      <c r="B1098" s="107"/>
      <c r="C1098" s="107"/>
      <c r="D1098" s="107"/>
      <c r="E1098" s="114"/>
      <c r="F1098" s="114"/>
      <c r="G1098" s="108"/>
      <c r="H1098" s="109"/>
      <c r="I1098" s="294">
        <v>4</v>
      </c>
      <c r="J1098" s="69"/>
      <c r="K1098" s="69"/>
      <c r="L1098" s="69"/>
      <c r="M1098" s="69"/>
      <c r="N1098" s="69"/>
      <c r="O1098" s="69"/>
      <c r="P1098" s="69"/>
      <c r="Q1098" s="69"/>
      <c r="R1098" s="69"/>
      <c r="S1098" s="337"/>
      <c r="T1098" s="333">
        <f t="shared" si="150"/>
        <v>0</v>
      </c>
      <c r="U1098" s="102">
        <f t="shared" si="151"/>
        <v>0</v>
      </c>
      <c r="V1098" s="103">
        <f>D1079</f>
        <v>2033</v>
      </c>
      <c r="W1098" s="282" t="s">
        <v>8</v>
      </c>
      <c r="X1098" s="97">
        <f t="shared" si="152"/>
        <v>0</v>
      </c>
      <c r="Y1098" s="116"/>
    </row>
    <row r="1099" spans="1:25" ht="16.5" thickBot="1" x14ac:dyDescent="0.25">
      <c r="A1099" s="106"/>
      <c r="B1099" s="107"/>
      <c r="C1099" s="107"/>
      <c r="D1099" s="107"/>
      <c r="E1099" s="114"/>
      <c r="F1099" s="114"/>
      <c r="G1099" s="108"/>
      <c r="H1099" s="109"/>
      <c r="I1099" s="294">
        <v>7</v>
      </c>
      <c r="J1099" s="69">
        <v>3</v>
      </c>
      <c r="K1099" s="69"/>
      <c r="L1099" s="69"/>
      <c r="M1099" s="69"/>
      <c r="N1099" s="69"/>
      <c r="O1099" s="69"/>
      <c r="P1099" s="69"/>
      <c r="Q1099" s="69"/>
      <c r="R1099" s="69"/>
      <c r="S1099" s="337"/>
      <c r="T1099" s="333">
        <f t="shared" si="150"/>
        <v>3</v>
      </c>
      <c r="U1099" s="102">
        <f t="shared" si="151"/>
        <v>1.4756517461878996E-3</v>
      </c>
      <c r="V1099" s="103">
        <f>D1079</f>
        <v>2033</v>
      </c>
      <c r="W1099" s="282" t="s">
        <v>9</v>
      </c>
      <c r="X1099" s="97">
        <f t="shared" si="152"/>
        <v>3</v>
      </c>
      <c r="Y1099" s="116"/>
    </row>
    <row r="1100" spans="1:25" ht="16.5" thickBot="1" x14ac:dyDescent="0.25">
      <c r="A1100" s="106"/>
      <c r="B1100" s="107"/>
      <c r="C1100" s="107"/>
      <c r="D1100" s="107"/>
      <c r="E1100" s="114"/>
      <c r="F1100" s="114"/>
      <c r="G1100" s="108"/>
      <c r="H1100" s="109"/>
      <c r="I1100" s="294">
        <v>4</v>
      </c>
      <c r="J1100" s="69"/>
      <c r="K1100" s="69"/>
      <c r="L1100" s="69"/>
      <c r="M1100" s="69"/>
      <c r="N1100" s="69"/>
      <c r="O1100" s="69"/>
      <c r="P1100" s="69"/>
      <c r="Q1100" s="69"/>
      <c r="R1100" s="69"/>
      <c r="S1100" s="337"/>
      <c r="T1100" s="333">
        <f t="shared" si="150"/>
        <v>0</v>
      </c>
      <c r="U1100" s="102">
        <f t="shared" si="151"/>
        <v>0</v>
      </c>
      <c r="V1100" s="103">
        <f>D1079</f>
        <v>2033</v>
      </c>
      <c r="W1100" s="282" t="s">
        <v>82</v>
      </c>
      <c r="X1100" s="97">
        <f t="shared" si="152"/>
        <v>0</v>
      </c>
      <c r="Y1100" s="116"/>
    </row>
    <row r="1101" spans="1:25" ht="16.5" thickBot="1" x14ac:dyDescent="0.25">
      <c r="A1101" s="106"/>
      <c r="B1101" s="107"/>
      <c r="C1101" s="107"/>
      <c r="D1101" s="107"/>
      <c r="E1101" s="114"/>
      <c r="F1101" s="114"/>
      <c r="G1101" s="108"/>
      <c r="H1101" s="109"/>
      <c r="I1101" s="294">
        <v>1</v>
      </c>
      <c r="J1101" s="69">
        <v>1</v>
      </c>
      <c r="K1101" s="69"/>
      <c r="L1101" s="69"/>
      <c r="M1101" s="69"/>
      <c r="N1101" s="69"/>
      <c r="O1101" s="69"/>
      <c r="P1101" s="69"/>
      <c r="Q1101" s="69"/>
      <c r="R1101" s="69"/>
      <c r="S1101" s="337"/>
      <c r="T1101" s="333">
        <f t="shared" si="150"/>
        <v>1</v>
      </c>
      <c r="U1101" s="102">
        <f t="shared" si="151"/>
        <v>4.9188391539596653E-4</v>
      </c>
      <c r="V1101" s="103">
        <f>D1079</f>
        <v>2033</v>
      </c>
      <c r="W1101" s="282" t="s">
        <v>20</v>
      </c>
      <c r="X1101" s="97">
        <f t="shared" si="152"/>
        <v>1</v>
      </c>
      <c r="Y1101" s="116"/>
    </row>
    <row r="1102" spans="1:25" ht="16.5" thickBot="1" x14ac:dyDescent="0.25">
      <c r="A1102" s="106"/>
      <c r="B1102" s="107"/>
      <c r="C1102" s="107"/>
      <c r="D1102" s="107"/>
      <c r="E1102" s="114"/>
      <c r="F1102" s="114"/>
      <c r="G1102" s="108"/>
      <c r="H1102" s="109"/>
      <c r="I1102" s="294">
        <v>4</v>
      </c>
      <c r="J1102" s="69"/>
      <c r="K1102" s="69"/>
      <c r="L1102" s="69"/>
      <c r="M1102" s="69"/>
      <c r="N1102" s="69"/>
      <c r="O1102" s="69"/>
      <c r="P1102" s="69"/>
      <c r="Q1102" s="69"/>
      <c r="R1102" s="69"/>
      <c r="S1102" s="337"/>
      <c r="T1102" s="333">
        <f t="shared" si="150"/>
        <v>0</v>
      </c>
      <c r="U1102" s="102">
        <f t="shared" si="151"/>
        <v>0</v>
      </c>
      <c r="V1102" s="103">
        <f>D1079</f>
        <v>2033</v>
      </c>
      <c r="W1102" s="282" t="s">
        <v>83</v>
      </c>
      <c r="X1102" s="97">
        <f t="shared" si="152"/>
        <v>0</v>
      </c>
      <c r="Y1102" s="105" t="s">
        <v>169</v>
      </c>
    </row>
    <row r="1103" spans="1:25" ht="15.75" thickBot="1" x14ac:dyDescent="0.25">
      <c r="A1103" s="106"/>
      <c r="B1103" s="107"/>
      <c r="C1103" s="107"/>
      <c r="D1103" s="107"/>
      <c r="E1103" s="114"/>
      <c r="F1103" s="114"/>
      <c r="G1103" s="108"/>
      <c r="H1103" s="109"/>
      <c r="I1103" s="294"/>
      <c r="J1103" s="69"/>
      <c r="K1103" s="69"/>
      <c r="L1103" s="69"/>
      <c r="M1103" s="69"/>
      <c r="N1103" s="69"/>
      <c r="O1103" s="69"/>
      <c r="P1103" s="69"/>
      <c r="Q1103" s="69"/>
      <c r="R1103" s="69"/>
      <c r="S1103" s="337"/>
      <c r="T1103" s="333">
        <f t="shared" si="150"/>
        <v>0</v>
      </c>
      <c r="U1103" s="102">
        <f t="shared" si="151"/>
        <v>0</v>
      </c>
      <c r="V1103" s="103">
        <f>D1079</f>
        <v>2033</v>
      </c>
      <c r="W1103" s="268" t="s">
        <v>220</v>
      </c>
      <c r="X1103" s="97">
        <f t="shared" si="152"/>
        <v>0</v>
      </c>
      <c r="Y1103" s="105" t="s">
        <v>561</v>
      </c>
    </row>
    <row r="1104" spans="1:25" ht="16.5" thickBot="1" x14ac:dyDescent="0.25">
      <c r="A1104" s="106"/>
      <c r="B1104" s="107"/>
      <c r="C1104" s="107"/>
      <c r="D1104" s="107"/>
      <c r="E1104" s="114"/>
      <c r="F1104" s="114"/>
      <c r="G1104" s="108"/>
      <c r="H1104" s="109"/>
      <c r="I1104" s="294">
        <v>17</v>
      </c>
      <c r="J1104" s="69">
        <v>1</v>
      </c>
      <c r="K1104" s="69"/>
      <c r="L1104" s="69"/>
      <c r="M1104" s="69"/>
      <c r="N1104" s="69"/>
      <c r="O1104" s="69"/>
      <c r="P1104" s="69"/>
      <c r="Q1104" s="69"/>
      <c r="R1104" s="69"/>
      <c r="S1104" s="337"/>
      <c r="T1104" s="333">
        <f t="shared" si="150"/>
        <v>1</v>
      </c>
      <c r="U1104" s="102">
        <f t="shared" si="151"/>
        <v>4.9188391539596653E-4</v>
      </c>
      <c r="V1104" s="103">
        <f>D1079</f>
        <v>2033</v>
      </c>
      <c r="W1104" s="282" t="s">
        <v>13</v>
      </c>
      <c r="X1104" s="97">
        <f t="shared" si="152"/>
        <v>1</v>
      </c>
      <c r="Y1104" s="105" t="s">
        <v>110</v>
      </c>
    </row>
    <row r="1105" spans="1:25" ht="15.75" thickBot="1" x14ac:dyDescent="0.25">
      <c r="A1105" s="106"/>
      <c r="B1105" s="107"/>
      <c r="C1105" s="107"/>
      <c r="D1105" s="107"/>
      <c r="E1105" s="114"/>
      <c r="F1105" s="114"/>
      <c r="G1105" s="108"/>
      <c r="H1105" s="109"/>
      <c r="I1105" s="69">
        <v>3</v>
      </c>
      <c r="J1105" s="69"/>
      <c r="K1105" s="69"/>
      <c r="L1105" s="69"/>
      <c r="M1105" s="69"/>
      <c r="N1105" s="69"/>
      <c r="O1105" s="69"/>
      <c r="P1105" s="69"/>
      <c r="Q1105" s="69"/>
      <c r="R1105" s="69"/>
      <c r="S1105" s="337"/>
      <c r="T1105" s="333">
        <f t="shared" si="150"/>
        <v>0</v>
      </c>
      <c r="U1105" s="102">
        <f t="shared" si="151"/>
        <v>0</v>
      </c>
      <c r="V1105" s="103">
        <f>D1079</f>
        <v>2033</v>
      </c>
      <c r="W1105" s="254" t="s">
        <v>346</v>
      </c>
      <c r="X1105" s="97">
        <f t="shared" si="152"/>
        <v>0</v>
      </c>
      <c r="Y1105" s="115"/>
    </row>
    <row r="1106" spans="1:25" ht="15.75" thickBot="1" x14ac:dyDescent="0.25">
      <c r="A1106" s="106"/>
      <c r="B1106" s="107"/>
      <c r="C1106" s="107"/>
      <c r="D1106" s="107"/>
      <c r="E1106" s="114"/>
      <c r="F1106" s="114"/>
      <c r="G1106" s="108"/>
      <c r="H1106" s="109"/>
      <c r="I1106" s="69"/>
      <c r="J1106" s="69"/>
      <c r="K1106" s="69"/>
      <c r="L1106" s="69"/>
      <c r="M1106" s="69"/>
      <c r="N1106" s="69"/>
      <c r="O1106" s="69"/>
      <c r="P1106" s="69"/>
      <c r="Q1106" s="69"/>
      <c r="R1106" s="69"/>
      <c r="S1106" s="337"/>
      <c r="T1106" s="333">
        <f t="shared" si="150"/>
        <v>0</v>
      </c>
      <c r="U1106" s="102">
        <f t="shared" si="151"/>
        <v>0</v>
      </c>
      <c r="V1106" s="103">
        <f>D1079</f>
        <v>2033</v>
      </c>
      <c r="W1106" s="254" t="s">
        <v>101</v>
      </c>
      <c r="X1106" s="97">
        <f t="shared" si="152"/>
        <v>0</v>
      </c>
      <c r="Y1106" s="115"/>
    </row>
    <row r="1107" spans="1:25" ht="16.5" thickBot="1" x14ac:dyDescent="0.25">
      <c r="A1107" s="106"/>
      <c r="B1107" s="107"/>
      <c r="C1107" s="107"/>
      <c r="D1107" s="107"/>
      <c r="E1107" s="114"/>
      <c r="F1107" s="114"/>
      <c r="G1107" s="108"/>
      <c r="H1107" s="117"/>
      <c r="I1107" s="110"/>
      <c r="J1107" s="110"/>
      <c r="K1107" s="110"/>
      <c r="L1107" s="110"/>
      <c r="M1107" s="110"/>
      <c r="N1107" s="110"/>
      <c r="O1107" s="110"/>
      <c r="P1107" s="110"/>
      <c r="Q1107" s="110"/>
      <c r="R1107" s="110"/>
      <c r="S1107" s="340">
        <v>1</v>
      </c>
      <c r="T1107" s="334">
        <f t="shared" si="150"/>
        <v>1</v>
      </c>
      <c r="U1107" s="430">
        <f t="shared" si="151"/>
        <v>4.9188391539596653E-4</v>
      </c>
      <c r="V1107" s="103">
        <f>D1079</f>
        <v>2033</v>
      </c>
      <c r="W1107" s="286" t="s">
        <v>10</v>
      </c>
      <c r="X1107" s="97">
        <f t="shared" si="152"/>
        <v>1</v>
      </c>
      <c r="Y1107" s="105"/>
    </row>
    <row r="1108" spans="1:25" ht="16.5" thickBot="1" x14ac:dyDescent="0.3">
      <c r="A1108" s="106"/>
      <c r="B1108" s="107"/>
      <c r="C1108" s="107"/>
      <c r="D1108" s="107"/>
      <c r="E1108" s="114"/>
      <c r="F1108" s="114"/>
      <c r="G1108" s="108"/>
      <c r="H1108" s="91"/>
      <c r="I1108" s="92"/>
      <c r="J1108" s="325"/>
      <c r="K1108" s="92"/>
      <c r="L1108" s="92"/>
      <c r="M1108" s="92"/>
      <c r="N1108" s="92"/>
      <c r="O1108" s="92"/>
      <c r="P1108" s="92"/>
      <c r="Q1108" s="92"/>
      <c r="R1108" s="92"/>
      <c r="S1108" s="92"/>
      <c r="T1108" s="332"/>
      <c r="U1108" s="332"/>
      <c r="V1108" s="125"/>
      <c r="W1108" s="287" t="s">
        <v>177</v>
      </c>
      <c r="X1108" s="97">
        <f t="shared" si="152"/>
        <v>0</v>
      </c>
      <c r="Y1108" s="105"/>
    </row>
    <row r="1109" spans="1:25" ht="16.5" thickBot="1" x14ac:dyDescent="0.25">
      <c r="A1109" s="106"/>
      <c r="B1109" s="107"/>
      <c r="C1109" s="107"/>
      <c r="D1109" s="107"/>
      <c r="E1109" s="114"/>
      <c r="F1109" s="114"/>
      <c r="G1109" s="119"/>
      <c r="H1109" s="99">
        <v>3</v>
      </c>
      <c r="I1109" s="100"/>
      <c r="J1109" s="100"/>
      <c r="K1109" s="100"/>
      <c r="L1109" s="100"/>
      <c r="M1109" s="100"/>
      <c r="N1109" s="100"/>
      <c r="O1109" s="100"/>
      <c r="P1109" s="100"/>
      <c r="Q1109" s="100"/>
      <c r="R1109" s="100"/>
      <c r="S1109" s="336"/>
      <c r="T1109" s="335">
        <f t="shared" ref="T1109:T1117" si="153">SUM(H1109,J1109,L1109,N1109,P1109,R1109,S1109)</f>
        <v>3</v>
      </c>
      <c r="U1109" s="224">
        <f>($T1109)/$D$1079</f>
        <v>1.4756517461878996E-3</v>
      </c>
      <c r="V1109" s="103">
        <f>D1079</f>
        <v>2033</v>
      </c>
      <c r="W1109" s="281" t="s">
        <v>12</v>
      </c>
      <c r="X1109" s="97">
        <f t="shared" si="152"/>
        <v>3</v>
      </c>
      <c r="Y1109" s="105" t="s">
        <v>625</v>
      </c>
    </row>
    <row r="1110" spans="1:25" ht="16.5" thickBot="1" x14ac:dyDescent="0.25">
      <c r="A1110" s="106"/>
      <c r="B1110" s="107"/>
      <c r="C1110" s="107"/>
      <c r="D1110" s="107"/>
      <c r="E1110" s="114"/>
      <c r="F1110" s="114"/>
      <c r="G1110" s="119"/>
      <c r="H1110" s="109">
        <v>5</v>
      </c>
      <c r="I1110" s="69"/>
      <c r="J1110" s="69"/>
      <c r="K1110" s="69"/>
      <c r="L1110" s="69"/>
      <c r="M1110" s="69"/>
      <c r="N1110" s="69"/>
      <c r="O1110" s="69"/>
      <c r="P1110" s="69"/>
      <c r="Q1110" s="69"/>
      <c r="R1110" s="69"/>
      <c r="S1110" s="337"/>
      <c r="T1110" s="333">
        <f t="shared" si="153"/>
        <v>5</v>
      </c>
      <c r="U1110" s="224">
        <f t="shared" ref="U1110:U1117" si="154">($T1110)/$D$1079</f>
        <v>2.4594195769798328E-3</v>
      </c>
      <c r="V1110" s="103">
        <f>D1079</f>
        <v>2033</v>
      </c>
      <c r="W1110" s="282" t="s">
        <v>13</v>
      </c>
      <c r="X1110" s="97">
        <f t="shared" si="152"/>
        <v>5</v>
      </c>
      <c r="Y1110" s="105" t="s">
        <v>623</v>
      </c>
    </row>
    <row r="1111" spans="1:25" ht="15.75" thickBot="1" x14ac:dyDescent="0.25">
      <c r="A1111" s="106"/>
      <c r="B1111" s="107"/>
      <c r="C1111" s="107"/>
      <c r="D1111" s="107"/>
      <c r="E1111" s="114"/>
      <c r="F1111" s="114"/>
      <c r="G1111" s="119"/>
      <c r="H1111" s="109">
        <v>1</v>
      </c>
      <c r="I1111" s="69"/>
      <c r="J1111" s="69"/>
      <c r="K1111" s="69"/>
      <c r="L1111" s="69"/>
      <c r="M1111" s="69"/>
      <c r="N1111" s="69"/>
      <c r="O1111" s="69"/>
      <c r="P1111" s="69"/>
      <c r="Q1111" s="69"/>
      <c r="R1111" s="69"/>
      <c r="S1111" s="337"/>
      <c r="T1111" s="333">
        <f t="shared" si="153"/>
        <v>1</v>
      </c>
      <c r="U1111" s="224">
        <f t="shared" si="154"/>
        <v>4.9188391539596653E-4</v>
      </c>
      <c r="V1111" s="103">
        <f>D1079</f>
        <v>2033</v>
      </c>
      <c r="W1111" s="368" t="s">
        <v>90</v>
      </c>
      <c r="X1111" s="97">
        <f t="shared" si="152"/>
        <v>1</v>
      </c>
      <c r="Y1111" s="105" t="s">
        <v>602</v>
      </c>
    </row>
    <row r="1112" spans="1:25" ht="16.5" thickBot="1" x14ac:dyDescent="0.25">
      <c r="A1112" s="106"/>
      <c r="B1112" s="107"/>
      <c r="C1112" s="107"/>
      <c r="D1112" s="107"/>
      <c r="E1112" s="114"/>
      <c r="F1112" s="114"/>
      <c r="G1112" s="119"/>
      <c r="H1112" s="109">
        <v>1</v>
      </c>
      <c r="I1112" s="69"/>
      <c r="J1112" s="69"/>
      <c r="K1112" s="69"/>
      <c r="L1112" s="69"/>
      <c r="M1112" s="69"/>
      <c r="N1112" s="69"/>
      <c r="O1112" s="69"/>
      <c r="P1112" s="69"/>
      <c r="Q1112" s="69"/>
      <c r="R1112" s="69"/>
      <c r="S1112" s="337"/>
      <c r="T1112" s="333">
        <f t="shared" si="153"/>
        <v>1</v>
      </c>
      <c r="U1112" s="224">
        <f t="shared" si="154"/>
        <v>4.9188391539596653E-4</v>
      </c>
      <c r="V1112" s="103">
        <f>D1079</f>
        <v>2033</v>
      </c>
      <c r="W1112" s="282" t="s">
        <v>76</v>
      </c>
      <c r="X1112" s="97">
        <f t="shared" si="152"/>
        <v>1</v>
      </c>
      <c r="Y1112" s="105" t="s">
        <v>567</v>
      </c>
    </row>
    <row r="1113" spans="1:25" ht="16.5" thickBot="1" x14ac:dyDescent="0.25">
      <c r="A1113" s="106"/>
      <c r="B1113" s="107"/>
      <c r="C1113" s="107"/>
      <c r="D1113" s="107"/>
      <c r="E1113" s="114"/>
      <c r="F1113" s="114"/>
      <c r="G1113" s="119"/>
      <c r="H1113" s="109">
        <v>1</v>
      </c>
      <c r="I1113" s="69"/>
      <c r="J1113" s="69"/>
      <c r="K1113" s="69"/>
      <c r="L1113" s="69"/>
      <c r="M1113" s="69"/>
      <c r="N1113" s="69"/>
      <c r="O1113" s="69"/>
      <c r="P1113" s="69"/>
      <c r="Q1113" s="69"/>
      <c r="R1113" s="69"/>
      <c r="S1113" s="337"/>
      <c r="T1113" s="333">
        <f t="shared" si="153"/>
        <v>1</v>
      </c>
      <c r="U1113" s="224">
        <f t="shared" si="154"/>
        <v>4.9188391539596653E-4</v>
      </c>
      <c r="V1113" s="103">
        <f>D1079</f>
        <v>2033</v>
      </c>
      <c r="W1113" s="282" t="s">
        <v>199</v>
      </c>
      <c r="X1113" s="97">
        <f t="shared" si="152"/>
        <v>1</v>
      </c>
      <c r="Y1113" s="105" t="s">
        <v>624</v>
      </c>
    </row>
    <row r="1114" spans="1:25" ht="16.5" thickBot="1" x14ac:dyDescent="0.25">
      <c r="A1114" s="106"/>
      <c r="B1114" s="107"/>
      <c r="C1114" s="107"/>
      <c r="D1114" s="107"/>
      <c r="E1114" s="114"/>
      <c r="F1114" s="114"/>
      <c r="G1114" s="119"/>
      <c r="H1114" s="109">
        <v>2</v>
      </c>
      <c r="I1114" s="69"/>
      <c r="J1114" s="69"/>
      <c r="K1114" s="69"/>
      <c r="L1114" s="69"/>
      <c r="M1114" s="69"/>
      <c r="N1114" s="69"/>
      <c r="O1114" s="69"/>
      <c r="P1114" s="69"/>
      <c r="Q1114" s="69"/>
      <c r="R1114" s="69"/>
      <c r="S1114" s="337"/>
      <c r="T1114" s="333">
        <f t="shared" si="153"/>
        <v>2</v>
      </c>
      <c r="U1114" s="224">
        <f t="shared" si="154"/>
        <v>9.8376783079193305E-4</v>
      </c>
      <c r="V1114" s="103">
        <f>D1079</f>
        <v>2033</v>
      </c>
      <c r="W1114" s="283" t="s">
        <v>28</v>
      </c>
      <c r="X1114" s="97">
        <f t="shared" si="152"/>
        <v>2</v>
      </c>
      <c r="Y1114" s="105"/>
    </row>
    <row r="1115" spans="1:25" ht="16.5" thickBot="1" x14ac:dyDescent="0.25">
      <c r="A1115" s="106"/>
      <c r="B1115" s="107"/>
      <c r="C1115" s="107"/>
      <c r="D1115" s="107"/>
      <c r="E1115" s="114"/>
      <c r="F1115" s="114"/>
      <c r="G1115" s="119"/>
      <c r="H1115" s="117">
        <v>1</v>
      </c>
      <c r="I1115" s="110"/>
      <c r="J1115" s="110"/>
      <c r="K1115" s="110"/>
      <c r="L1115" s="110"/>
      <c r="M1115" s="110"/>
      <c r="N1115" s="110"/>
      <c r="O1115" s="110"/>
      <c r="P1115" s="110"/>
      <c r="Q1115" s="110"/>
      <c r="R1115" s="110"/>
      <c r="S1115" s="340"/>
      <c r="T1115" s="333">
        <f t="shared" si="153"/>
        <v>1</v>
      </c>
      <c r="U1115" s="224">
        <f t="shared" si="154"/>
        <v>4.9188391539596653E-4</v>
      </c>
      <c r="V1115" s="103">
        <f>D1079</f>
        <v>2033</v>
      </c>
      <c r="W1115" s="286" t="s">
        <v>200</v>
      </c>
      <c r="X1115" s="97">
        <f t="shared" si="152"/>
        <v>1</v>
      </c>
      <c r="Y1115" s="292"/>
    </row>
    <row r="1116" spans="1:25" ht="16.5" thickBot="1" x14ac:dyDescent="0.25">
      <c r="A1116" s="106"/>
      <c r="B1116" s="107"/>
      <c r="C1116" s="107"/>
      <c r="D1116" s="107"/>
      <c r="E1116" s="114"/>
      <c r="F1116" s="114"/>
      <c r="G1116" s="119"/>
      <c r="H1116" s="117">
        <v>17</v>
      </c>
      <c r="I1116" s="110"/>
      <c r="J1116" s="110"/>
      <c r="K1116" s="110"/>
      <c r="L1116" s="110"/>
      <c r="M1116" s="110"/>
      <c r="N1116" s="110"/>
      <c r="O1116" s="110"/>
      <c r="P1116" s="110"/>
      <c r="Q1116" s="110"/>
      <c r="R1116" s="110"/>
      <c r="S1116" s="340"/>
      <c r="T1116" s="333">
        <f t="shared" si="153"/>
        <v>17</v>
      </c>
      <c r="U1116" s="224">
        <f t="shared" si="154"/>
        <v>8.362026561731432E-3</v>
      </c>
      <c r="V1116" s="103">
        <f>D1079</f>
        <v>2033</v>
      </c>
      <c r="W1116" s="286" t="s">
        <v>626</v>
      </c>
      <c r="X1116" s="97">
        <f t="shared" si="152"/>
        <v>17</v>
      </c>
      <c r="Y1116" s="105"/>
    </row>
    <row r="1117" spans="1:25" ht="16.5" thickBot="1" x14ac:dyDescent="0.25">
      <c r="A1117" s="127"/>
      <c r="B1117" s="128"/>
      <c r="C1117" s="128"/>
      <c r="D1117" s="128"/>
      <c r="E1117" s="129"/>
      <c r="F1117" s="129"/>
      <c r="G1117" s="130"/>
      <c r="H1117" s="117">
        <v>16</v>
      </c>
      <c r="I1117" s="110"/>
      <c r="J1117" s="110"/>
      <c r="K1117" s="110"/>
      <c r="L1117" s="110"/>
      <c r="M1117" s="110"/>
      <c r="N1117" s="110"/>
      <c r="O1117" s="110"/>
      <c r="P1117" s="110"/>
      <c r="Q1117" s="110"/>
      <c r="R1117" s="110"/>
      <c r="S1117" s="340"/>
      <c r="T1117" s="333">
        <f t="shared" si="153"/>
        <v>16</v>
      </c>
      <c r="U1117" s="331">
        <f t="shared" si="154"/>
        <v>7.8701426463354644E-3</v>
      </c>
      <c r="V1117" s="103">
        <f>D1079</f>
        <v>2033</v>
      </c>
      <c r="W1117" s="284" t="s">
        <v>168</v>
      </c>
      <c r="X1117" s="289">
        <f>T1117</f>
        <v>16</v>
      </c>
      <c r="Y1117" s="295"/>
    </row>
    <row r="1118" spans="1:25" ht="15.75" thickBot="1" x14ac:dyDescent="0.25">
      <c r="A1118" s="132"/>
      <c r="B1118" s="132"/>
      <c r="C1118" s="132"/>
      <c r="D1118" s="132"/>
      <c r="E1118" s="132"/>
      <c r="F1118" s="132"/>
      <c r="G1118" s="53" t="s">
        <v>5</v>
      </c>
      <c r="H1118" s="133">
        <f>SUM(H1080:H1117)</f>
        <v>113</v>
      </c>
      <c r="I1118" s="133">
        <f>SUM(I1080:I1117)</f>
        <v>56</v>
      </c>
      <c r="J1118" s="133">
        <f>SUM(J1080:J1117)</f>
        <v>9</v>
      </c>
      <c r="K1118" s="133">
        <f t="shared" ref="K1118:R1118" si="155">SUM(K1080:K1117)</f>
        <v>0</v>
      </c>
      <c r="L1118" s="133">
        <f t="shared" si="155"/>
        <v>0</v>
      </c>
      <c r="M1118" s="133">
        <f t="shared" si="155"/>
        <v>0</v>
      </c>
      <c r="N1118" s="133">
        <f t="shared" si="155"/>
        <v>0</v>
      </c>
      <c r="O1118" s="133">
        <f t="shared" si="155"/>
        <v>0</v>
      </c>
      <c r="P1118" s="133">
        <f t="shared" si="155"/>
        <v>0</v>
      </c>
      <c r="Q1118" s="133">
        <f t="shared" si="155"/>
        <v>0</v>
      </c>
      <c r="R1118" s="133">
        <f t="shared" si="155"/>
        <v>0</v>
      </c>
      <c r="S1118" s="133">
        <f>SUM(S1080:S1117)</f>
        <v>34</v>
      </c>
      <c r="T1118" s="271">
        <f>SUM(H1118,J1118,L1118,N1118,P1118,R1118,S1118)</f>
        <v>156</v>
      </c>
      <c r="U1118" s="224">
        <f>($T1118)/$D$1079</f>
        <v>7.6733890801770788E-2</v>
      </c>
      <c r="V1118" s="103">
        <f>D1079</f>
        <v>2033</v>
      </c>
      <c r="W1118" s="46"/>
    </row>
    <row r="1120" spans="1:25" ht="15.75" thickBot="1" x14ac:dyDescent="0.3"/>
    <row r="1121" spans="1:25" ht="75.75" thickBot="1" x14ac:dyDescent="0.3">
      <c r="A1121" s="48"/>
      <c r="B1121" s="48" t="s">
        <v>23</v>
      </c>
      <c r="C1121" s="49" t="s">
        <v>56</v>
      </c>
      <c r="D1121" s="49" t="s">
        <v>18</v>
      </c>
      <c r="E1121" s="48" t="s">
        <v>17</v>
      </c>
      <c r="F1121" s="50" t="s">
        <v>1</v>
      </c>
      <c r="G1121" s="51" t="s">
        <v>24</v>
      </c>
      <c r="H1121" s="52" t="s">
        <v>77</v>
      </c>
      <c r="I1121" s="52" t="s">
        <v>78</v>
      </c>
      <c r="J1121" s="52" t="s">
        <v>57</v>
      </c>
      <c r="K1121" s="52" t="s">
        <v>62</v>
      </c>
      <c r="L1121" s="52" t="s">
        <v>58</v>
      </c>
      <c r="M1121" s="52" t="s">
        <v>63</v>
      </c>
      <c r="N1121" s="52" t="s">
        <v>59</v>
      </c>
      <c r="O1121" s="52" t="s">
        <v>64</v>
      </c>
      <c r="P1121" s="52" t="s">
        <v>60</v>
      </c>
      <c r="Q1121" s="52" t="s">
        <v>79</v>
      </c>
      <c r="R1121" s="52" t="s">
        <v>131</v>
      </c>
      <c r="S1121" s="52" t="s">
        <v>44</v>
      </c>
      <c r="T1121" s="52" t="s">
        <v>5</v>
      </c>
      <c r="U1121" s="48" t="s">
        <v>2</v>
      </c>
      <c r="V1121" s="88" t="s">
        <v>74</v>
      </c>
      <c r="W1121" s="89" t="s">
        <v>21</v>
      </c>
      <c r="X1121" s="49" t="s">
        <v>18</v>
      </c>
      <c r="Y1121" s="90" t="s">
        <v>7</v>
      </c>
    </row>
    <row r="1122" spans="1:25" ht="15.75" thickBot="1" x14ac:dyDescent="0.3">
      <c r="A1122" s="471">
        <v>1484588</v>
      </c>
      <c r="B1122" s="288" t="s">
        <v>125</v>
      </c>
      <c r="C1122" s="471">
        <v>1920</v>
      </c>
      <c r="D1122" s="471">
        <v>2021</v>
      </c>
      <c r="E1122" s="476">
        <v>1847</v>
      </c>
      <c r="F1122" s="477">
        <f>E1122/D1122</f>
        <v>0.91390400791687287</v>
      </c>
      <c r="G1122" s="54">
        <v>45009</v>
      </c>
      <c r="H1122" s="91"/>
      <c r="I1122" s="92"/>
      <c r="J1122" s="92"/>
      <c r="K1122" s="92"/>
      <c r="L1122" s="92"/>
      <c r="M1122" s="92"/>
      <c r="N1122" s="92"/>
      <c r="O1122" s="92"/>
      <c r="P1122" s="92"/>
      <c r="Q1122" s="92"/>
      <c r="R1122" s="92"/>
      <c r="S1122" s="93"/>
      <c r="T1122" s="425"/>
      <c r="U1122" s="125"/>
      <c r="V1122" s="93"/>
      <c r="W1122" s="95" t="s">
        <v>80</v>
      </c>
      <c r="X1122" s="289">
        <v>578.5</v>
      </c>
      <c r="Y1122" s="86" t="s">
        <v>75</v>
      </c>
    </row>
    <row r="1123" spans="1:25" ht="16.5" thickBot="1" x14ac:dyDescent="0.25">
      <c r="A1123" s="96"/>
      <c r="B1123" s="97"/>
      <c r="C1123" s="97"/>
      <c r="D1123" s="97"/>
      <c r="E1123" s="97"/>
      <c r="F1123" s="97"/>
      <c r="G1123" s="98"/>
      <c r="H1123" s="99">
        <v>40</v>
      </c>
      <c r="I1123" s="100"/>
      <c r="J1123" s="100">
        <v>3</v>
      </c>
      <c r="K1123" s="100"/>
      <c r="L1123" s="100"/>
      <c r="M1123" s="100"/>
      <c r="N1123" s="100"/>
      <c r="O1123" s="100"/>
      <c r="P1123" s="100"/>
      <c r="Q1123" s="100"/>
      <c r="R1123" s="100"/>
      <c r="S1123" s="336">
        <v>50</v>
      </c>
      <c r="T1123" s="335">
        <f>SUM(H1123,J1123,L1123,N1123,P1123,R1123,S1123)</f>
        <v>93</v>
      </c>
      <c r="U1123" s="429">
        <f>($T1123)/$D$1122</f>
        <v>4.6016823354774861E-2</v>
      </c>
      <c r="V1123" s="103">
        <f>D1122</f>
        <v>2021</v>
      </c>
      <c r="W1123" s="281" t="s">
        <v>16</v>
      </c>
      <c r="X1123" s="97">
        <f>T1123</f>
        <v>93</v>
      </c>
      <c r="Y1123" s="290" t="s">
        <v>140</v>
      </c>
    </row>
    <row r="1124" spans="1:25" ht="16.5" thickBot="1" x14ac:dyDescent="0.25">
      <c r="A1124" s="106"/>
      <c r="B1124" s="107"/>
      <c r="C1124" s="107"/>
      <c r="D1124" s="107"/>
      <c r="E1124" s="107"/>
      <c r="F1124" s="107"/>
      <c r="G1124" s="108"/>
      <c r="H1124" s="109">
        <v>7</v>
      </c>
      <c r="I1124" s="69"/>
      <c r="J1124" s="69"/>
      <c r="K1124" s="69"/>
      <c r="L1124" s="69"/>
      <c r="M1124" s="69"/>
      <c r="N1124" s="69"/>
      <c r="O1124" s="69"/>
      <c r="P1124" s="69"/>
      <c r="Q1124" s="69"/>
      <c r="R1124" s="69"/>
      <c r="S1124" s="337"/>
      <c r="T1124" s="333">
        <f t="shared" ref="T1124:T1150" si="156">SUM(H1124,J1124,L1124,N1124,P1124,R1124,S1124)</f>
        <v>7</v>
      </c>
      <c r="U1124" s="102">
        <f t="shared" ref="U1124:U1150" si="157">($T1124)/$D$1122</f>
        <v>3.4636318654131617E-3</v>
      </c>
      <c r="V1124" s="103">
        <f>D1122</f>
        <v>2021</v>
      </c>
      <c r="W1124" s="282" t="s">
        <v>6</v>
      </c>
      <c r="X1124" s="97">
        <f t="shared" ref="X1124:X1159" si="158">T1124</f>
        <v>7</v>
      </c>
      <c r="Y1124" s="290" t="s">
        <v>178</v>
      </c>
    </row>
    <row r="1125" spans="1:25" ht="16.5" thickBot="1" x14ac:dyDescent="0.25">
      <c r="A1125" s="106"/>
      <c r="B1125" s="107"/>
      <c r="C1125" s="107"/>
      <c r="D1125" s="107"/>
      <c r="E1125" s="114"/>
      <c r="F1125" s="114"/>
      <c r="G1125" s="108"/>
      <c r="H1125" s="109">
        <v>22</v>
      </c>
      <c r="I1125" s="69"/>
      <c r="J1125" s="69">
        <v>1</v>
      </c>
      <c r="K1125" s="69"/>
      <c r="L1125" s="69"/>
      <c r="M1125" s="69"/>
      <c r="N1125" s="69"/>
      <c r="O1125" s="69"/>
      <c r="P1125" s="69"/>
      <c r="Q1125" s="69"/>
      <c r="R1125" s="69"/>
      <c r="S1125" s="337">
        <v>4</v>
      </c>
      <c r="T1125" s="333">
        <f t="shared" si="156"/>
        <v>27</v>
      </c>
      <c r="U1125" s="102">
        <f t="shared" si="157"/>
        <v>1.3359722909450767E-2</v>
      </c>
      <c r="V1125" s="103">
        <f>D1122</f>
        <v>2021</v>
      </c>
      <c r="W1125" s="282" t="s">
        <v>14</v>
      </c>
      <c r="X1125" s="97">
        <f t="shared" si="158"/>
        <v>27</v>
      </c>
      <c r="Y1125" s="329"/>
    </row>
    <row r="1126" spans="1:25" ht="16.5" thickBot="1" x14ac:dyDescent="0.25">
      <c r="A1126" s="106"/>
      <c r="B1126" s="107"/>
      <c r="C1126" s="107"/>
      <c r="D1126" s="107"/>
      <c r="E1126" s="114"/>
      <c r="F1126" s="114"/>
      <c r="G1126" s="108"/>
      <c r="H1126" s="109"/>
      <c r="I1126" s="69"/>
      <c r="J1126" s="69"/>
      <c r="K1126" s="69"/>
      <c r="L1126" s="69"/>
      <c r="M1126" s="69"/>
      <c r="N1126" s="69"/>
      <c r="O1126" s="69"/>
      <c r="P1126" s="69"/>
      <c r="Q1126" s="69"/>
      <c r="R1126" s="69"/>
      <c r="S1126" s="337">
        <v>1</v>
      </c>
      <c r="T1126" s="333">
        <f t="shared" si="156"/>
        <v>1</v>
      </c>
      <c r="U1126" s="102">
        <f t="shared" si="157"/>
        <v>4.9480455220188031E-4</v>
      </c>
      <c r="V1126" s="103">
        <f>D1122</f>
        <v>2021</v>
      </c>
      <c r="W1126" s="282" t="s">
        <v>15</v>
      </c>
      <c r="X1126" s="97">
        <f t="shared" si="158"/>
        <v>1</v>
      </c>
      <c r="Y1126" s="459"/>
    </row>
    <row r="1127" spans="1:25" ht="16.5" thickBot="1" x14ac:dyDescent="0.25">
      <c r="A1127" s="106"/>
      <c r="B1127" s="107"/>
      <c r="C1127" s="107"/>
      <c r="D1127" s="107"/>
      <c r="E1127" s="114"/>
      <c r="F1127" s="114"/>
      <c r="G1127" s="108"/>
      <c r="H1127" s="109">
        <v>1</v>
      </c>
      <c r="I1127" s="69"/>
      <c r="J1127" s="69">
        <v>1</v>
      </c>
      <c r="K1127" s="69"/>
      <c r="L1127" s="69"/>
      <c r="M1127" s="69"/>
      <c r="N1127" s="69"/>
      <c r="O1127" s="69"/>
      <c r="P1127" s="69"/>
      <c r="Q1127" s="69"/>
      <c r="R1127" s="69"/>
      <c r="S1127" s="337"/>
      <c r="T1127" s="333">
        <f t="shared" si="156"/>
        <v>2</v>
      </c>
      <c r="U1127" s="102">
        <f t="shared" si="157"/>
        <v>9.8960910440376061E-4</v>
      </c>
      <c r="V1127" s="103">
        <f>D1122</f>
        <v>2021</v>
      </c>
      <c r="W1127" s="282" t="s">
        <v>32</v>
      </c>
      <c r="X1127" s="97">
        <f t="shared" si="158"/>
        <v>2</v>
      </c>
      <c r="Y1127" s="459"/>
    </row>
    <row r="1128" spans="1:25" ht="16.5" thickBot="1" x14ac:dyDescent="0.25">
      <c r="A1128" s="106"/>
      <c r="B1128" s="107"/>
      <c r="C1128" s="107"/>
      <c r="D1128" s="107"/>
      <c r="E1128" s="114"/>
      <c r="F1128" s="114"/>
      <c r="G1128" s="108"/>
      <c r="H1128" s="109"/>
      <c r="I1128" s="69"/>
      <c r="J1128" s="69"/>
      <c r="K1128" s="69"/>
      <c r="L1128" s="69"/>
      <c r="M1128" s="69"/>
      <c r="N1128" s="69"/>
      <c r="O1128" s="69"/>
      <c r="P1128" s="69"/>
      <c r="Q1128" s="69"/>
      <c r="R1128" s="69"/>
      <c r="S1128" s="337"/>
      <c r="T1128" s="333">
        <f t="shared" si="156"/>
        <v>0</v>
      </c>
      <c r="U1128" s="102">
        <f t="shared" si="157"/>
        <v>0</v>
      </c>
      <c r="V1128" s="103">
        <f>D1122</f>
        <v>2021</v>
      </c>
      <c r="W1128" s="282" t="s">
        <v>33</v>
      </c>
      <c r="X1128" s="97">
        <f t="shared" si="158"/>
        <v>0</v>
      </c>
      <c r="Y1128" s="115"/>
    </row>
    <row r="1129" spans="1:25" ht="16.5" thickBot="1" x14ac:dyDescent="0.25">
      <c r="A1129" s="106"/>
      <c r="B1129" s="107"/>
      <c r="C1129" s="107"/>
      <c r="D1129" s="107"/>
      <c r="E1129" s="114"/>
      <c r="F1129" s="114"/>
      <c r="G1129" s="108"/>
      <c r="H1129" s="109"/>
      <c r="I1129" s="69"/>
      <c r="J1129" s="69"/>
      <c r="K1129" s="69"/>
      <c r="L1129" s="69"/>
      <c r="M1129" s="69"/>
      <c r="N1129" s="69"/>
      <c r="O1129" s="69"/>
      <c r="P1129" s="69"/>
      <c r="Q1129" s="69"/>
      <c r="R1129" s="69"/>
      <c r="S1129" s="337"/>
      <c r="T1129" s="333">
        <f t="shared" si="156"/>
        <v>0</v>
      </c>
      <c r="U1129" s="102">
        <f t="shared" si="157"/>
        <v>0</v>
      </c>
      <c r="V1129" s="103">
        <f>D1122</f>
        <v>2021</v>
      </c>
      <c r="W1129" s="282" t="s">
        <v>596</v>
      </c>
      <c r="X1129" s="97">
        <f t="shared" si="158"/>
        <v>0</v>
      </c>
      <c r="Y1129" s="479"/>
    </row>
    <row r="1130" spans="1:25" ht="16.5" thickBot="1" x14ac:dyDescent="0.25">
      <c r="A1130" s="106"/>
      <c r="B1130" s="107"/>
      <c r="C1130" s="107"/>
      <c r="D1130" s="107"/>
      <c r="E1130" s="114"/>
      <c r="F1130" s="114"/>
      <c r="G1130" s="108"/>
      <c r="H1130" s="109"/>
      <c r="I1130" s="69"/>
      <c r="J1130" s="69"/>
      <c r="K1130" s="69"/>
      <c r="L1130" s="69"/>
      <c r="M1130" s="69"/>
      <c r="N1130" s="69"/>
      <c r="O1130" s="69"/>
      <c r="P1130" s="69"/>
      <c r="Q1130" s="69"/>
      <c r="R1130" s="69"/>
      <c r="S1130" s="337"/>
      <c r="T1130" s="333">
        <f t="shared" si="156"/>
        <v>0</v>
      </c>
      <c r="U1130" s="102">
        <f t="shared" si="157"/>
        <v>0</v>
      </c>
      <c r="V1130" s="103">
        <f>D1122</f>
        <v>2021</v>
      </c>
      <c r="W1130" s="282" t="s">
        <v>31</v>
      </c>
      <c r="X1130" s="97">
        <f t="shared" si="158"/>
        <v>0</v>
      </c>
      <c r="Y1130" s="115"/>
    </row>
    <row r="1131" spans="1:25" ht="16.5" thickBot="1" x14ac:dyDescent="0.25">
      <c r="A1131" s="106"/>
      <c r="B1131" s="107"/>
      <c r="C1131" s="107"/>
      <c r="D1131" s="107"/>
      <c r="E1131" s="114"/>
      <c r="F1131" s="114"/>
      <c r="G1131" s="108"/>
      <c r="H1131" s="109">
        <v>1</v>
      </c>
      <c r="I1131" s="69"/>
      <c r="J1131" s="69"/>
      <c r="K1131" s="69"/>
      <c r="L1131" s="69"/>
      <c r="M1131" s="69"/>
      <c r="N1131" s="69"/>
      <c r="O1131" s="69"/>
      <c r="P1131" s="69"/>
      <c r="Q1131" s="69"/>
      <c r="R1131" s="69"/>
      <c r="S1131" s="337"/>
      <c r="T1131" s="333">
        <f t="shared" si="156"/>
        <v>1</v>
      </c>
      <c r="U1131" s="102">
        <f t="shared" si="157"/>
        <v>4.9480455220188031E-4</v>
      </c>
      <c r="V1131" s="103">
        <f>D1122</f>
        <v>2021</v>
      </c>
      <c r="W1131" s="282" t="s">
        <v>0</v>
      </c>
      <c r="X1131" s="97">
        <f t="shared" si="158"/>
        <v>1</v>
      </c>
      <c r="Y1131" s="329"/>
    </row>
    <row r="1132" spans="1:25" ht="16.5" thickBot="1" x14ac:dyDescent="0.25">
      <c r="A1132" s="106"/>
      <c r="B1132" s="107"/>
      <c r="C1132" s="107"/>
      <c r="D1132" s="107"/>
      <c r="E1132" s="114"/>
      <c r="F1132" s="114"/>
      <c r="G1132" s="108"/>
      <c r="H1132" s="109">
        <v>14</v>
      </c>
      <c r="I1132" s="69"/>
      <c r="J1132" s="69">
        <v>1</v>
      </c>
      <c r="K1132" s="69"/>
      <c r="L1132" s="69"/>
      <c r="M1132" s="69"/>
      <c r="N1132" s="69"/>
      <c r="O1132" s="69"/>
      <c r="P1132" s="69"/>
      <c r="Q1132" s="69"/>
      <c r="R1132" s="69"/>
      <c r="S1132" s="337">
        <v>2</v>
      </c>
      <c r="T1132" s="333">
        <f t="shared" si="156"/>
        <v>17</v>
      </c>
      <c r="U1132" s="102">
        <f t="shared" si="157"/>
        <v>8.4116773874319643E-3</v>
      </c>
      <c r="V1132" s="103">
        <f>D1122</f>
        <v>2021</v>
      </c>
      <c r="W1132" s="282" t="s">
        <v>12</v>
      </c>
      <c r="X1132" s="97">
        <f t="shared" si="158"/>
        <v>17</v>
      </c>
      <c r="Y1132" s="116"/>
    </row>
    <row r="1133" spans="1:25" ht="16.5" thickBot="1" x14ac:dyDescent="0.25">
      <c r="A1133" s="106"/>
      <c r="B1133" s="107"/>
      <c r="C1133" s="107"/>
      <c r="D1133" s="107"/>
      <c r="E1133" s="114"/>
      <c r="F1133" s="114" t="s">
        <v>110</v>
      </c>
      <c r="G1133" s="108"/>
      <c r="H1133" s="109">
        <v>1</v>
      </c>
      <c r="I1133" s="69"/>
      <c r="J1133" s="69"/>
      <c r="K1133" s="69"/>
      <c r="L1133" s="69"/>
      <c r="M1133" s="69"/>
      <c r="N1133" s="69"/>
      <c r="O1133" s="69"/>
      <c r="P1133" s="69"/>
      <c r="Q1133" s="69"/>
      <c r="R1133" s="69"/>
      <c r="S1133" s="337"/>
      <c r="T1133" s="333">
        <f t="shared" si="156"/>
        <v>1</v>
      </c>
      <c r="U1133" s="102">
        <f t="shared" si="157"/>
        <v>4.9480455220188031E-4</v>
      </c>
      <c r="V1133" s="103">
        <f>D1122</f>
        <v>2021</v>
      </c>
      <c r="W1133" s="282" t="s">
        <v>35</v>
      </c>
      <c r="X1133" s="97">
        <f t="shared" si="158"/>
        <v>1</v>
      </c>
      <c r="Y1133" s="116"/>
    </row>
    <row r="1134" spans="1:25" ht="16.5" thickBot="1" x14ac:dyDescent="0.25">
      <c r="A1134" s="106"/>
      <c r="B1134" s="107"/>
      <c r="C1134" s="107"/>
      <c r="D1134" s="107"/>
      <c r="E1134" s="114"/>
      <c r="F1134" s="114"/>
      <c r="G1134" s="108"/>
      <c r="H1134" s="109"/>
      <c r="I1134" s="69"/>
      <c r="J1134" s="69">
        <v>2</v>
      </c>
      <c r="K1134" s="69"/>
      <c r="L1134" s="69"/>
      <c r="M1134" s="69"/>
      <c r="N1134" s="69"/>
      <c r="O1134" s="69"/>
      <c r="P1134" s="69"/>
      <c r="Q1134" s="69"/>
      <c r="R1134" s="69"/>
      <c r="S1134" s="337"/>
      <c r="T1134" s="333">
        <f t="shared" si="156"/>
        <v>2</v>
      </c>
      <c r="U1134" s="102">
        <f t="shared" si="157"/>
        <v>9.8960910440376061E-4</v>
      </c>
      <c r="V1134" s="103">
        <f>D1122</f>
        <v>2021</v>
      </c>
      <c r="W1134" s="283" t="s">
        <v>29</v>
      </c>
      <c r="X1134" s="97">
        <f t="shared" si="158"/>
        <v>2</v>
      </c>
      <c r="Y1134" s="113"/>
    </row>
    <row r="1135" spans="1:25" ht="16.5" thickBot="1" x14ac:dyDescent="0.25">
      <c r="A1135" s="106"/>
      <c r="B1135" s="107"/>
      <c r="C1135" s="107"/>
      <c r="D1135" s="107"/>
      <c r="E1135" s="114"/>
      <c r="F1135" s="114"/>
      <c r="G1135" s="119"/>
      <c r="H1135" s="120"/>
      <c r="I1135" s="69"/>
      <c r="J1135" s="69"/>
      <c r="K1135" s="69"/>
      <c r="L1135" s="69"/>
      <c r="M1135" s="69"/>
      <c r="N1135" s="69"/>
      <c r="O1135" s="69"/>
      <c r="P1135" s="69"/>
      <c r="Q1135" s="69"/>
      <c r="R1135" s="69"/>
      <c r="S1135" s="337"/>
      <c r="T1135" s="333">
        <f t="shared" si="156"/>
        <v>0</v>
      </c>
      <c r="U1135" s="102">
        <f t="shared" si="157"/>
        <v>0</v>
      </c>
      <c r="V1135" s="103">
        <f>D1122</f>
        <v>2021</v>
      </c>
      <c r="W1135" s="283" t="s">
        <v>28</v>
      </c>
      <c r="X1135" s="97">
        <f t="shared" si="158"/>
        <v>0</v>
      </c>
      <c r="Y1135" s="292"/>
    </row>
    <row r="1136" spans="1:25" ht="16.5" thickBot="1" x14ac:dyDescent="0.25">
      <c r="A1136" s="106"/>
      <c r="B1136" s="107"/>
      <c r="C1136" s="107"/>
      <c r="D1136" s="107"/>
      <c r="E1136" s="114"/>
      <c r="F1136" s="114"/>
      <c r="G1136" s="119"/>
      <c r="H1136" s="120"/>
      <c r="I1136" s="69"/>
      <c r="J1136" s="69"/>
      <c r="K1136" s="69"/>
      <c r="L1136" s="69"/>
      <c r="M1136" s="69"/>
      <c r="N1136" s="69"/>
      <c r="O1136" s="69"/>
      <c r="P1136" s="69"/>
      <c r="Q1136" s="69"/>
      <c r="R1136" s="69"/>
      <c r="S1136" s="337"/>
      <c r="T1136" s="333">
        <f t="shared" si="156"/>
        <v>0</v>
      </c>
      <c r="U1136" s="102">
        <f t="shared" si="157"/>
        <v>0</v>
      </c>
      <c r="V1136" s="103">
        <f>D1122</f>
        <v>2021</v>
      </c>
      <c r="W1136" s="283" t="s">
        <v>544</v>
      </c>
      <c r="X1136" s="97">
        <f t="shared" si="158"/>
        <v>0</v>
      </c>
      <c r="Y1136" s="113"/>
    </row>
    <row r="1137" spans="1:25" ht="16.5" thickBot="1" x14ac:dyDescent="0.25">
      <c r="A1137" s="106"/>
      <c r="B1137" s="107"/>
      <c r="C1137" s="107"/>
      <c r="D1137" s="107"/>
      <c r="E1137" s="114"/>
      <c r="F1137" s="114"/>
      <c r="G1137" s="119"/>
      <c r="H1137" s="227"/>
      <c r="I1137" s="228"/>
      <c r="J1137" s="228">
        <v>1</v>
      </c>
      <c r="K1137" s="228"/>
      <c r="L1137" s="228"/>
      <c r="M1137" s="228"/>
      <c r="N1137" s="228"/>
      <c r="O1137" s="228"/>
      <c r="P1137" s="228"/>
      <c r="Q1137" s="228"/>
      <c r="R1137" s="228"/>
      <c r="S1137" s="338"/>
      <c r="T1137" s="334">
        <f t="shared" si="156"/>
        <v>1</v>
      </c>
      <c r="U1137" s="331">
        <f t="shared" si="157"/>
        <v>4.9480455220188031E-4</v>
      </c>
      <c r="V1137" s="322">
        <f>D1122</f>
        <v>2021</v>
      </c>
      <c r="W1137" s="284" t="s">
        <v>90</v>
      </c>
      <c r="X1137" s="97">
        <f t="shared" si="158"/>
        <v>1</v>
      </c>
      <c r="Y1137" s="292"/>
    </row>
    <row r="1138" spans="1:25" ht="16.5" thickBot="1" x14ac:dyDescent="0.25">
      <c r="A1138" s="106"/>
      <c r="B1138" s="107"/>
      <c r="C1138" s="107"/>
      <c r="D1138" s="107"/>
      <c r="E1138" s="114"/>
      <c r="F1138" s="114"/>
      <c r="G1138" s="108"/>
      <c r="H1138" s="99"/>
      <c r="I1138" s="121">
        <v>7</v>
      </c>
      <c r="J1138" s="121">
        <v>1</v>
      </c>
      <c r="K1138" s="121"/>
      <c r="L1138" s="121"/>
      <c r="M1138" s="121"/>
      <c r="N1138" s="121"/>
      <c r="O1138" s="121"/>
      <c r="P1138" s="121"/>
      <c r="Q1138" s="121"/>
      <c r="R1138" s="121"/>
      <c r="S1138" s="339"/>
      <c r="T1138" s="335">
        <f t="shared" si="156"/>
        <v>1</v>
      </c>
      <c r="U1138" s="224">
        <f t="shared" si="157"/>
        <v>4.9480455220188031E-4</v>
      </c>
      <c r="V1138" s="103">
        <f>D1122</f>
        <v>2021</v>
      </c>
      <c r="W1138" s="285" t="s">
        <v>11</v>
      </c>
      <c r="X1138" s="97">
        <f t="shared" si="158"/>
        <v>1</v>
      </c>
      <c r="Y1138" s="116"/>
    </row>
    <row r="1139" spans="1:25" ht="15.75" thickBot="1" x14ac:dyDescent="0.25">
      <c r="A1139" s="106"/>
      <c r="B1139" s="107"/>
      <c r="C1139" s="107"/>
      <c r="D1139" s="107"/>
      <c r="E1139" s="114"/>
      <c r="F1139" s="114"/>
      <c r="G1139" s="108"/>
      <c r="H1139" s="109"/>
      <c r="I1139" s="293"/>
      <c r="J1139" s="69"/>
      <c r="K1139" s="69"/>
      <c r="L1139" s="69"/>
      <c r="M1139" s="69"/>
      <c r="N1139" s="69"/>
      <c r="O1139" s="69"/>
      <c r="P1139" s="69"/>
      <c r="Q1139" s="69"/>
      <c r="R1139" s="69"/>
      <c r="S1139" s="337"/>
      <c r="T1139" s="333">
        <f t="shared" si="156"/>
        <v>0</v>
      </c>
      <c r="U1139" s="102">
        <f t="shared" si="157"/>
        <v>0</v>
      </c>
      <c r="V1139" s="103">
        <f>D1122</f>
        <v>2021</v>
      </c>
      <c r="W1139" s="111" t="s">
        <v>103</v>
      </c>
      <c r="X1139" s="97">
        <f t="shared" si="158"/>
        <v>0</v>
      </c>
      <c r="Y1139" s="116"/>
    </row>
    <row r="1140" spans="1:25" ht="16.5" thickBot="1" x14ac:dyDescent="0.25">
      <c r="A1140" s="106"/>
      <c r="B1140" s="107"/>
      <c r="C1140" s="107"/>
      <c r="D1140" s="107"/>
      <c r="E1140" s="114"/>
      <c r="F1140" s="114"/>
      <c r="G1140" s="108"/>
      <c r="H1140" s="109"/>
      <c r="I1140" s="294"/>
      <c r="J1140" s="69"/>
      <c r="K1140" s="69"/>
      <c r="L1140" s="69"/>
      <c r="M1140" s="69"/>
      <c r="N1140" s="69"/>
      <c r="O1140" s="69"/>
      <c r="P1140" s="69"/>
      <c r="Q1140" s="69"/>
      <c r="R1140" s="69"/>
      <c r="S1140" s="337">
        <v>2</v>
      </c>
      <c r="T1140" s="333">
        <f t="shared" si="156"/>
        <v>2</v>
      </c>
      <c r="U1140" s="102">
        <f t="shared" si="157"/>
        <v>9.8960910440376061E-4</v>
      </c>
      <c r="V1140" s="103">
        <f>D1122</f>
        <v>2021</v>
      </c>
      <c r="W1140" s="282" t="s">
        <v>3</v>
      </c>
      <c r="X1140" s="97">
        <f t="shared" si="158"/>
        <v>2</v>
      </c>
      <c r="Y1140" s="115"/>
    </row>
    <row r="1141" spans="1:25" ht="16.5" thickBot="1" x14ac:dyDescent="0.25">
      <c r="A1141" s="106"/>
      <c r="B1141" s="107"/>
      <c r="C1141" s="107"/>
      <c r="D1141" s="107"/>
      <c r="E1141" s="114"/>
      <c r="F1141" s="114"/>
      <c r="G1141" s="108"/>
      <c r="H1141" s="109"/>
      <c r="I1141" s="294">
        <v>8</v>
      </c>
      <c r="J1141" s="69"/>
      <c r="K1141" s="69"/>
      <c r="L1141" s="69"/>
      <c r="M1141" s="69"/>
      <c r="N1141" s="69"/>
      <c r="O1141" s="69"/>
      <c r="P1141" s="69"/>
      <c r="Q1141" s="69"/>
      <c r="R1141" s="69"/>
      <c r="S1141" s="337"/>
      <c r="T1141" s="333">
        <f t="shared" si="156"/>
        <v>0</v>
      </c>
      <c r="U1141" s="102">
        <f t="shared" si="157"/>
        <v>0</v>
      </c>
      <c r="V1141" s="103">
        <f>D1122</f>
        <v>2021</v>
      </c>
      <c r="W1141" s="282" t="s">
        <v>8</v>
      </c>
      <c r="X1141" s="97">
        <f t="shared" si="158"/>
        <v>0</v>
      </c>
      <c r="Y1141" s="116"/>
    </row>
    <row r="1142" spans="1:25" ht="16.5" thickBot="1" x14ac:dyDescent="0.25">
      <c r="A1142" s="106"/>
      <c r="B1142" s="107"/>
      <c r="C1142" s="107"/>
      <c r="D1142" s="107"/>
      <c r="E1142" s="114"/>
      <c r="F1142" s="114"/>
      <c r="G1142" s="108"/>
      <c r="H1142" s="109"/>
      <c r="I1142" s="294">
        <v>1</v>
      </c>
      <c r="J1142" s="69">
        <v>1</v>
      </c>
      <c r="K1142" s="69"/>
      <c r="L1142" s="69"/>
      <c r="M1142" s="69"/>
      <c r="N1142" s="69"/>
      <c r="O1142" s="69"/>
      <c r="P1142" s="69"/>
      <c r="Q1142" s="69"/>
      <c r="R1142" s="69"/>
      <c r="S1142" s="337"/>
      <c r="T1142" s="333">
        <f t="shared" si="156"/>
        <v>1</v>
      </c>
      <c r="U1142" s="102">
        <f t="shared" si="157"/>
        <v>4.9480455220188031E-4</v>
      </c>
      <c r="V1142" s="103">
        <f>D1122</f>
        <v>2021</v>
      </c>
      <c r="W1142" s="282" t="s">
        <v>9</v>
      </c>
      <c r="X1142" s="97">
        <f t="shared" si="158"/>
        <v>1</v>
      </c>
      <c r="Y1142" s="116"/>
    </row>
    <row r="1143" spans="1:25" ht="16.5" thickBot="1" x14ac:dyDescent="0.25">
      <c r="A1143" s="106"/>
      <c r="B1143" s="107"/>
      <c r="C1143" s="107"/>
      <c r="D1143" s="107"/>
      <c r="E1143" s="114"/>
      <c r="F1143" s="114"/>
      <c r="G1143" s="108"/>
      <c r="H1143" s="109"/>
      <c r="I1143" s="294">
        <v>7</v>
      </c>
      <c r="J1143" s="69">
        <v>1</v>
      </c>
      <c r="K1143" s="69"/>
      <c r="L1143" s="69"/>
      <c r="M1143" s="69"/>
      <c r="N1143" s="69"/>
      <c r="O1143" s="69"/>
      <c r="P1143" s="69"/>
      <c r="Q1143" s="69"/>
      <c r="R1143" s="69"/>
      <c r="S1143" s="337"/>
      <c r="T1143" s="333">
        <f t="shared" si="156"/>
        <v>1</v>
      </c>
      <c r="U1143" s="102">
        <f t="shared" si="157"/>
        <v>4.9480455220188031E-4</v>
      </c>
      <c r="V1143" s="103">
        <f>D1122</f>
        <v>2021</v>
      </c>
      <c r="W1143" s="282" t="s">
        <v>82</v>
      </c>
      <c r="X1143" s="97">
        <f t="shared" si="158"/>
        <v>1</v>
      </c>
      <c r="Y1143" s="116"/>
    </row>
    <row r="1144" spans="1:25" ht="16.5" thickBot="1" x14ac:dyDescent="0.25">
      <c r="A1144" s="106"/>
      <c r="B1144" s="107"/>
      <c r="C1144" s="107"/>
      <c r="D1144" s="107"/>
      <c r="E1144" s="114"/>
      <c r="F1144" s="114"/>
      <c r="G1144" s="108"/>
      <c r="H1144" s="109"/>
      <c r="I1144" s="294">
        <v>2</v>
      </c>
      <c r="J1144" s="69"/>
      <c r="K1144" s="69"/>
      <c r="L1144" s="69"/>
      <c r="M1144" s="69"/>
      <c r="N1144" s="69"/>
      <c r="O1144" s="69"/>
      <c r="P1144" s="69"/>
      <c r="Q1144" s="69"/>
      <c r="R1144" s="69"/>
      <c r="S1144" s="337"/>
      <c r="T1144" s="333">
        <f t="shared" si="156"/>
        <v>0</v>
      </c>
      <c r="U1144" s="102">
        <f t="shared" si="157"/>
        <v>0</v>
      </c>
      <c r="V1144" s="103">
        <f>D1122</f>
        <v>2021</v>
      </c>
      <c r="W1144" s="282" t="s">
        <v>20</v>
      </c>
      <c r="X1144" s="97">
        <f t="shared" si="158"/>
        <v>0</v>
      </c>
      <c r="Y1144" s="116"/>
    </row>
    <row r="1145" spans="1:25" ht="16.5" thickBot="1" x14ac:dyDescent="0.25">
      <c r="A1145" s="106"/>
      <c r="B1145" s="107"/>
      <c r="C1145" s="107"/>
      <c r="D1145" s="107"/>
      <c r="E1145" s="114"/>
      <c r="F1145" s="114"/>
      <c r="G1145" s="108"/>
      <c r="H1145" s="109"/>
      <c r="I1145" s="294">
        <v>1</v>
      </c>
      <c r="J1145" s="69"/>
      <c r="K1145" s="69"/>
      <c r="L1145" s="69"/>
      <c r="M1145" s="69"/>
      <c r="N1145" s="69"/>
      <c r="O1145" s="69"/>
      <c r="P1145" s="69"/>
      <c r="Q1145" s="69"/>
      <c r="R1145" s="69"/>
      <c r="S1145" s="337"/>
      <c r="T1145" s="333">
        <f t="shared" si="156"/>
        <v>0</v>
      </c>
      <c r="U1145" s="102">
        <f t="shared" si="157"/>
        <v>0</v>
      </c>
      <c r="V1145" s="103">
        <f>D1122</f>
        <v>2021</v>
      </c>
      <c r="W1145" s="282" t="s">
        <v>83</v>
      </c>
      <c r="X1145" s="97">
        <f t="shared" si="158"/>
        <v>0</v>
      </c>
      <c r="Y1145" s="105" t="s">
        <v>169</v>
      </c>
    </row>
    <row r="1146" spans="1:25" ht="15.75" thickBot="1" x14ac:dyDescent="0.25">
      <c r="A1146" s="106"/>
      <c r="B1146" s="107"/>
      <c r="C1146" s="107"/>
      <c r="D1146" s="107"/>
      <c r="E1146" s="114"/>
      <c r="F1146" s="114"/>
      <c r="G1146" s="108"/>
      <c r="H1146" s="109"/>
      <c r="I1146" s="294"/>
      <c r="J1146" s="69"/>
      <c r="K1146" s="69"/>
      <c r="L1146" s="69"/>
      <c r="M1146" s="69"/>
      <c r="N1146" s="69"/>
      <c r="O1146" s="69"/>
      <c r="P1146" s="69"/>
      <c r="Q1146" s="69"/>
      <c r="R1146" s="69"/>
      <c r="S1146" s="337"/>
      <c r="T1146" s="333">
        <f t="shared" si="156"/>
        <v>0</v>
      </c>
      <c r="U1146" s="102">
        <f t="shared" si="157"/>
        <v>0</v>
      </c>
      <c r="V1146" s="103">
        <f>D1122</f>
        <v>2021</v>
      </c>
      <c r="W1146" s="268" t="s">
        <v>127</v>
      </c>
      <c r="X1146" s="97">
        <f t="shared" si="158"/>
        <v>0</v>
      </c>
      <c r="Y1146" s="105" t="s">
        <v>627</v>
      </c>
    </row>
    <row r="1147" spans="1:25" ht="16.5" thickBot="1" x14ac:dyDescent="0.25">
      <c r="A1147" s="106"/>
      <c r="B1147" s="107"/>
      <c r="C1147" s="107"/>
      <c r="D1147" s="107"/>
      <c r="E1147" s="114"/>
      <c r="F1147" s="114"/>
      <c r="G1147" s="108"/>
      <c r="H1147" s="109"/>
      <c r="I1147" s="294">
        <v>16</v>
      </c>
      <c r="J1147" s="69">
        <v>2</v>
      </c>
      <c r="K1147" s="69"/>
      <c r="L1147" s="69"/>
      <c r="M1147" s="69"/>
      <c r="N1147" s="69"/>
      <c r="O1147" s="69"/>
      <c r="P1147" s="69"/>
      <c r="Q1147" s="69"/>
      <c r="R1147" s="69"/>
      <c r="S1147" s="337"/>
      <c r="T1147" s="333">
        <f t="shared" si="156"/>
        <v>2</v>
      </c>
      <c r="U1147" s="102">
        <f t="shared" si="157"/>
        <v>9.8960910440376061E-4</v>
      </c>
      <c r="V1147" s="103">
        <f>D1122</f>
        <v>2021</v>
      </c>
      <c r="W1147" s="282" t="s">
        <v>13</v>
      </c>
      <c r="X1147" s="97">
        <f t="shared" si="158"/>
        <v>2</v>
      </c>
      <c r="Y1147" s="105" t="s">
        <v>110</v>
      </c>
    </row>
    <row r="1148" spans="1:25" ht="15.75" thickBot="1" x14ac:dyDescent="0.25">
      <c r="A1148" s="106"/>
      <c r="B1148" s="107"/>
      <c r="C1148" s="107"/>
      <c r="D1148" s="107"/>
      <c r="E1148" s="114"/>
      <c r="F1148" s="114"/>
      <c r="G1148" s="108"/>
      <c r="H1148" s="109"/>
      <c r="I1148" s="69">
        <v>2</v>
      </c>
      <c r="J1148" s="69"/>
      <c r="K1148" s="69"/>
      <c r="L1148" s="69"/>
      <c r="M1148" s="69"/>
      <c r="N1148" s="69"/>
      <c r="O1148" s="69"/>
      <c r="P1148" s="69"/>
      <c r="Q1148" s="69"/>
      <c r="R1148" s="69"/>
      <c r="S1148" s="337"/>
      <c r="T1148" s="333">
        <f t="shared" si="156"/>
        <v>0</v>
      </c>
      <c r="U1148" s="102">
        <f t="shared" si="157"/>
        <v>0</v>
      </c>
      <c r="V1148" s="103">
        <f>D1122</f>
        <v>2021</v>
      </c>
      <c r="W1148" s="254" t="s">
        <v>346</v>
      </c>
      <c r="X1148" s="97">
        <f t="shared" si="158"/>
        <v>0</v>
      </c>
      <c r="Y1148" s="115"/>
    </row>
    <row r="1149" spans="1:25" ht="15.75" thickBot="1" x14ac:dyDescent="0.25">
      <c r="A1149" s="106"/>
      <c r="B1149" s="107"/>
      <c r="C1149" s="107"/>
      <c r="D1149" s="107"/>
      <c r="E1149" s="114"/>
      <c r="F1149" s="114"/>
      <c r="G1149" s="108"/>
      <c r="H1149" s="109"/>
      <c r="I1149" s="69">
        <v>4</v>
      </c>
      <c r="J1149" s="69"/>
      <c r="K1149" s="69"/>
      <c r="L1149" s="69"/>
      <c r="M1149" s="69"/>
      <c r="N1149" s="69"/>
      <c r="O1149" s="69"/>
      <c r="P1149" s="69"/>
      <c r="Q1149" s="69"/>
      <c r="R1149" s="69"/>
      <c r="S1149" s="337"/>
      <c r="T1149" s="333">
        <f t="shared" si="156"/>
        <v>0</v>
      </c>
      <c r="U1149" s="102">
        <f t="shared" si="157"/>
        <v>0</v>
      </c>
      <c r="V1149" s="103">
        <f>D1122</f>
        <v>2021</v>
      </c>
      <c r="W1149" s="254" t="s">
        <v>101</v>
      </c>
      <c r="X1149" s="97">
        <f t="shared" si="158"/>
        <v>0</v>
      </c>
      <c r="Y1149" s="115"/>
    </row>
    <row r="1150" spans="1:25" ht="16.5" thickBot="1" x14ac:dyDescent="0.25">
      <c r="A1150" s="106"/>
      <c r="B1150" s="107"/>
      <c r="C1150" s="107"/>
      <c r="D1150" s="107"/>
      <c r="E1150" s="114"/>
      <c r="F1150" s="114"/>
      <c r="G1150" s="108"/>
      <c r="H1150" s="117"/>
      <c r="I1150" s="110">
        <v>4</v>
      </c>
      <c r="J1150" s="110"/>
      <c r="K1150" s="110"/>
      <c r="L1150" s="110"/>
      <c r="M1150" s="110"/>
      <c r="N1150" s="110"/>
      <c r="O1150" s="110"/>
      <c r="P1150" s="110"/>
      <c r="Q1150" s="110"/>
      <c r="R1150" s="110"/>
      <c r="S1150" s="340"/>
      <c r="T1150" s="334">
        <f t="shared" si="156"/>
        <v>0</v>
      </c>
      <c r="U1150" s="430">
        <f t="shared" si="157"/>
        <v>0</v>
      </c>
      <c r="V1150" s="103">
        <f>D1122</f>
        <v>2021</v>
      </c>
      <c r="W1150" s="286" t="s">
        <v>10</v>
      </c>
      <c r="X1150" s="97">
        <f t="shared" si="158"/>
        <v>0</v>
      </c>
      <c r="Y1150" s="105"/>
    </row>
    <row r="1151" spans="1:25" ht="16.5" thickBot="1" x14ac:dyDescent="0.3">
      <c r="A1151" s="106"/>
      <c r="B1151" s="107"/>
      <c r="C1151" s="107"/>
      <c r="D1151" s="107"/>
      <c r="E1151" s="114"/>
      <c r="F1151" s="114"/>
      <c r="G1151" s="108"/>
      <c r="H1151" s="91"/>
      <c r="I1151" s="92"/>
      <c r="J1151" s="325"/>
      <c r="K1151" s="92"/>
      <c r="L1151" s="92"/>
      <c r="M1151" s="92"/>
      <c r="N1151" s="92"/>
      <c r="O1151" s="92"/>
      <c r="P1151" s="92"/>
      <c r="Q1151" s="92"/>
      <c r="R1151" s="92"/>
      <c r="S1151" s="92"/>
      <c r="T1151" s="332"/>
      <c r="U1151" s="332"/>
      <c r="V1151" s="125"/>
      <c r="W1151" s="287" t="s">
        <v>177</v>
      </c>
      <c r="X1151" s="97">
        <f t="shared" si="158"/>
        <v>0</v>
      </c>
      <c r="Y1151" s="105"/>
    </row>
    <row r="1152" spans="1:25" ht="16.5" thickBot="1" x14ac:dyDescent="0.25">
      <c r="A1152" s="106"/>
      <c r="B1152" s="107"/>
      <c r="C1152" s="107"/>
      <c r="D1152" s="107"/>
      <c r="E1152" s="114"/>
      <c r="F1152" s="114"/>
      <c r="G1152" s="119"/>
      <c r="H1152" s="99"/>
      <c r="I1152" s="100"/>
      <c r="J1152" s="100"/>
      <c r="K1152" s="100"/>
      <c r="L1152" s="100"/>
      <c r="M1152" s="100"/>
      <c r="N1152" s="100"/>
      <c r="O1152" s="100"/>
      <c r="P1152" s="100"/>
      <c r="Q1152" s="100"/>
      <c r="R1152" s="100"/>
      <c r="S1152" s="336"/>
      <c r="T1152" s="335">
        <f t="shared" ref="T1152:T1160" si="159">SUM(H1152,J1152,L1152,N1152,P1152,R1152,S1152)</f>
        <v>0</v>
      </c>
      <c r="U1152" s="224">
        <f>($T1152)/$D$1122</f>
        <v>0</v>
      </c>
      <c r="V1152" s="103">
        <f>D1122</f>
        <v>2021</v>
      </c>
      <c r="W1152" s="281" t="s">
        <v>12</v>
      </c>
      <c r="X1152" s="97">
        <f t="shared" si="158"/>
        <v>0</v>
      </c>
      <c r="Y1152" s="105" t="s">
        <v>629</v>
      </c>
    </row>
    <row r="1153" spans="1:25" ht="16.5" thickBot="1" x14ac:dyDescent="0.25">
      <c r="A1153" s="106"/>
      <c r="B1153" s="107"/>
      <c r="C1153" s="107"/>
      <c r="D1153" s="107"/>
      <c r="E1153" s="114"/>
      <c r="F1153" s="114"/>
      <c r="G1153" s="119"/>
      <c r="H1153" s="109">
        <v>1</v>
      </c>
      <c r="I1153" s="69"/>
      <c r="J1153" s="69"/>
      <c r="K1153" s="69"/>
      <c r="L1153" s="69"/>
      <c r="M1153" s="69"/>
      <c r="N1153" s="69"/>
      <c r="O1153" s="69"/>
      <c r="P1153" s="69"/>
      <c r="Q1153" s="69"/>
      <c r="R1153" s="69"/>
      <c r="S1153" s="337"/>
      <c r="T1153" s="333">
        <f t="shared" si="159"/>
        <v>1</v>
      </c>
      <c r="U1153" s="224">
        <f t="shared" ref="U1153:U1160" si="160">($T1153)/$D$1122</f>
        <v>4.9480455220188031E-4</v>
      </c>
      <c r="V1153" s="103">
        <f>D1122</f>
        <v>2021</v>
      </c>
      <c r="W1153" s="282" t="s">
        <v>13</v>
      </c>
      <c r="X1153" s="97">
        <f t="shared" si="158"/>
        <v>1</v>
      </c>
      <c r="Y1153" s="105" t="s">
        <v>630</v>
      </c>
    </row>
    <row r="1154" spans="1:25" ht="15.75" thickBot="1" x14ac:dyDescent="0.25">
      <c r="A1154" s="106"/>
      <c r="B1154" s="107"/>
      <c r="C1154" s="107"/>
      <c r="D1154" s="107"/>
      <c r="E1154" s="114"/>
      <c r="F1154" s="114"/>
      <c r="G1154" s="119"/>
      <c r="H1154" s="109"/>
      <c r="I1154" s="69"/>
      <c r="J1154" s="69"/>
      <c r="K1154" s="69"/>
      <c r="L1154" s="69"/>
      <c r="M1154" s="69"/>
      <c r="N1154" s="69"/>
      <c r="O1154" s="69"/>
      <c r="P1154" s="69"/>
      <c r="Q1154" s="69"/>
      <c r="R1154" s="69"/>
      <c r="S1154" s="337"/>
      <c r="T1154" s="333">
        <f t="shared" si="159"/>
        <v>0</v>
      </c>
      <c r="U1154" s="224">
        <f t="shared" si="160"/>
        <v>0</v>
      </c>
      <c r="V1154" s="103">
        <f>D1122</f>
        <v>2021</v>
      </c>
      <c r="W1154" s="368" t="s">
        <v>90</v>
      </c>
      <c r="X1154" s="97">
        <f t="shared" si="158"/>
        <v>0</v>
      </c>
      <c r="Y1154" s="105" t="s">
        <v>533</v>
      </c>
    </row>
    <row r="1155" spans="1:25" ht="16.5" thickBot="1" x14ac:dyDescent="0.25">
      <c r="A1155" s="106"/>
      <c r="B1155" s="107"/>
      <c r="C1155" s="107"/>
      <c r="D1155" s="107"/>
      <c r="E1155" s="114"/>
      <c r="F1155" s="114"/>
      <c r="G1155" s="119"/>
      <c r="H1155" s="109">
        <v>5</v>
      </c>
      <c r="I1155" s="69"/>
      <c r="J1155" s="69"/>
      <c r="K1155" s="69"/>
      <c r="L1155" s="69"/>
      <c r="M1155" s="69"/>
      <c r="N1155" s="69"/>
      <c r="O1155" s="69"/>
      <c r="P1155" s="69"/>
      <c r="Q1155" s="69"/>
      <c r="R1155" s="69"/>
      <c r="S1155" s="337"/>
      <c r="T1155" s="333">
        <f t="shared" si="159"/>
        <v>5</v>
      </c>
      <c r="U1155" s="224">
        <f t="shared" si="160"/>
        <v>2.4740227610094011E-3</v>
      </c>
      <c r="V1155" s="103">
        <f>D1122</f>
        <v>2021</v>
      </c>
      <c r="W1155" s="282" t="s">
        <v>76</v>
      </c>
      <c r="X1155" s="97">
        <f t="shared" si="158"/>
        <v>5</v>
      </c>
      <c r="Y1155" s="105" t="s">
        <v>628</v>
      </c>
    </row>
    <row r="1156" spans="1:25" ht="16.5" thickBot="1" x14ac:dyDescent="0.25">
      <c r="A1156" s="106"/>
      <c r="B1156" s="107"/>
      <c r="C1156" s="107"/>
      <c r="D1156" s="107"/>
      <c r="E1156" s="114"/>
      <c r="F1156" s="114"/>
      <c r="G1156" s="119"/>
      <c r="H1156" s="109">
        <v>2</v>
      </c>
      <c r="I1156" s="69"/>
      <c r="J1156" s="69"/>
      <c r="K1156" s="69"/>
      <c r="L1156" s="69"/>
      <c r="M1156" s="69"/>
      <c r="N1156" s="69"/>
      <c r="O1156" s="69"/>
      <c r="P1156" s="69"/>
      <c r="Q1156" s="69"/>
      <c r="R1156" s="69"/>
      <c r="S1156" s="337"/>
      <c r="T1156" s="333">
        <f t="shared" si="159"/>
        <v>2</v>
      </c>
      <c r="U1156" s="224">
        <f t="shared" si="160"/>
        <v>9.8960910440376061E-4</v>
      </c>
      <c r="V1156" s="103">
        <f>D1122</f>
        <v>2021</v>
      </c>
      <c r="W1156" s="282" t="s">
        <v>199</v>
      </c>
      <c r="X1156" s="97">
        <f t="shared" si="158"/>
        <v>2</v>
      </c>
      <c r="Y1156" s="105"/>
    </row>
    <row r="1157" spans="1:25" ht="16.5" thickBot="1" x14ac:dyDescent="0.25">
      <c r="A1157" s="106"/>
      <c r="B1157" s="107"/>
      <c r="C1157" s="107"/>
      <c r="D1157" s="107"/>
      <c r="E1157" s="114"/>
      <c r="F1157" s="114"/>
      <c r="G1157" s="119"/>
      <c r="H1157" s="109">
        <v>2</v>
      </c>
      <c r="I1157" s="69"/>
      <c r="J1157" s="69"/>
      <c r="K1157" s="69"/>
      <c r="L1157" s="69"/>
      <c r="M1157" s="69"/>
      <c r="N1157" s="69"/>
      <c r="O1157" s="69"/>
      <c r="P1157" s="69"/>
      <c r="Q1157" s="69"/>
      <c r="R1157" s="69"/>
      <c r="S1157" s="337"/>
      <c r="T1157" s="333">
        <f t="shared" si="159"/>
        <v>2</v>
      </c>
      <c r="U1157" s="224">
        <f t="shared" si="160"/>
        <v>9.8960910440376061E-4</v>
      </c>
      <c r="V1157" s="103">
        <f>D1122</f>
        <v>2021</v>
      </c>
      <c r="W1157" s="283" t="s">
        <v>28</v>
      </c>
      <c r="X1157" s="97">
        <f t="shared" si="158"/>
        <v>2</v>
      </c>
      <c r="Y1157" s="105"/>
    </row>
    <row r="1158" spans="1:25" ht="16.5" thickBot="1" x14ac:dyDescent="0.25">
      <c r="A1158" s="106"/>
      <c r="B1158" s="107"/>
      <c r="C1158" s="107"/>
      <c r="D1158" s="107"/>
      <c r="E1158" s="114"/>
      <c r="F1158" s="114"/>
      <c r="G1158" s="119"/>
      <c r="H1158" s="117">
        <v>3</v>
      </c>
      <c r="I1158" s="110"/>
      <c r="J1158" s="110"/>
      <c r="K1158" s="110"/>
      <c r="L1158" s="110"/>
      <c r="M1158" s="110"/>
      <c r="N1158" s="110"/>
      <c r="O1158" s="110"/>
      <c r="P1158" s="110"/>
      <c r="Q1158" s="110"/>
      <c r="R1158" s="110"/>
      <c r="S1158" s="340"/>
      <c r="T1158" s="333">
        <f t="shared" si="159"/>
        <v>3</v>
      </c>
      <c r="U1158" s="224">
        <f t="shared" si="160"/>
        <v>1.4844136566056407E-3</v>
      </c>
      <c r="V1158" s="103">
        <f>D1122</f>
        <v>2021</v>
      </c>
      <c r="W1158" s="286" t="s">
        <v>200</v>
      </c>
      <c r="X1158" s="97">
        <f t="shared" si="158"/>
        <v>3</v>
      </c>
      <c r="Y1158" s="292"/>
    </row>
    <row r="1159" spans="1:25" ht="16.5" thickBot="1" x14ac:dyDescent="0.25">
      <c r="A1159" s="106"/>
      <c r="B1159" s="107"/>
      <c r="C1159" s="107"/>
      <c r="D1159" s="107"/>
      <c r="E1159" s="114"/>
      <c r="F1159" s="114"/>
      <c r="G1159" s="119"/>
      <c r="H1159" s="117"/>
      <c r="I1159" s="110"/>
      <c r="J1159" s="110"/>
      <c r="K1159" s="110"/>
      <c r="L1159" s="110"/>
      <c r="M1159" s="110"/>
      <c r="N1159" s="110"/>
      <c r="O1159" s="110"/>
      <c r="P1159" s="110"/>
      <c r="Q1159" s="110"/>
      <c r="R1159" s="110"/>
      <c r="S1159" s="340"/>
      <c r="T1159" s="333">
        <f t="shared" si="159"/>
        <v>0</v>
      </c>
      <c r="U1159" s="224">
        <f t="shared" si="160"/>
        <v>0</v>
      </c>
      <c r="V1159" s="103">
        <f>D1122</f>
        <v>2021</v>
      </c>
      <c r="W1159" s="286" t="s">
        <v>626</v>
      </c>
      <c r="X1159" s="97">
        <f t="shared" si="158"/>
        <v>0</v>
      </c>
      <c r="Y1159" s="105"/>
    </row>
    <row r="1160" spans="1:25" ht="16.5" thickBot="1" x14ac:dyDescent="0.25">
      <c r="A1160" s="127"/>
      <c r="B1160" s="128"/>
      <c r="C1160" s="128"/>
      <c r="D1160" s="128"/>
      <c r="E1160" s="129"/>
      <c r="F1160" s="129"/>
      <c r="G1160" s="130"/>
      <c r="H1160" s="117">
        <v>2</v>
      </c>
      <c r="I1160" s="110"/>
      <c r="J1160" s="110"/>
      <c r="K1160" s="110"/>
      <c r="L1160" s="110"/>
      <c r="M1160" s="110"/>
      <c r="N1160" s="110"/>
      <c r="O1160" s="110"/>
      <c r="P1160" s="110"/>
      <c r="Q1160" s="110"/>
      <c r="R1160" s="110"/>
      <c r="S1160" s="340"/>
      <c r="T1160" s="333">
        <f t="shared" si="159"/>
        <v>2</v>
      </c>
      <c r="U1160" s="331">
        <f t="shared" si="160"/>
        <v>9.8960910440376061E-4</v>
      </c>
      <c r="V1160" s="103">
        <f>D1122</f>
        <v>2021</v>
      </c>
      <c r="W1160" s="284" t="s">
        <v>168</v>
      </c>
      <c r="X1160" s="289">
        <f>T1160</f>
        <v>2</v>
      </c>
      <c r="Y1160" s="295"/>
    </row>
    <row r="1161" spans="1:25" ht="15.75" thickBot="1" x14ac:dyDescent="0.25">
      <c r="A1161" s="132"/>
      <c r="B1161" s="132"/>
      <c r="C1161" s="132"/>
      <c r="D1161" s="132"/>
      <c r="E1161" s="132"/>
      <c r="F1161" s="132"/>
      <c r="G1161" s="53" t="s">
        <v>5</v>
      </c>
      <c r="H1161" s="133">
        <f>SUM(H1123:H1160)</f>
        <v>101</v>
      </c>
      <c r="I1161" s="133">
        <f>SUM(I1123:I1160)</f>
        <v>52</v>
      </c>
      <c r="J1161" s="133">
        <f>SUM(J1123:J1160)</f>
        <v>14</v>
      </c>
      <c r="K1161" s="133">
        <f t="shared" ref="K1161:R1161" si="161">SUM(K1123:K1160)</f>
        <v>0</v>
      </c>
      <c r="L1161" s="133">
        <f t="shared" si="161"/>
        <v>0</v>
      </c>
      <c r="M1161" s="133">
        <f t="shared" si="161"/>
        <v>0</v>
      </c>
      <c r="N1161" s="133">
        <f t="shared" si="161"/>
        <v>0</v>
      </c>
      <c r="O1161" s="133">
        <f t="shared" si="161"/>
        <v>0</v>
      </c>
      <c r="P1161" s="133">
        <f t="shared" si="161"/>
        <v>0</v>
      </c>
      <c r="Q1161" s="133">
        <f t="shared" si="161"/>
        <v>0</v>
      </c>
      <c r="R1161" s="133">
        <f t="shared" si="161"/>
        <v>0</v>
      </c>
      <c r="S1161" s="133">
        <f>SUM(S1123:S1160)</f>
        <v>59</v>
      </c>
      <c r="T1161" s="271">
        <f>SUM(H1161,J1161,L1161,N1161,P1161,R1161,S1161)</f>
        <v>174</v>
      </c>
      <c r="U1161" s="224">
        <f>($T1161)/$D$1122</f>
        <v>8.6095992083127168E-2</v>
      </c>
      <c r="V1161" s="103">
        <f>D1122</f>
        <v>2021</v>
      </c>
      <c r="W1161" s="46"/>
    </row>
    <row r="1163" spans="1:25" ht="15.75" thickBot="1" x14ac:dyDescent="0.3"/>
    <row r="1164" spans="1:25" ht="75.75" thickBot="1" x14ac:dyDescent="0.3">
      <c r="A1164" s="48"/>
      <c r="B1164" s="48" t="s">
        <v>23</v>
      </c>
      <c r="C1164" s="49" t="s">
        <v>56</v>
      </c>
      <c r="D1164" s="49" t="s">
        <v>18</v>
      </c>
      <c r="E1164" s="48" t="s">
        <v>17</v>
      </c>
      <c r="F1164" s="50" t="s">
        <v>1</v>
      </c>
      <c r="G1164" s="51" t="s">
        <v>24</v>
      </c>
      <c r="H1164" s="52" t="s">
        <v>77</v>
      </c>
      <c r="I1164" s="52" t="s">
        <v>78</v>
      </c>
      <c r="J1164" s="52" t="s">
        <v>57</v>
      </c>
      <c r="K1164" s="52" t="s">
        <v>62</v>
      </c>
      <c r="L1164" s="52" t="s">
        <v>58</v>
      </c>
      <c r="M1164" s="52" t="s">
        <v>63</v>
      </c>
      <c r="N1164" s="52" t="s">
        <v>59</v>
      </c>
      <c r="O1164" s="52" t="s">
        <v>64</v>
      </c>
      <c r="P1164" s="52" t="s">
        <v>60</v>
      </c>
      <c r="Q1164" s="52" t="s">
        <v>79</v>
      </c>
      <c r="R1164" s="52" t="s">
        <v>131</v>
      </c>
      <c r="S1164" s="52" t="s">
        <v>44</v>
      </c>
      <c r="T1164" s="52" t="s">
        <v>5</v>
      </c>
      <c r="U1164" s="48" t="s">
        <v>2</v>
      </c>
      <c r="V1164" s="88" t="s">
        <v>74</v>
      </c>
      <c r="W1164" s="89" t="s">
        <v>21</v>
      </c>
      <c r="X1164" s="49" t="s">
        <v>18</v>
      </c>
      <c r="Y1164" s="90" t="s">
        <v>7</v>
      </c>
    </row>
    <row r="1165" spans="1:25" ht="15.75" thickBot="1" x14ac:dyDescent="0.3">
      <c r="A1165" s="471">
        <v>1473943</v>
      </c>
      <c r="B1165" s="288" t="s">
        <v>125</v>
      </c>
      <c r="C1165" s="471">
        <v>1152</v>
      </c>
      <c r="D1165" s="471">
        <v>1218</v>
      </c>
      <c r="E1165" s="476">
        <v>1108</v>
      </c>
      <c r="F1165" s="477">
        <f>E1165/D1165</f>
        <v>0.909688013136289</v>
      </c>
      <c r="G1165" s="54">
        <v>45012</v>
      </c>
      <c r="H1165" s="91"/>
      <c r="I1165" s="92"/>
      <c r="J1165" s="92"/>
      <c r="K1165" s="92"/>
      <c r="L1165" s="92"/>
      <c r="M1165" s="92"/>
      <c r="N1165" s="92"/>
      <c r="O1165" s="92"/>
      <c r="P1165" s="92"/>
      <c r="Q1165" s="92"/>
      <c r="R1165" s="92"/>
      <c r="S1165" s="93"/>
      <c r="T1165" s="425"/>
      <c r="U1165" s="125"/>
      <c r="V1165" s="93"/>
      <c r="W1165" s="95" t="s">
        <v>80</v>
      </c>
      <c r="X1165" s="289">
        <v>578.5</v>
      </c>
      <c r="Y1165" s="86" t="s">
        <v>75</v>
      </c>
    </row>
    <row r="1166" spans="1:25" ht="16.5" thickBot="1" x14ac:dyDescent="0.25">
      <c r="A1166" s="96"/>
      <c r="B1166" s="97"/>
      <c r="C1166" s="97"/>
      <c r="D1166" s="97"/>
      <c r="E1166" s="97"/>
      <c r="F1166" s="97"/>
      <c r="G1166" s="98"/>
      <c r="H1166" s="99">
        <v>23</v>
      </c>
      <c r="I1166" s="100"/>
      <c r="J1166" s="100"/>
      <c r="K1166" s="100"/>
      <c r="L1166" s="100"/>
      <c r="M1166" s="100"/>
      <c r="N1166" s="100"/>
      <c r="O1166" s="100"/>
      <c r="P1166" s="100"/>
      <c r="Q1166" s="100"/>
      <c r="R1166" s="100"/>
      <c r="S1166" s="336">
        <v>20</v>
      </c>
      <c r="T1166" s="335">
        <f>SUM(H1166,J1166,L1166,N1166,P1166,R1166,S1166)</f>
        <v>43</v>
      </c>
      <c r="U1166" s="429">
        <f>($T1166)/$D$1165</f>
        <v>3.5303776683087026E-2</v>
      </c>
      <c r="V1166" s="103">
        <f>D1165</f>
        <v>1218</v>
      </c>
      <c r="W1166" s="281" t="s">
        <v>16</v>
      </c>
      <c r="X1166" s="97">
        <f>T1166</f>
        <v>43</v>
      </c>
      <c r="Y1166" s="290" t="s">
        <v>140</v>
      </c>
    </row>
    <row r="1167" spans="1:25" ht="16.5" thickBot="1" x14ac:dyDescent="0.25">
      <c r="A1167" s="106"/>
      <c r="B1167" s="107"/>
      <c r="C1167" s="107"/>
      <c r="D1167" s="107"/>
      <c r="E1167" s="107"/>
      <c r="F1167" s="107"/>
      <c r="G1167" s="108"/>
      <c r="H1167" s="109">
        <v>7</v>
      </c>
      <c r="I1167" s="69"/>
      <c r="J1167" s="69"/>
      <c r="K1167" s="69"/>
      <c r="L1167" s="69"/>
      <c r="M1167" s="69"/>
      <c r="N1167" s="69"/>
      <c r="O1167" s="69"/>
      <c r="P1167" s="69"/>
      <c r="Q1167" s="69"/>
      <c r="R1167" s="69"/>
      <c r="S1167" s="337">
        <v>2</v>
      </c>
      <c r="T1167" s="333">
        <f t="shared" ref="T1167:T1193" si="162">SUM(H1167,J1167,L1167,N1167,P1167,R1167,S1167)</f>
        <v>9</v>
      </c>
      <c r="U1167" s="102">
        <f t="shared" ref="U1167:U1193" si="163">($T1167)/$D$1165</f>
        <v>7.3891625615763543E-3</v>
      </c>
      <c r="V1167" s="103">
        <f>D1165</f>
        <v>1218</v>
      </c>
      <c r="W1167" s="282" t="s">
        <v>6</v>
      </c>
      <c r="X1167" s="97">
        <f t="shared" ref="X1167:X1202" si="164">T1167</f>
        <v>9</v>
      </c>
      <c r="Y1167" s="290" t="s">
        <v>178</v>
      </c>
    </row>
    <row r="1168" spans="1:25" ht="16.5" thickBot="1" x14ac:dyDescent="0.25">
      <c r="A1168" s="106"/>
      <c r="B1168" s="107"/>
      <c r="C1168" s="107"/>
      <c r="D1168" s="107"/>
      <c r="E1168" s="114"/>
      <c r="F1168" s="114"/>
      <c r="G1168" s="108"/>
      <c r="H1168" s="109">
        <v>22</v>
      </c>
      <c r="I1168" s="69"/>
      <c r="J1168" s="69">
        <v>1</v>
      </c>
      <c r="K1168" s="69"/>
      <c r="L1168" s="69"/>
      <c r="M1168" s="69"/>
      <c r="N1168" s="69"/>
      <c r="O1168" s="69"/>
      <c r="P1168" s="69"/>
      <c r="Q1168" s="69"/>
      <c r="R1168" s="69"/>
      <c r="S1168" s="337">
        <v>5</v>
      </c>
      <c r="T1168" s="333">
        <f t="shared" si="162"/>
        <v>28</v>
      </c>
      <c r="U1168" s="102">
        <f t="shared" si="163"/>
        <v>2.2988505747126436E-2</v>
      </c>
      <c r="V1168" s="103">
        <f>D1165</f>
        <v>1218</v>
      </c>
      <c r="W1168" s="282" t="s">
        <v>14</v>
      </c>
      <c r="X1168" s="97">
        <f t="shared" si="164"/>
        <v>28</v>
      </c>
      <c r="Y1168" s="329"/>
    </row>
    <row r="1169" spans="1:25" ht="16.5" thickBot="1" x14ac:dyDescent="0.25">
      <c r="A1169" s="106"/>
      <c r="B1169" s="107"/>
      <c r="C1169" s="107"/>
      <c r="D1169" s="107"/>
      <c r="E1169" s="114"/>
      <c r="F1169" s="114"/>
      <c r="G1169" s="108"/>
      <c r="H1169" s="109">
        <v>6</v>
      </c>
      <c r="I1169" s="69"/>
      <c r="J1169" s="69">
        <v>1</v>
      </c>
      <c r="K1169" s="69"/>
      <c r="L1169" s="69"/>
      <c r="M1169" s="69"/>
      <c r="N1169" s="69"/>
      <c r="O1169" s="69"/>
      <c r="P1169" s="69"/>
      <c r="Q1169" s="69"/>
      <c r="R1169" s="69"/>
      <c r="S1169" s="337">
        <v>1</v>
      </c>
      <c r="T1169" s="333">
        <f t="shared" si="162"/>
        <v>8</v>
      </c>
      <c r="U1169" s="102">
        <f t="shared" si="163"/>
        <v>6.5681444991789817E-3</v>
      </c>
      <c r="V1169" s="103">
        <f>D1165</f>
        <v>1218</v>
      </c>
      <c r="W1169" s="282" t="s">
        <v>15</v>
      </c>
      <c r="X1169" s="97">
        <f t="shared" si="164"/>
        <v>8</v>
      </c>
      <c r="Y1169" s="459"/>
    </row>
    <row r="1170" spans="1:25" ht="16.5" thickBot="1" x14ac:dyDescent="0.25">
      <c r="A1170" s="106"/>
      <c r="B1170" s="107"/>
      <c r="C1170" s="107"/>
      <c r="D1170" s="107"/>
      <c r="E1170" s="114"/>
      <c r="F1170" s="114"/>
      <c r="G1170" s="108"/>
      <c r="H1170" s="109">
        <v>3</v>
      </c>
      <c r="I1170" s="69"/>
      <c r="J1170" s="69"/>
      <c r="K1170" s="69"/>
      <c r="L1170" s="69"/>
      <c r="M1170" s="69"/>
      <c r="N1170" s="69"/>
      <c r="O1170" s="69"/>
      <c r="P1170" s="69"/>
      <c r="Q1170" s="69"/>
      <c r="R1170" s="69"/>
      <c r="S1170" s="337"/>
      <c r="T1170" s="333">
        <f t="shared" si="162"/>
        <v>3</v>
      </c>
      <c r="U1170" s="102">
        <f t="shared" si="163"/>
        <v>2.4630541871921183E-3</v>
      </c>
      <c r="V1170" s="103">
        <f>D1165</f>
        <v>1218</v>
      </c>
      <c r="W1170" s="282" t="s">
        <v>32</v>
      </c>
      <c r="X1170" s="97">
        <f t="shared" si="164"/>
        <v>3</v>
      </c>
      <c r="Y1170" s="459"/>
    </row>
    <row r="1171" spans="1:25" ht="16.5" thickBot="1" x14ac:dyDescent="0.25">
      <c r="A1171" s="106"/>
      <c r="B1171" s="107"/>
      <c r="C1171" s="107"/>
      <c r="D1171" s="107"/>
      <c r="E1171" s="114"/>
      <c r="F1171" s="114"/>
      <c r="G1171" s="108"/>
      <c r="H1171" s="109"/>
      <c r="I1171" s="69"/>
      <c r="J1171" s="69"/>
      <c r="K1171" s="69"/>
      <c r="L1171" s="69"/>
      <c r="M1171" s="69"/>
      <c r="N1171" s="69"/>
      <c r="O1171" s="69"/>
      <c r="P1171" s="69"/>
      <c r="Q1171" s="69"/>
      <c r="R1171" s="69"/>
      <c r="S1171" s="337"/>
      <c r="T1171" s="333">
        <f t="shared" si="162"/>
        <v>0</v>
      </c>
      <c r="U1171" s="102">
        <f t="shared" si="163"/>
        <v>0</v>
      </c>
      <c r="V1171" s="103">
        <f>D1165</f>
        <v>1218</v>
      </c>
      <c r="W1171" s="282" t="s">
        <v>33</v>
      </c>
      <c r="X1171" s="97">
        <f t="shared" si="164"/>
        <v>0</v>
      </c>
      <c r="Y1171" s="115"/>
    </row>
    <row r="1172" spans="1:25" ht="16.5" thickBot="1" x14ac:dyDescent="0.25">
      <c r="A1172" s="106"/>
      <c r="B1172" s="107"/>
      <c r="C1172" s="107"/>
      <c r="D1172" s="107"/>
      <c r="E1172" s="114"/>
      <c r="F1172" s="114"/>
      <c r="G1172" s="108"/>
      <c r="H1172" s="109"/>
      <c r="I1172" s="69"/>
      <c r="J1172" s="69"/>
      <c r="K1172" s="69"/>
      <c r="L1172" s="69"/>
      <c r="M1172" s="69"/>
      <c r="N1172" s="69"/>
      <c r="O1172" s="69"/>
      <c r="P1172" s="69"/>
      <c r="Q1172" s="69"/>
      <c r="R1172" s="69"/>
      <c r="S1172" s="337"/>
      <c r="T1172" s="333">
        <f t="shared" si="162"/>
        <v>0</v>
      </c>
      <c r="U1172" s="102">
        <f t="shared" si="163"/>
        <v>0</v>
      </c>
      <c r="V1172" s="103">
        <f>D1165</f>
        <v>1218</v>
      </c>
      <c r="W1172" s="282" t="s">
        <v>659</v>
      </c>
      <c r="X1172" s="97">
        <f t="shared" si="164"/>
        <v>0</v>
      </c>
      <c r="Y1172" s="479"/>
    </row>
    <row r="1173" spans="1:25" ht="16.5" thickBot="1" x14ac:dyDescent="0.25">
      <c r="A1173" s="106"/>
      <c r="B1173" s="107"/>
      <c r="C1173" s="107"/>
      <c r="D1173" s="107"/>
      <c r="E1173" s="114"/>
      <c r="F1173" s="114"/>
      <c r="G1173" s="108"/>
      <c r="H1173" s="109">
        <v>1</v>
      </c>
      <c r="I1173" s="69"/>
      <c r="J1173" s="69"/>
      <c r="K1173" s="69"/>
      <c r="L1173" s="69"/>
      <c r="M1173" s="69"/>
      <c r="N1173" s="69"/>
      <c r="O1173" s="69"/>
      <c r="P1173" s="69"/>
      <c r="Q1173" s="69"/>
      <c r="R1173" s="69"/>
      <c r="S1173" s="337"/>
      <c r="T1173" s="333">
        <f t="shared" si="162"/>
        <v>1</v>
      </c>
      <c r="U1173" s="102">
        <f t="shared" si="163"/>
        <v>8.2101806239737272E-4</v>
      </c>
      <c r="V1173" s="103">
        <f>D1165</f>
        <v>1218</v>
      </c>
      <c r="W1173" s="282" t="s">
        <v>31</v>
      </c>
      <c r="X1173" s="97">
        <f t="shared" si="164"/>
        <v>1</v>
      </c>
      <c r="Y1173" s="115"/>
    </row>
    <row r="1174" spans="1:25" ht="16.5" thickBot="1" x14ac:dyDescent="0.25">
      <c r="A1174" s="106"/>
      <c r="B1174" s="107"/>
      <c r="C1174" s="107"/>
      <c r="D1174" s="107"/>
      <c r="E1174" s="114"/>
      <c r="F1174" s="114"/>
      <c r="G1174" s="108"/>
      <c r="H1174" s="109"/>
      <c r="I1174" s="69"/>
      <c r="J1174" s="69"/>
      <c r="K1174" s="69"/>
      <c r="L1174" s="69"/>
      <c r="M1174" s="69"/>
      <c r="N1174" s="69"/>
      <c r="O1174" s="69"/>
      <c r="P1174" s="69"/>
      <c r="Q1174" s="69"/>
      <c r="R1174" s="69"/>
      <c r="S1174" s="337">
        <v>1</v>
      </c>
      <c r="T1174" s="333">
        <f t="shared" si="162"/>
        <v>1</v>
      </c>
      <c r="U1174" s="102">
        <f t="shared" si="163"/>
        <v>8.2101806239737272E-4</v>
      </c>
      <c r="V1174" s="103">
        <f>D1165</f>
        <v>1218</v>
      </c>
      <c r="W1174" s="282" t="s">
        <v>0</v>
      </c>
      <c r="X1174" s="97">
        <f t="shared" si="164"/>
        <v>1</v>
      </c>
      <c r="Y1174" s="329"/>
    </row>
    <row r="1175" spans="1:25" ht="16.5" thickBot="1" x14ac:dyDescent="0.25">
      <c r="A1175" s="106"/>
      <c r="B1175" s="107"/>
      <c r="C1175" s="107"/>
      <c r="D1175" s="107"/>
      <c r="E1175" s="114"/>
      <c r="F1175" s="114"/>
      <c r="G1175" s="108"/>
      <c r="H1175" s="109">
        <v>1</v>
      </c>
      <c r="I1175" s="69"/>
      <c r="J1175" s="69"/>
      <c r="K1175" s="69"/>
      <c r="L1175" s="69"/>
      <c r="M1175" s="69"/>
      <c r="N1175" s="69"/>
      <c r="O1175" s="69"/>
      <c r="P1175" s="69"/>
      <c r="Q1175" s="69"/>
      <c r="R1175" s="69"/>
      <c r="S1175" s="337">
        <v>2</v>
      </c>
      <c r="T1175" s="333">
        <f t="shared" si="162"/>
        <v>3</v>
      </c>
      <c r="U1175" s="102">
        <f t="shared" si="163"/>
        <v>2.4630541871921183E-3</v>
      </c>
      <c r="V1175" s="103">
        <f>D1165</f>
        <v>1218</v>
      </c>
      <c r="W1175" s="282" t="s">
        <v>12</v>
      </c>
      <c r="X1175" s="97">
        <f t="shared" si="164"/>
        <v>3</v>
      </c>
      <c r="Y1175" s="116"/>
    </row>
    <row r="1176" spans="1:25" ht="16.5" thickBot="1" x14ac:dyDescent="0.25">
      <c r="A1176" s="106"/>
      <c r="B1176" s="107"/>
      <c r="C1176" s="107"/>
      <c r="D1176" s="107"/>
      <c r="E1176" s="114"/>
      <c r="F1176" s="114" t="s">
        <v>110</v>
      </c>
      <c r="G1176" s="108"/>
      <c r="H1176" s="109"/>
      <c r="I1176" s="69"/>
      <c r="J1176" s="69"/>
      <c r="K1176" s="69"/>
      <c r="L1176" s="69"/>
      <c r="M1176" s="69"/>
      <c r="N1176" s="69"/>
      <c r="O1176" s="69"/>
      <c r="P1176" s="69"/>
      <c r="Q1176" s="69"/>
      <c r="R1176" s="69"/>
      <c r="S1176" s="337"/>
      <c r="T1176" s="333">
        <f t="shared" si="162"/>
        <v>0</v>
      </c>
      <c r="U1176" s="102">
        <f t="shared" si="163"/>
        <v>0</v>
      </c>
      <c r="V1176" s="103">
        <f>D1165</f>
        <v>1218</v>
      </c>
      <c r="W1176" s="282" t="s">
        <v>35</v>
      </c>
      <c r="X1176" s="97">
        <f t="shared" si="164"/>
        <v>0</v>
      </c>
      <c r="Y1176" s="116"/>
    </row>
    <row r="1177" spans="1:25" ht="16.5" thickBot="1" x14ac:dyDescent="0.25">
      <c r="A1177" s="106"/>
      <c r="B1177" s="107"/>
      <c r="C1177" s="107"/>
      <c r="D1177" s="107"/>
      <c r="E1177" s="114"/>
      <c r="F1177" s="114"/>
      <c r="G1177" s="108"/>
      <c r="H1177" s="109"/>
      <c r="I1177" s="69"/>
      <c r="J1177" s="69">
        <v>9</v>
      </c>
      <c r="K1177" s="69"/>
      <c r="L1177" s="69"/>
      <c r="M1177" s="69"/>
      <c r="N1177" s="69"/>
      <c r="O1177" s="69"/>
      <c r="P1177" s="69"/>
      <c r="Q1177" s="69"/>
      <c r="R1177" s="69"/>
      <c r="S1177" s="337"/>
      <c r="T1177" s="333">
        <f t="shared" si="162"/>
        <v>9</v>
      </c>
      <c r="U1177" s="102">
        <f t="shared" si="163"/>
        <v>7.3891625615763543E-3</v>
      </c>
      <c r="V1177" s="103">
        <f>D1165</f>
        <v>1218</v>
      </c>
      <c r="W1177" s="283" t="s">
        <v>29</v>
      </c>
      <c r="X1177" s="97">
        <f t="shared" si="164"/>
        <v>9</v>
      </c>
      <c r="Y1177" s="113"/>
    </row>
    <row r="1178" spans="1:25" ht="16.5" thickBot="1" x14ac:dyDescent="0.25">
      <c r="A1178" s="106"/>
      <c r="B1178" s="107"/>
      <c r="C1178" s="107"/>
      <c r="D1178" s="107"/>
      <c r="E1178" s="114"/>
      <c r="F1178" s="114"/>
      <c r="G1178" s="119"/>
      <c r="H1178" s="120"/>
      <c r="I1178" s="69"/>
      <c r="J1178" s="69"/>
      <c r="K1178" s="69"/>
      <c r="L1178" s="69"/>
      <c r="M1178" s="69"/>
      <c r="N1178" s="69"/>
      <c r="O1178" s="69"/>
      <c r="P1178" s="69"/>
      <c r="Q1178" s="69"/>
      <c r="R1178" s="69"/>
      <c r="S1178" s="337"/>
      <c r="T1178" s="333">
        <f t="shared" si="162"/>
        <v>0</v>
      </c>
      <c r="U1178" s="102">
        <f t="shared" si="163"/>
        <v>0</v>
      </c>
      <c r="V1178" s="103">
        <f>D1165</f>
        <v>1218</v>
      </c>
      <c r="W1178" s="283" t="s">
        <v>28</v>
      </c>
      <c r="X1178" s="97">
        <f t="shared" si="164"/>
        <v>0</v>
      </c>
      <c r="Y1178" s="292"/>
    </row>
    <row r="1179" spans="1:25" ht="16.5" thickBot="1" x14ac:dyDescent="0.25">
      <c r="A1179" s="106"/>
      <c r="B1179" s="107"/>
      <c r="C1179" s="107"/>
      <c r="D1179" s="107"/>
      <c r="E1179" s="114"/>
      <c r="F1179" s="114"/>
      <c r="G1179" s="119"/>
      <c r="H1179" s="120"/>
      <c r="I1179" s="69"/>
      <c r="J1179" s="69"/>
      <c r="K1179" s="69"/>
      <c r="L1179" s="69"/>
      <c r="M1179" s="69"/>
      <c r="N1179" s="69"/>
      <c r="O1179" s="69"/>
      <c r="P1179" s="69"/>
      <c r="Q1179" s="69"/>
      <c r="R1179" s="69"/>
      <c r="S1179" s="337"/>
      <c r="T1179" s="333">
        <f t="shared" si="162"/>
        <v>0</v>
      </c>
      <c r="U1179" s="102">
        <f t="shared" si="163"/>
        <v>0</v>
      </c>
      <c r="V1179" s="103">
        <f>D1165</f>
        <v>1218</v>
      </c>
      <c r="W1179" s="283" t="s">
        <v>544</v>
      </c>
      <c r="X1179" s="97">
        <f t="shared" si="164"/>
        <v>0</v>
      </c>
      <c r="Y1179" s="113"/>
    </row>
    <row r="1180" spans="1:25" ht="16.5" thickBot="1" x14ac:dyDescent="0.25">
      <c r="A1180" s="106"/>
      <c r="B1180" s="107"/>
      <c r="C1180" s="107"/>
      <c r="D1180" s="107"/>
      <c r="E1180" s="114"/>
      <c r="F1180" s="114"/>
      <c r="G1180" s="119"/>
      <c r="H1180" s="227"/>
      <c r="I1180" s="228"/>
      <c r="J1180" s="228"/>
      <c r="K1180" s="228"/>
      <c r="L1180" s="228"/>
      <c r="M1180" s="228"/>
      <c r="N1180" s="228"/>
      <c r="O1180" s="228"/>
      <c r="P1180" s="228"/>
      <c r="Q1180" s="228"/>
      <c r="R1180" s="228"/>
      <c r="S1180" s="338"/>
      <c r="T1180" s="334">
        <f t="shared" si="162"/>
        <v>0</v>
      </c>
      <c r="U1180" s="331">
        <f t="shared" si="163"/>
        <v>0</v>
      </c>
      <c r="V1180" s="322">
        <f>D1165</f>
        <v>1218</v>
      </c>
      <c r="W1180" s="284" t="s">
        <v>127</v>
      </c>
      <c r="X1180" s="97">
        <f t="shared" si="164"/>
        <v>0</v>
      </c>
      <c r="Y1180" s="292"/>
    </row>
    <row r="1181" spans="1:25" ht="16.5" thickBot="1" x14ac:dyDescent="0.25">
      <c r="A1181" s="106"/>
      <c r="B1181" s="107"/>
      <c r="C1181" s="107"/>
      <c r="D1181" s="107"/>
      <c r="E1181" s="114"/>
      <c r="F1181" s="114"/>
      <c r="G1181" s="108"/>
      <c r="H1181" s="99"/>
      <c r="I1181" s="121">
        <v>1</v>
      </c>
      <c r="J1181" s="121"/>
      <c r="K1181" s="121"/>
      <c r="L1181" s="121"/>
      <c r="M1181" s="121"/>
      <c r="N1181" s="121"/>
      <c r="O1181" s="121"/>
      <c r="P1181" s="121"/>
      <c r="Q1181" s="121"/>
      <c r="R1181" s="121"/>
      <c r="S1181" s="339"/>
      <c r="T1181" s="335">
        <f t="shared" si="162"/>
        <v>0</v>
      </c>
      <c r="U1181" s="224">
        <f t="shared" si="163"/>
        <v>0</v>
      </c>
      <c r="V1181" s="103">
        <f>D1165</f>
        <v>1218</v>
      </c>
      <c r="W1181" s="285" t="s">
        <v>11</v>
      </c>
      <c r="X1181" s="97">
        <f t="shared" si="164"/>
        <v>0</v>
      </c>
      <c r="Y1181" s="116"/>
    </row>
    <row r="1182" spans="1:25" ht="15.75" thickBot="1" x14ac:dyDescent="0.25">
      <c r="A1182" s="106"/>
      <c r="B1182" s="107"/>
      <c r="C1182" s="107"/>
      <c r="D1182" s="107"/>
      <c r="E1182" s="114"/>
      <c r="F1182" s="114"/>
      <c r="G1182" s="108"/>
      <c r="H1182" s="109"/>
      <c r="I1182" s="293"/>
      <c r="J1182" s="69"/>
      <c r="K1182" s="69"/>
      <c r="L1182" s="69"/>
      <c r="M1182" s="69"/>
      <c r="N1182" s="69"/>
      <c r="O1182" s="69"/>
      <c r="P1182" s="69"/>
      <c r="Q1182" s="69"/>
      <c r="R1182" s="69"/>
      <c r="S1182" s="337"/>
      <c r="T1182" s="333">
        <f t="shared" si="162"/>
        <v>0</v>
      </c>
      <c r="U1182" s="102">
        <f t="shared" si="163"/>
        <v>0</v>
      </c>
      <c r="V1182" s="103">
        <f>D1165</f>
        <v>1218</v>
      </c>
      <c r="W1182" s="111" t="s">
        <v>103</v>
      </c>
      <c r="X1182" s="97">
        <f t="shared" si="164"/>
        <v>0</v>
      </c>
      <c r="Y1182" s="116"/>
    </row>
    <row r="1183" spans="1:25" ht="16.5" thickBot="1" x14ac:dyDescent="0.25">
      <c r="A1183" s="106"/>
      <c r="B1183" s="107"/>
      <c r="C1183" s="107"/>
      <c r="D1183" s="107"/>
      <c r="E1183" s="114"/>
      <c r="F1183" s="114"/>
      <c r="G1183" s="108"/>
      <c r="H1183" s="109"/>
      <c r="I1183" s="294"/>
      <c r="J1183" s="69">
        <v>1</v>
      </c>
      <c r="K1183" s="69"/>
      <c r="L1183" s="69"/>
      <c r="M1183" s="69"/>
      <c r="N1183" s="69"/>
      <c r="O1183" s="69"/>
      <c r="P1183" s="69"/>
      <c r="Q1183" s="69"/>
      <c r="R1183" s="69"/>
      <c r="S1183" s="337"/>
      <c r="T1183" s="333">
        <f t="shared" si="162"/>
        <v>1</v>
      </c>
      <c r="U1183" s="102">
        <f t="shared" si="163"/>
        <v>8.2101806239737272E-4</v>
      </c>
      <c r="V1183" s="103">
        <f>D1165</f>
        <v>1218</v>
      </c>
      <c r="W1183" s="282" t="s">
        <v>3</v>
      </c>
      <c r="X1183" s="97">
        <f t="shared" si="164"/>
        <v>1</v>
      </c>
      <c r="Y1183" s="115"/>
    </row>
    <row r="1184" spans="1:25" ht="16.5" thickBot="1" x14ac:dyDescent="0.25">
      <c r="A1184" s="106"/>
      <c r="B1184" s="107"/>
      <c r="C1184" s="107"/>
      <c r="D1184" s="107"/>
      <c r="E1184" s="114"/>
      <c r="F1184" s="114"/>
      <c r="G1184" s="108"/>
      <c r="H1184" s="109"/>
      <c r="I1184" s="294">
        <v>14</v>
      </c>
      <c r="J1184" s="69"/>
      <c r="K1184" s="69"/>
      <c r="L1184" s="69"/>
      <c r="M1184" s="69"/>
      <c r="N1184" s="69"/>
      <c r="O1184" s="69"/>
      <c r="P1184" s="69"/>
      <c r="Q1184" s="69"/>
      <c r="R1184" s="69"/>
      <c r="S1184" s="337"/>
      <c r="T1184" s="333">
        <f t="shared" si="162"/>
        <v>0</v>
      </c>
      <c r="U1184" s="102">
        <f t="shared" si="163"/>
        <v>0</v>
      </c>
      <c r="V1184" s="103">
        <f>D1165</f>
        <v>1218</v>
      </c>
      <c r="W1184" s="282" t="s">
        <v>8</v>
      </c>
      <c r="X1184" s="97">
        <f t="shared" si="164"/>
        <v>0</v>
      </c>
      <c r="Y1184" s="116"/>
    </row>
    <row r="1185" spans="1:25" ht="16.5" thickBot="1" x14ac:dyDescent="0.25">
      <c r="A1185" s="106"/>
      <c r="B1185" s="107"/>
      <c r="C1185" s="107"/>
      <c r="D1185" s="107"/>
      <c r="E1185" s="114"/>
      <c r="F1185" s="114"/>
      <c r="G1185" s="108"/>
      <c r="H1185" s="109"/>
      <c r="I1185" s="294"/>
      <c r="J1185" s="69"/>
      <c r="K1185" s="69"/>
      <c r="L1185" s="69"/>
      <c r="M1185" s="69"/>
      <c r="N1185" s="69"/>
      <c r="O1185" s="69"/>
      <c r="P1185" s="69"/>
      <c r="Q1185" s="69"/>
      <c r="R1185" s="69"/>
      <c r="S1185" s="337"/>
      <c r="T1185" s="333">
        <f t="shared" si="162"/>
        <v>0</v>
      </c>
      <c r="U1185" s="102">
        <f t="shared" si="163"/>
        <v>0</v>
      </c>
      <c r="V1185" s="103">
        <f>D1165</f>
        <v>1218</v>
      </c>
      <c r="W1185" s="282" t="s">
        <v>9</v>
      </c>
      <c r="X1185" s="97">
        <f t="shared" si="164"/>
        <v>0</v>
      </c>
      <c r="Y1185" s="116"/>
    </row>
    <row r="1186" spans="1:25" ht="16.5" thickBot="1" x14ac:dyDescent="0.25">
      <c r="A1186" s="106"/>
      <c r="B1186" s="107"/>
      <c r="C1186" s="107"/>
      <c r="D1186" s="107"/>
      <c r="E1186" s="114"/>
      <c r="F1186" s="114"/>
      <c r="G1186" s="108"/>
      <c r="H1186" s="109"/>
      <c r="I1186" s="294"/>
      <c r="J1186" s="69"/>
      <c r="K1186" s="69"/>
      <c r="L1186" s="69"/>
      <c r="M1186" s="69"/>
      <c r="N1186" s="69"/>
      <c r="O1186" s="69"/>
      <c r="P1186" s="69"/>
      <c r="Q1186" s="69"/>
      <c r="R1186" s="69"/>
      <c r="S1186" s="337"/>
      <c r="T1186" s="333">
        <f t="shared" si="162"/>
        <v>0</v>
      </c>
      <c r="U1186" s="102">
        <f t="shared" si="163"/>
        <v>0</v>
      </c>
      <c r="V1186" s="103">
        <f>D1165</f>
        <v>1218</v>
      </c>
      <c r="W1186" s="282" t="s">
        <v>82</v>
      </c>
      <c r="X1186" s="97">
        <f t="shared" si="164"/>
        <v>0</v>
      </c>
      <c r="Y1186" s="116"/>
    </row>
    <row r="1187" spans="1:25" ht="16.5" thickBot="1" x14ac:dyDescent="0.25">
      <c r="A1187" s="106"/>
      <c r="B1187" s="107"/>
      <c r="C1187" s="107"/>
      <c r="D1187" s="107"/>
      <c r="E1187" s="114"/>
      <c r="F1187" s="114"/>
      <c r="G1187" s="108"/>
      <c r="H1187" s="109"/>
      <c r="I1187" s="294"/>
      <c r="J1187" s="69"/>
      <c r="K1187" s="69"/>
      <c r="L1187" s="69"/>
      <c r="M1187" s="69"/>
      <c r="N1187" s="69"/>
      <c r="O1187" s="69"/>
      <c r="P1187" s="69"/>
      <c r="Q1187" s="69"/>
      <c r="R1187" s="69"/>
      <c r="S1187" s="337"/>
      <c r="T1187" s="333">
        <f t="shared" si="162"/>
        <v>0</v>
      </c>
      <c r="U1187" s="102">
        <f t="shared" si="163"/>
        <v>0</v>
      </c>
      <c r="V1187" s="103">
        <f>D1165</f>
        <v>1218</v>
      </c>
      <c r="W1187" s="282" t="s">
        <v>20</v>
      </c>
      <c r="X1187" s="97">
        <f t="shared" si="164"/>
        <v>0</v>
      </c>
      <c r="Y1187" s="116"/>
    </row>
    <row r="1188" spans="1:25" ht="16.5" thickBot="1" x14ac:dyDescent="0.25">
      <c r="A1188" s="106"/>
      <c r="B1188" s="107"/>
      <c r="C1188" s="107"/>
      <c r="D1188" s="107"/>
      <c r="E1188" s="114"/>
      <c r="F1188" s="114"/>
      <c r="G1188" s="108"/>
      <c r="H1188" s="109"/>
      <c r="I1188" s="294">
        <v>3</v>
      </c>
      <c r="J1188" s="69"/>
      <c r="K1188" s="69"/>
      <c r="L1188" s="69"/>
      <c r="M1188" s="69"/>
      <c r="N1188" s="69"/>
      <c r="O1188" s="69"/>
      <c r="P1188" s="69"/>
      <c r="Q1188" s="69"/>
      <c r="R1188" s="69"/>
      <c r="S1188" s="337"/>
      <c r="T1188" s="333">
        <f t="shared" si="162"/>
        <v>0</v>
      </c>
      <c r="U1188" s="102">
        <f t="shared" si="163"/>
        <v>0</v>
      </c>
      <c r="V1188" s="103">
        <f>D1165</f>
        <v>1218</v>
      </c>
      <c r="W1188" s="282" t="s">
        <v>83</v>
      </c>
      <c r="X1188" s="97">
        <f t="shared" si="164"/>
        <v>0</v>
      </c>
      <c r="Y1188" s="105" t="s">
        <v>217</v>
      </c>
    </row>
    <row r="1189" spans="1:25" ht="15.75" thickBot="1" x14ac:dyDescent="0.25">
      <c r="A1189" s="106"/>
      <c r="B1189" s="107"/>
      <c r="C1189" s="107"/>
      <c r="D1189" s="107"/>
      <c r="E1189" s="114"/>
      <c r="F1189" s="114"/>
      <c r="G1189" s="108"/>
      <c r="H1189" s="109"/>
      <c r="I1189" s="294"/>
      <c r="J1189" s="69"/>
      <c r="K1189" s="69"/>
      <c r="L1189" s="69"/>
      <c r="M1189" s="69"/>
      <c r="N1189" s="69"/>
      <c r="O1189" s="69"/>
      <c r="P1189" s="69"/>
      <c r="Q1189" s="69"/>
      <c r="R1189" s="69"/>
      <c r="S1189" s="337"/>
      <c r="T1189" s="333">
        <f t="shared" si="162"/>
        <v>0</v>
      </c>
      <c r="U1189" s="102">
        <f t="shared" si="163"/>
        <v>0</v>
      </c>
      <c r="V1189" s="103">
        <f>D1165</f>
        <v>1218</v>
      </c>
      <c r="W1189" s="268" t="s">
        <v>220</v>
      </c>
      <c r="X1189" s="97">
        <f t="shared" si="164"/>
        <v>0</v>
      </c>
      <c r="Y1189" s="105" t="s">
        <v>640</v>
      </c>
    </row>
    <row r="1190" spans="1:25" ht="16.5" thickBot="1" x14ac:dyDescent="0.25">
      <c r="A1190" s="106"/>
      <c r="B1190" s="107"/>
      <c r="C1190" s="107"/>
      <c r="D1190" s="107"/>
      <c r="E1190" s="114"/>
      <c r="F1190" s="114"/>
      <c r="G1190" s="108"/>
      <c r="H1190" s="109"/>
      <c r="I1190" s="294"/>
      <c r="J1190" s="69">
        <v>1</v>
      </c>
      <c r="K1190" s="69"/>
      <c r="L1190" s="69"/>
      <c r="M1190" s="69"/>
      <c r="N1190" s="69"/>
      <c r="O1190" s="69"/>
      <c r="P1190" s="69"/>
      <c r="Q1190" s="69"/>
      <c r="R1190" s="69"/>
      <c r="S1190" s="337"/>
      <c r="T1190" s="333">
        <f t="shared" si="162"/>
        <v>1</v>
      </c>
      <c r="U1190" s="102">
        <f t="shared" si="163"/>
        <v>8.2101806239737272E-4</v>
      </c>
      <c r="V1190" s="103">
        <f>D1165</f>
        <v>1218</v>
      </c>
      <c r="W1190" s="282" t="s">
        <v>13</v>
      </c>
      <c r="X1190" s="97">
        <f t="shared" si="164"/>
        <v>1</v>
      </c>
      <c r="Y1190" s="105" t="s">
        <v>110</v>
      </c>
    </row>
    <row r="1191" spans="1:25" ht="15.75" thickBot="1" x14ac:dyDescent="0.25">
      <c r="A1191" s="106"/>
      <c r="B1191" s="107"/>
      <c r="C1191" s="107"/>
      <c r="D1191" s="107"/>
      <c r="E1191" s="114"/>
      <c r="F1191" s="114"/>
      <c r="G1191" s="108"/>
      <c r="H1191" s="109"/>
      <c r="I1191" s="69"/>
      <c r="J1191" s="69"/>
      <c r="K1191" s="69"/>
      <c r="L1191" s="69"/>
      <c r="M1191" s="69"/>
      <c r="N1191" s="69"/>
      <c r="O1191" s="69"/>
      <c r="P1191" s="69"/>
      <c r="Q1191" s="69"/>
      <c r="R1191" s="69"/>
      <c r="S1191" s="337"/>
      <c r="T1191" s="333">
        <f t="shared" si="162"/>
        <v>0</v>
      </c>
      <c r="U1191" s="102">
        <f t="shared" si="163"/>
        <v>0</v>
      </c>
      <c r="V1191" s="103">
        <f>D1165</f>
        <v>1218</v>
      </c>
      <c r="W1191" s="254" t="s">
        <v>346</v>
      </c>
      <c r="X1191" s="97">
        <f t="shared" si="164"/>
        <v>0</v>
      </c>
      <c r="Y1191" s="115"/>
    </row>
    <row r="1192" spans="1:25" ht="15.75" thickBot="1" x14ac:dyDescent="0.25">
      <c r="A1192" s="106"/>
      <c r="B1192" s="107"/>
      <c r="C1192" s="107"/>
      <c r="D1192" s="107"/>
      <c r="E1192" s="114"/>
      <c r="F1192" s="114"/>
      <c r="G1192" s="108"/>
      <c r="H1192" s="109"/>
      <c r="I1192" s="69">
        <v>3</v>
      </c>
      <c r="J1192" s="69"/>
      <c r="K1192" s="69"/>
      <c r="L1192" s="69"/>
      <c r="M1192" s="69"/>
      <c r="N1192" s="69"/>
      <c r="O1192" s="69"/>
      <c r="P1192" s="69"/>
      <c r="Q1192" s="69"/>
      <c r="R1192" s="69"/>
      <c r="S1192" s="337"/>
      <c r="T1192" s="333">
        <f t="shared" si="162"/>
        <v>0</v>
      </c>
      <c r="U1192" s="102">
        <f t="shared" si="163"/>
        <v>0</v>
      </c>
      <c r="V1192" s="103">
        <f>D1165</f>
        <v>1218</v>
      </c>
      <c r="W1192" s="254" t="s">
        <v>101</v>
      </c>
      <c r="X1192" s="97">
        <f t="shared" si="164"/>
        <v>0</v>
      </c>
      <c r="Y1192" s="115"/>
    </row>
    <row r="1193" spans="1:25" ht="16.5" thickBot="1" x14ac:dyDescent="0.25">
      <c r="A1193" s="106"/>
      <c r="B1193" s="107"/>
      <c r="C1193" s="107"/>
      <c r="D1193" s="107"/>
      <c r="E1193" s="114"/>
      <c r="F1193" s="114"/>
      <c r="G1193" s="108"/>
      <c r="H1193" s="117"/>
      <c r="I1193" s="110"/>
      <c r="J1193" s="110"/>
      <c r="K1193" s="110"/>
      <c r="L1193" s="110"/>
      <c r="M1193" s="110"/>
      <c r="N1193" s="110"/>
      <c r="O1193" s="110"/>
      <c r="P1193" s="110"/>
      <c r="Q1193" s="110"/>
      <c r="R1193" s="110"/>
      <c r="S1193" s="340"/>
      <c r="T1193" s="334">
        <f t="shared" si="162"/>
        <v>0</v>
      </c>
      <c r="U1193" s="430">
        <f t="shared" si="163"/>
        <v>0</v>
      </c>
      <c r="V1193" s="103">
        <f>D1165</f>
        <v>1218</v>
      </c>
      <c r="W1193" s="286" t="s">
        <v>10</v>
      </c>
      <c r="X1193" s="97">
        <f t="shared" si="164"/>
        <v>0</v>
      </c>
      <c r="Y1193" s="105"/>
    </row>
    <row r="1194" spans="1:25" ht="16.5" thickBot="1" x14ac:dyDescent="0.3">
      <c r="A1194" s="106"/>
      <c r="B1194" s="107"/>
      <c r="C1194" s="107"/>
      <c r="D1194" s="107"/>
      <c r="E1194" s="114"/>
      <c r="F1194" s="114"/>
      <c r="G1194" s="108"/>
      <c r="H1194" s="91"/>
      <c r="I1194" s="92"/>
      <c r="J1194" s="325"/>
      <c r="K1194" s="92"/>
      <c r="L1194" s="92"/>
      <c r="M1194" s="92"/>
      <c r="N1194" s="92"/>
      <c r="O1194" s="92"/>
      <c r="P1194" s="92"/>
      <c r="Q1194" s="92"/>
      <c r="R1194" s="92"/>
      <c r="S1194" s="92"/>
      <c r="T1194" s="332"/>
      <c r="U1194" s="332"/>
      <c r="V1194" s="125"/>
      <c r="W1194" s="287" t="s">
        <v>177</v>
      </c>
      <c r="X1194" s="97">
        <f t="shared" si="164"/>
        <v>0</v>
      </c>
      <c r="Y1194" s="105"/>
    </row>
    <row r="1195" spans="1:25" ht="16.5" thickBot="1" x14ac:dyDescent="0.25">
      <c r="A1195" s="106"/>
      <c r="B1195" s="107"/>
      <c r="C1195" s="107"/>
      <c r="D1195" s="107"/>
      <c r="E1195" s="114"/>
      <c r="F1195" s="114"/>
      <c r="G1195" s="119"/>
      <c r="H1195" s="99"/>
      <c r="I1195" s="100"/>
      <c r="J1195" s="100"/>
      <c r="K1195" s="100"/>
      <c r="L1195" s="100"/>
      <c r="M1195" s="100"/>
      <c r="N1195" s="100"/>
      <c r="O1195" s="100"/>
      <c r="P1195" s="100"/>
      <c r="Q1195" s="100"/>
      <c r="R1195" s="100"/>
      <c r="S1195" s="336"/>
      <c r="T1195" s="335">
        <f t="shared" ref="T1195:T1203" si="165">SUM(H1195,J1195,L1195,N1195,P1195,R1195,S1195)</f>
        <v>0</v>
      </c>
      <c r="U1195" s="224">
        <f>($T1195)/$D$1165</f>
        <v>0</v>
      </c>
      <c r="V1195" s="103">
        <f>D1165</f>
        <v>1218</v>
      </c>
      <c r="W1195" s="281" t="s">
        <v>12</v>
      </c>
      <c r="X1195" s="97">
        <f t="shared" si="164"/>
        <v>0</v>
      </c>
      <c r="Y1195" s="105" t="s">
        <v>637</v>
      </c>
    </row>
    <row r="1196" spans="1:25" ht="16.5" thickBot="1" x14ac:dyDescent="0.25">
      <c r="A1196" s="106"/>
      <c r="B1196" s="107"/>
      <c r="C1196" s="107"/>
      <c r="D1196" s="107"/>
      <c r="E1196" s="114"/>
      <c r="F1196" s="114"/>
      <c r="G1196" s="119"/>
      <c r="H1196" s="109"/>
      <c r="I1196" s="69"/>
      <c r="J1196" s="69"/>
      <c r="K1196" s="69"/>
      <c r="L1196" s="69"/>
      <c r="M1196" s="69"/>
      <c r="N1196" s="69"/>
      <c r="O1196" s="69"/>
      <c r="P1196" s="69"/>
      <c r="Q1196" s="69"/>
      <c r="R1196" s="69"/>
      <c r="S1196" s="337"/>
      <c r="T1196" s="333">
        <f t="shared" si="165"/>
        <v>0</v>
      </c>
      <c r="U1196" s="224">
        <f t="shared" ref="U1196:U1203" si="166">($T1196)/$D$1165</f>
        <v>0</v>
      </c>
      <c r="V1196" s="103">
        <f>D1165</f>
        <v>1218</v>
      </c>
      <c r="W1196" s="282" t="s">
        <v>88</v>
      </c>
      <c r="X1196" s="97">
        <f t="shared" si="164"/>
        <v>0</v>
      </c>
      <c r="Y1196" s="105" t="s">
        <v>636</v>
      </c>
    </row>
    <row r="1197" spans="1:25" ht="15.75" thickBot="1" x14ac:dyDescent="0.25">
      <c r="A1197" s="106"/>
      <c r="B1197" s="107"/>
      <c r="C1197" s="107"/>
      <c r="D1197" s="107"/>
      <c r="E1197" s="114"/>
      <c r="F1197" s="114"/>
      <c r="G1197" s="119"/>
      <c r="H1197" s="109"/>
      <c r="I1197" s="69"/>
      <c r="J1197" s="69"/>
      <c r="K1197" s="69"/>
      <c r="L1197" s="69"/>
      <c r="M1197" s="69"/>
      <c r="N1197" s="69"/>
      <c r="O1197" s="69"/>
      <c r="P1197" s="69"/>
      <c r="Q1197" s="69"/>
      <c r="R1197" s="69"/>
      <c r="S1197" s="337"/>
      <c r="T1197" s="333">
        <f t="shared" si="165"/>
        <v>0</v>
      </c>
      <c r="U1197" s="224">
        <f t="shared" si="166"/>
        <v>0</v>
      </c>
      <c r="V1197" s="103">
        <f>D1165</f>
        <v>1218</v>
      </c>
      <c r="W1197" s="368" t="s">
        <v>90</v>
      </c>
      <c r="X1197" s="97">
        <f t="shared" si="164"/>
        <v>0</v>
      </c>
      <c r="Y1197" s="105" t="s">
        <v>638</v>
      </c>
    </row>
    <row r="1198" spans="1:25" ht="16.5" thickBot="1" x14ac:dyDescent="0.25">
      <c r="A1198" s="106"/>
      <c r="B1198" s="107"/>
      <c r="C1198" s="107"/>
      <c r="D1198" s="107"/>
      <c r="E1198" s="114"/>
      <c r="F1198" s="114"/>
      <c r="G1198" s="119"/>
      <c r="H1198" s="109">
        <v>1</v>
      </c>
      <c r="I1198" s="69"/>
      <c r="J1198" s="69"/>
      <c r="K1198" s="69"/>
      <c r="L1198" s="69"/>
      <c r="M1198" s="69"/>
      <c r="N1198" s="69"/>
      <c r="O1198" s="69"/>
      <c r="P1198" s="69"/>
      <c r="Q1198" s="69"/>
      <c r="R1198" s="69"/>
      <c r="S1198" s="337"/>
      <c r="T1198" s="333">
        <f t="shared" si="165"/>
        <v>1</v>
      </c>
      <c r="U1198" s="224">
        <f t="shared" si="166"/>
        <v>8.2101806239737272E-4</v>
      </c>
      <c r="V1198" s="103">
        <f>D1165</f>
        <v>1218</v>
      </c>
      <c r="W1198" s="282" t="s">
        <v>76</v>
      </c>
      <c r="X1198" s="97">
        <f t="shared" si="164"/>
        <v>1</v>
      </c>
      <c r="Y1198" s="105" t="s">
        <v>639</v>
      </c>
    </row>
    <row r="1199" spans="1:25" ht="16.5" thickBot="1" x14ac:dyDescent="0.25">
      <c r="A1199" s="106"/>
      <c r="B1199" s="107"/>
      <c r="C1199" s="107"/>
      <c r="D1199" s="107"/>
      <c r="E1199" s="114"/>
      <c r="F1199" s="114"/>
      <c r="G1199" s="119"/>
      <c r="H1199" s="109"/>
      <c r="I1199" s="69"/>
      <c r="J1199" s="69"/>
      <c r="K1199" s="69"/>
      <c r="L1199" s="69"/>
      <c r="M1199" s="69"/>
      <c r="N1199" s="69"/>
      <c r="O1199" s="69"/>
      <c r="P1199" s="69"/>
      <c r="Q1199" s="69"/>
      <c r="R1199" s="69"/>
      <c r="S1199" s="337"/>
      <c r="T1199" s="333">
        <f t="shared" si="165"/>
        <v>0</v>
      </c>
      <c r="U1199" s="224">
        <f t="shared" si="166"/>
        <v>0</v>
      </c>
      <c r="V1199" s="103">
        <f>D1165</f>
        <v>1218</v>
      </c>
      <c r="W1199" s="282" t="s">
        <v>199</v>
      </c>
      <c r="X1199" s="97">
        <f t="shared" si="164"/>
        <v>0</v>
      </c>
      <c r="Y1199" s="105"/>
    </row>
    <row r="1200" spans="1:25" ht="16.5" thickBot="1" x14ac:dyDescent="0.25">
      <c r="A1200" s="106"/>
      <c r="B1200" s="107"/>
      <c r="C1200" s="107"/>
      <c r="D1200" s="107"/>
      <c r="E1200" s="114"/>
      <c r="F1200" s="114"/>
      <c r="G1200" s="119"/>
      <c r="H1200" s="109"/>
      <c r="I1200" s="69"/>
      <c r="J1200" s="69"/>
      <c r="K1200" s="69"/>
      <c r="L1200" s="69"/>
      <c r="M1200" s="69"/>
      <c r="N1200" s="69"/>
      <c r="O1200" s="69"/>
      <c r="P1200" s="69"/>
      <c r="Q1200" s="69"/>
      <c r="R1200" s="69"/>
      <c r="S1200" s="337"/>
      <c r="T1200" s="333">
        <f t="shared" si="165"/>
        <v>0</v>
      </c>
      <c r="U1200" s="224">
        <f t="shared" si="166"/>
        <v>0</v>
      </c>
      <c r="V1200" s="103">
        <f>D1165</f>
        <v>1218</v>
      </c>
      <c r="W1200" s="283" t="s">
        <v>28</v>
      </c>
      <c r="X1200" s="97">
        <f t="shared" si="164"/>
        <v>0</v>
      </c>
      <c r="Y1200" s="105"/>
    </row>
    <row r="1201" spans="1:25" ht="16.5" thickBot="1" x14ac:dyDescent="0.25">
      <c r="A1201" s="106"/>
      <c r="B1201" s="107"/>
      <c r="C1201" s="107"/>
      <c r="D1201" s="107"/>
      <c r="E1201" s="114"/>
      <c r="F1201" s="114"/>
      <c r="G1201" s="119"/>
      <c r="H1201" s="117"/>
      <c r="I1201" s="110"/>
      <c r="J1201" s="110"/>
      <c r="K1201" s="110"/>
      <c r="L1201" s="110"/>
      <c r="M1201" s="110"/>
      <c r="N1201" s="110"/>
      <c r="O1201" s="110"/>
      <c r="P1201" s="110"/>
      <c r="Q1201" s="110"/>
      <c r="R1201" s="110"/>
      <c r="S1201" s="340"/>
      <c r="T1201" s="333">
        <f t="shared" si="165"/>
        <v>0</v>
      </c>
      <c r="U1201" s="224">
        <f t="shared" si="166"/>
        <v>0</v>
      </c>
      <c r="V1201" s="103">
        <f>D1165</f>
        <v>1218</v>
      </c>
      <c r="W1201" s="286" t="s">
        <v>200</v>
      </c>
      <c r="X1201" s="97">
        <f t="shared" si="164"/>
        <v>0</v>
      </c>
      <c r="Y1201" s="292"/>
    </row>
    <row r="1202" spans="1:25" ht="16.5" thickBot="1" x14ac:dyDescent="0.25">
      <c r="A1202" s="106"/>
      <c r="B1202" s="107"/>
      <c r="C1202" s="107"/>
      <c r="D1202" s="107"/>
      <c r="E1202" s="114"/>
      <c r="F1202" s="114"/>
      <c r="G1202" s="119"/>
      <c r="H1202" s="117"/>
      <c r="I1202" s="110"/>
      <c r="J1202" s="110"/>
      <c r="K1202" s="110"/>
      <c r="L1202" s="110"/>
      <c r="M1202" s="110"/>
      <c r="N1202" s="110"/>
      <c r="O1202" s="110"/>
      <c r="P1202" s="110"/>
      <c r="Q1202" s="110"/>
      <c r="R1202" s="110"/>
      <c r="S1202" s="340"/>
      <c r="T1202" s="333">
        <f t="shared" si="165"/>
        <v>0</v>
      </c>
      <c r="U1202" s="224">
        <f t="shared" si="166"/>
        <v>0</v>
      </c>
      <c r="V1202" s="103">
        <f>D1165</f>
        <v>1218</v>
      </c>
      <c r="W1202" s="286" t="s">
        <v>626</v>
      </c>
      <c r="X1202" s="97">
        <f t="shared" si="164"/>
        <v>0</v>
      </c>
      <c r="Y1202" s="105"/>
    </row>
    <row r="1203" spans="1:25" ht="16.5" thickBot="1" x14ac:dyDescent="0.25">
      <c r="A1203" s="127"/>
      <c r="B1203" s="128"/>
      <c r="C1203" s="128"/>
      <c r="D1203" s="128"/>
      <c r="E1203" s="129"/>
      <c r="F1203" s="129"/>
      <c r="G1203" s="130"/>
      <c r="H1203" s="117">
        <v>2</v>
      </c>
      <c r="I1203" s="110"/>
      <c r="J1203" s="110"/>
      <c r="K1203" s="110"/>
      <c r="L1203" s="110"/>
      <c r="M1203" s="110"/>
      <c r="N1203" s="110"/>
      <c r="O1203" s="110"/>
      <c r="P1203" s="110"/>
      <c r="Q1203" s="110"/>
      <c r="R1203" s="110"/>
      <c r="S1203" s="340"/>
      <c r="T1203" s="333">
        <f t="shared" si="165"/>
        <v>2</v>
      </c>
      <c r="U1203" s="331">
        <f t="shared" si="166"/>
        <v>1.6420361247947454E-3</v>
      </c>
      <c r="V1203" s="103">
        <f>D1165</f>
        <v>1218</v>
      </c>
      <c r="W1203" s="284" t="s">
        <v>168</v>
      </c>
      <c r="X1203" s="289">
        <f>T1203</f>
        <v>2</v>
      </c>
      <c r="Y1203" s="295"/>
    </row>
    <row r="1204" spans="1:25" ht="15.75" thickBot="1" x14ac:dyDescent="0.25">
      <c r="A1204" s="132"/>
      <c r="B1204" s="132"/>
      <c r="C1204" s="132"/>
      <c r="D1204" s="132"/>
      <c r="E1204" s="132"/>
      <c r="F1204" s="132"/>
      <c r="G1204" s="53" t="s">
        <v>5</v>
      </c>
      <c r="H1204" s="133">
        <f>SUM(H1166:H1203)</f>
        <v>66</v>
      </c>
      <c r="I1204" s="133">
        <f>SUM(I1166:I1203)</f>
        <v>21</v>
      </c>
      <c r="J1204" s="133">
        <f>SUM(J1166:J1203)</f>
        <v>13</v>
      </c>
      <c r="K1204" s="133">
        <f t="shared" ref="K1204:R1204" si="167">SUM(K1166:K1203)</f>
        <v>0</v>
      </c>
      <c r="L1204" s="133">
        <f t="shared" si="167"/>
        <v>0</v>
      </c>
      <c r="M1204" s="133">
        <f t="shared" si="167"/>
        <v>0</v>
      </c>
      <c r="N1204" s="133">
        <f t="shared" si="167"/>
        <v>0</v>
      </c>
      <c r="O1204" s="133">
        <f t="shared" si="167"/>
        <v>0</v>
      </c>
      <c r="P1204" s="133">
        <f t="shared" si="167"/>
        <v>0</v>
      </c>
      <c r="Q1204" s="133">
        <f t="shared" si="167"/>
        <v>0</v>
      </c>
      <c r="R1204" s="133">
        <f t="shared" si="167"/>
        <v>0</v>
      </c>
      <c r="S1204" s="133">
        <f>SUM(S1166:S1203)</f>
        <v>31</v>
      </c>
      <c r="T1204" s="271">
        <f>SUM(H1204,J1204,L1204,N1204,P1204,R1204,S1204)</f>
        <v>110</v>
      </c>
      <c r="U1204" s="224">
        <f>($T1204)/$D$1165</f>
        <v>9.0311986863711002E-2</v>
      </c>
      <c r="V1204" s="103">
        <f>D1165</f>
        <v>1218</v>
      </c>
      <c r="W1204" s="46"/>
    </row>
    <row r="1206" spans="1:25" ht="15.75" thickBot="1" x14ac:dyDescent="0.3"/>
    <row r="1207" spans="1:25" ht="75.75" thickBot="1" x14ac:dyDescent="0.3">
      <c r="A1207" s="48"/>
      <c r="B1207" s="48" t="s">
        <v>23</v>
      </c>
      <c r="C1207" s="49" t="s">
        <v>56</v>
      </c>
      <c r="D1207" s="49" t="s">
        <v>18</v>
      </c>
      <c r="E1207" s="48" t="s">
        <v>17</v>
      </c>
      <c r="F1207" s="50" t="s">
        <v>1</v>
      </c>
      <c r="G1207" s="51" t="s">
        <v>24</v>
      </c>
      <c r="H1207" s="52" t="s">
        <v>77</v>
      </c>
      <c r="I1207" s="52" t="s">
        <v>78</v>
      </c>
      <c r="J1207" s="52" t="s">
        <v>57</v>
      </c>
      <c r="K1207" s="52" t="s">
        <v>62</v>
      </c>
      <c r="L1207" s="52" t="s">
        <v>58</v>
      </c>
      <c r="M1207" s="52" t="s">
        <v>63</v>
      </c>
      <c r="N1207" s="52" t="s">
        <v>59</v>
      </c>
      <c r="O1207" s="52" t="s">
        <v>64</v>
      </c>
      <c r="P1207" s="52" t="s">
        <v>60</v>
      </c>
      <c r="Q1207" s="52" t="s">
        <v>79</v>
      </c>
      <c r="R1207" s="52" t="s">
        <v>131</v>
      </c>
      <c r="S1207" s="52" t="s">
        <v>44</v>
      </c>
      <c r="T1207" s="52" t="s">
        <v>5</v>
      </c>
      <c r="U1207" s="48" t="s">
        <v>2</v>
      </c>
      <c r="V1207" s="88" t="s">
        <v>74</v>
      </c>
      <c r="W1207" s="89" t="s">
        <v>21</v>
      </c>
      <c r="X1207" s="49" t="s">
        <v>18</v>
      </c>
      <c r="Y1207" s="90" t="s">
        <v>7</v>
      </c>
    </row>
    <row r="1208" spans="1:25" ht="15.75" thickBot="1" x14ac:dyDescent="0.3">
      <c r="A1208" s="471">
        <v>1486335</v>
      </c>
      <c r="B1208" s="288" t="s">
        <v>125</v>
      </c>
      <c r="C1208" s="471">
        <v>1920</v>
      </c>
      <c r="D1208" s="471">
        <v>2133</v>
      </c>
      <c r="E1208" s="476">
        <v>1903</v>
      </c>
      <c r="F1208" s="477">
        <f>E1208/D1208</f>
        <v>0.89217065166432252</v>
      </c>
      <c r="G1208" s="54">
        <v>45016</v>
      </c>
      <c r="H1208" s="91"/>
      <c r="I1208" s="92"/>
      <c r="J1208" s="92"/>
      <c r="K1208" s="92"/>
      <c r="L1208" s="92"/>
      <c r="M1208" s="92"/>
      <c r="N1208" s="92"/>
      <c r="O1208" s="92"/>
      <c r="P1208" s="92"/>
      <c r="Q1208" s="92"/>
      <c r="R1208" s="92"/>
      <c r="S1208" s="93"/>
      <c r="T1208" s="425"/>
      <c r="U1208" s="125"/>
      <c r="V1208" s="93"/>
      <c r="W1208" s="95" t="s">
        <v>80</v>
      </c>
      <c r="X1208" s="289">
        <v>578.5</v>
      </c>
      <c r="Y1208" s="86" t="s">
        <v>75</v>
      </c>
    </row>
    <row r="1209" spans="1:25" ht="16.5" thickBot="1" x14ac:dyDescent="0.25">
      <c r="A1209" s="96"/>
      <c r="B1209" s="97"/>
      <c r="C1209" s="97"/>
      <c r="D1209" s="97"/>
      <c r="E1209" s="97"/>
      <c r="F1209" s="97"/>
      <c r="G1209" s="98"/>
      <c r="H1209" s="99">
        <v>117</v>
      </c>
      <c r="I1209" s="100"/>
      <c r="J1209" s="100">
        <v>2</v>
      </c>
      <c r="K1209" s="100"/>
      <c r="L1209" s="100"/>
      <c r="M1209" s="100"/>
      <c r="N1209" s="100"/>
      <c r="O1209" s="100"/>
      <c r="P1209" s="100"/>
      <c r="Q1209" s="100"/>
      <c r="R1209" s="100"/>
      <c r="S1209" s="336"/>
      <c r="T1209" s="335">
        <f>SUM(H1209,J1209,L1209,N1209,P1209,R1209,S1209)</f>
        <v>119</v>
      </c>
      <c r="U1209" s="429">
        <f>($T1209)/$D$1165</f>
        <v>9.7701149425287362E-2</v>
      </c>
      <c r="V1209" s="103">
        <f>D1208</f>
        <v>2133</v>
      </c>
      <c r="W1209" s="281" t="s">
        <v>16</v>
      </c>
      <c r="X1209" s="97">
        <f>T1209</f>
        <v>119</v>
      </c>
      <c r="Y1209" s="290" t="s">
        <v>140</v>
      </c>
    </row>
    <row r="1210" spans="1:25" ht="16.5" thickBot="1" x14ac:dyDescent="0.25">
      <c r="A1210" s="106"/>
      <c r="B1210" s="107"/>
      <c r="C1210" s="107"/>
      <c r="D1210" s="107"/>
      <c r="E1210" s="107"/>
      <c r="F1210" s="107"/>
      <c r="G1210" s="108"/>
      <c r="H1210" s="109">
        <v>5</v>
      </c>
      <c r="I1210" s="69"/>
      <c r="J1210" s="69"/>
      <c r="K1210" s="69"/>
      <c r="L1210" s="69"/>
      <c r="M1210" s="69"/>
      <c r="N1210" s="69"/>
      <c r="O1210" s="69"/>
      <c r="P1210" s="69"/>
      <c r="Q1210" s="69"/>
      <c r="R1210" s="69"/>
      <c r="S1210" s="337"/>
      <c r="T1210" s="333">
        <f t="shared" ref="T1210:T1236" si="168">SUM(H1210,J1210,L1210,N1210,P1210,R1210,S1210)</f>
        <v>5</v>
      </c>
      <c r="U1210" s="102">
        <f t="shared" ref="U1210:U1236" si="169">($T1210)/$D$1165</f>
        <v>4.1050903119868639E-3</v>
      </c>
      <c r="V1210" s="103">
        <f>D1208</f>
        <v>2133</v>
      </c>
      <c r="W1210" s="282" t="s">
        <v>6</v>
      </c>
      <c r="X1210" s="97">
        <f t="shared" ref="X1210:X1245" si="170">T1210</f>
        <v>5</v>
      </c>
      <c r="Y1210" s="290" t="s">
        <v>178</v>
      </c>
    </row>
    <row r="1211" spans="1:25" ht="16.5" thickBot="1" x14ac:dyDescent="0.25">
      <c r="A1211" s="106"/>
      <c r="B1211" s="107"/>
      <c r="C1211" s="107"/>
      <c r="D1211" s="107"/>
      <c r="E1211" s="114"/>
      <c r="F1211" s="114"/>
      <c r="G1211" s="108"/>
      <c r="H1211" s="109">
        <v>58</v>
      </c>
      <c r="I1211" s="69"/>
      <c r="J1211" s="69"/>
      <c r="K1211" s="69"/>
      <c r="L1211" s="69"/>
      <c r="M1211" s="69"/>
      <c r="N1211" s="69"/>
      <c r="O1211" s="69"/>
      <c r="P1211" s="69"/>
      <c r="Q1211" s="69"/>
      <c r="R1211" s="69"/>
      <c r="S1211" s="337"/>
      <c r="T1211" s="333">
        <f t="shared" si="168"/>
        <v>58</v>
      </c>
      <c r="U1211" s="102">
        <f t="shared" si="169"/>
        <v>4.7619047619047616E-2</v>
      </c>
      <c r="V1211" s="103">
        <f>D1208</f>
        <v>2133</v>
      </c>
      <c r="W1211" s="282" t="s">
        <v>14</v>
      </c>
      <c r="X1211" s="97">
        <f t="shared" si="170"/>
        <v>58</v>
      </c>
      <c r="Y1211" s="329"/>
    </row>
    <row r="1212" spans="1:25" ht="16.5" thickBot="1" x14ac:dyDescent="0.25">
      <c r="A1212" s="106"/>
      <c r="B1212" s="107"/>
      <c r="C1212" s="107"/>
      <c r="D1212" s="107"/>
      <c r="E1212" s="114"/>
      <c r="F1212" s="114"/>
      <c r="G1212" s="108"/>
      <c r="H1212" s="109">
        <v>2</v>
      </c>
      <c r="I1212" s="69"/>
      <c r="J1212" s="69">
        <v>2</v>
      </c>
      <c r="K1212" s="69"/>
      <c r="L1212" s="69"/>
      <c r="M1212" s="69"/>
      <c r="N1212" s="69"/>
      <c r="O1212" s="69"/>
      <c r="P1212" s="69"/>
      <c r="Q1212" s="69"/>
      <c r="R1212" s="69"/>
      <c r="S1212" s="337"/>
      <c r="T1212" s="333">
        <f t="shared" si="168"/>
        <v>4</v>
      </c>
      <c r="U1212" s="102">
        <f t="shared" si="169"/>
        <v>3.2840722495894909E-3</v>
      </c>
      <c r="V1212" s="103">
        <f>D1208</f>
        <v>2133</v>
      </c>
      <c r="W1212" s="282" t="s">
        <v>15</v>
      </c>
      <c r="X1212" s="97">
        <f t="shared" si="170"/>
        <v>4</v>
      </c>
      <c r="Y1212" s="459"/>
    </row>
    <row r="1213" spans="1:25" ht="16.5" thickBot="1" x14ac:dyDescent="0.25">
      <c r="A1213" s="106"/>
      <c r="B1213" s="107"/>
      <c r="C1213" s="107"/>
      <c r="D1213" s="107"/>
      <c r="E1213" s="114"/>
      <c r="F1213" s="114"/>
      <c r="G1213" s="108"/>
      <c r="H1213" s="109">
        <v>3</v>
      </c>
      <c r="I1213" s="69"/>
      <c r="J1213" s="69"/>
      <c r="K1213" s="69"/>
      <c r="L1213" s="69"/>
      <c r="M1213" s="69"/>
      <c r="N1213" s="69"/>
      <c r="O1213" s="69"/>
      <c r="P1213" s="69"/>
      <c r="Q1213" s="69"/>
      <c r="R1213" s="69"/>
      <c r="S1213" s="337"/>
      <c r="T1213" s="333">
        <f t="shared" si="168"/>
        <v>3</v>
      </c>
      <c r="U1213" s="102">
        <f t="shared" si="169"/>
        <v>2.4630541871921183E-3</v>
      </c>
      <c r="V1213" s="103">
        <f>D1208</f>
        <v>2133</v>
      </c>
      <c r="W1213" s="282" t="s">
        <v>32</v>
      </c>
      <c r="X1213" s="97">
        <f t="shared" si="170"/>
        <v>3</v>
      </c>
      <c r="Y1213" s="459"/>
    </row>
    <row r="1214" spans="1:25" ht="16.5" thickBot="1" x14ac:dyDescent="0.25">
      <c r="A1214" s="106"/>
      <c r="B1214" s="107"/>
      <c r="C1214" s="107"/>
      <c r="D1214" s="107"/>
      <c r="E1214" s="114"/>
      <c r="F1214" s="114"/>
      <c r="G1214" s="108"/>
      <c r="H1214" s="109"/>
      <c r="I1214" s="69"/>
      <c r="J1214" s="69"/>
      <c r="K1214" s="69"/>
      <c r="L1214" s="69"/>
      <c r="M1214" s="69"/>
      <c r="N1214" s="69"/>
      <c r="O1214" s="69"/>
      <c r="P1214" s="69"/>
      <c r="Q1214" s="69"/>
      <c r="R1214" s="69"/>
      <c r="S1214" s="337"/>
      <c r="T1214" s="333">
        <f t="shared" si="168"/>
        <v>0</v>
      </c>
      <c r="U1214" s="102">
        <f t="shared" si="169"/>
        <v>0</v>
      </c>
      <c r="V1214" s="103">
        <f>D1208</f>
        <v>2133</v>
      </c>
      <c r="W1214" s="282" t="s">
        <v>33</v>
      </c>
      <c r="X1214" s="97">
        <f t="shared" si="170"/>
        <v>0</v>
      </c>
      <c r="Y1214" s="115"/>
    </row>
    <row r="1215" spans="1:25" ht="16.5" thickBot="1" x14ac:dyDescent="0.25">
      <c r="A1215" s="106"/>
      <c r="B1215" s="107"/>
      <c r="C1215" s="107"/>
      <c r="D1215" s="107"/>
      <c r="E1215" s="114"/>
      <c r="F1215" s="114"/>
      <c r="G1215" s="108"/>
      <c r="H1215" s="109"/>
      <c r="I1215" s="69"/>
      <c r="J1215" s="69"/>
      <c r="K1215" s="69"/>
      <c r="L1215" s="69"/>
      <c r="M1215" s="69"/>
      <c r="N1215" s="69"/>
      <c r="O1215" s="69"/>
      <c r="P1215" s="69"/>
      <c r="Q1215" s="69"/>
      <c r="R1215" s="69"/>
      <c r="S1215" s="337"/>
      <c r="T1215" s="333">
        <f t="shared" si="168"/>
        <v>0</v>
      </c>
      <c r="U1215" s="102">
        <f t="shared" si="169"/>
        <v>0</v>
      </c>
      <c r="V1215" s="103">
        <f>D1208</f>
        <v>2133</v>
      </c>
      <c r="W1215" s="282" t="s">
        <v>659</v>
      </c>
      <c r="X1215" s="97">
        <f t="shared" si="170"/>
        <v>0</v>
      </c>
      <c r="Y1215" s="479"/>
    </row>
    <row r="1216" spans="1:25" ht="16.5" thickBot="1" x14ac:dyDescent="0.25">
      <c r="A1216" s="106"/>
      <c r="B1216" s="107"/>
      <c r="C1216" s="107"/>
      <c r="D1216" s="107"/>
      <c r="E1216" s="114"/>
      <c r="F1216" s="114"/>
      <c r="G1216" s="108"/>
      <c r="H1216" s="109"/>
      <c r="I1216" s="69"/>
      <c r="J1216" s="69"/>
      <c r="K1216" s="69"/>
      <c r="L1216" s="69"/>
      <c r="M1216" s="69"/>
      <c r="N1216" s="69"/>
      <c r="O1216" s="69"/>
      <c r="P1216" s="69"/>
      <c r="Q1216" s="69"/>
      <c r="R1216" s="69"/>
      <c r="S1216" s="337"/>
      <c r="T1216" s="333">
        <f t="shared" si="168"/>
        <v>0</v>
      </c>
      <c r="U1216" s="102">
        <f t="shared" si="169"/>
        <v>0</v>
      </c>
      <c r="V1216" s="103">
        <f>D1208</f>
        <v>2133</v>
      </c>
      <c r="W1216" s="282" t="s">
        <v>31</v>
      </c>
      <c r="X1216" s="97">
        <f t="shared" si="170"/>
        <v>0</v>
      </c>
      <c r="Y1216" s="115"/>
    </row>
    <row r="1217" spans="1:25" ht="16.5" thickBot="1" x14ac:dyDescent="0.25">
      <c r="A1217" s="106"/>
      <c r="B1217" s="107"/>
      <c r="C1217" s="107"/>
      <c r="D1217" s="107"/>
      <c r="E1217" s="114"/>
      <c r="F1217" s="114"/>
      <c r="G1217" s="108"/>
      <c r="H1217" s="109">
        <v>5</v>
      </c>
      <c r="I1217" s="69"/>
      <c r="J1217" s="69"/>
      <c r="K1217" s="69"/>
      <c r="L1217" s="69"/>
      <c r="M1217" s="69"/>
      <c r="N1217" s="69"/>
      <c r="O1217" s="69"/>
      <c r="P1217" s="69"/>
      <c r="Q1217" s="69"/>
      <c r="R1217" s="69"/>
      <c r="S1217" s="337"/>
      <c r="T1217" s="333">
        <f t="shared" si="168"/>
        <v>5</v>
      </c>
      <c r="U1217" s="102">
        <f t="shared" si="169"/>
        <v>4.1050903119868639E-3</v>
      </c>
      <c r="V1217" s="103">
        <f>D1208</f>
        <v>2133</v>
      </c>
      <c r="W1217" s="282" t="s">
        <v>0</v>
      </c>
      <c r="X1217" s="97">
        <f t="shared" si="170"/>
        <v>5</v>
      </c>
      <c r="Y1217" s="329"/>
    </row>
    <row r="1218" spans="1:25" ht="16.5" thickBot="1" x14ac:dyDescent="0.25">
      <c r="A1218" s="106"/>
      <c r="B1218" s="107"/>
      <c r="C1218" s="107"/>
      <c r="D1218" s="107"/>
      <c r="E1218" s="114"/>
      <c r="F1218" s="114"/>
      <c r="G1218" s="108"/>
      <c r="H1218" s="109">
        <v>3</v>
      </c>
      <c r="I1218" s="69"/>
      <c r="J1218" s="69">
        <v>1</v>
      </c>
      <c r="K1218" s="69"/>
      <c r="L1218" s="69"/>
      <c r="M1218" s="69"/>
      <c r="N1218" s="69"/>
      <c r="O1218" s="69"/>
      <c r="P1218" s="69"/>
      <c r="Q1218" s="69"/>
      <c r="R1218" s="69"/>
      <c r="S1218" s="337"/>
      <c r="T1218" s="333">
        <f t="shared" si="168"/>
        <v>4</v>
      </c>
      <c r="U1218" s="102">
        <f t="shared" si="169"/>
        <v>3.2840722495894909E-3</v>
      </c>
      <c r="V1218" s="103">
        <f>D1208</f>
        <v>2133</v>
      </c>
      <c r="W1218" s="282" t="s">
        <v>12</v>
      </c>
      <c r="X1218" s="97">
        <f t="shared" si="170"/>
        <v>4</v>
      </c>
      <c r="Y1218" s="116"/>
    </row>
    <row r="1219" spans="1:25" ht="16.5" thickBot="1" x14ac:dyDescent="0.25">
      <c r="A1219" s="106"/>
      <c r="B1219" s="107"/>
      <c r="C1219" s="107"/>
      <c r="D1219" s="107"/>
      <c r="E1219" s="114"/>
      <c r="F1219" s="114" t="s">
        <v>110</v>
      </c>
      <c r="G1219" s="108"/>
      <c r="H1219" s="109">
        <v>2</v>
      </c>
      <c r="I1219" s="69"/>
      <c r="J1219" s="69"/>
      <c r="K1219" s="69"/>
      <c r="L1219" s="69"/>
      <c r="M1219" s="69"/>
      <c r="N1219" s="69"/>
      <c r="O1219" s="69"/>
      <c r="P1219" s="69"/>
      <c r="Q1219" s="69"/>
      <c r="R1219" s="69"/>
      <c r="S1219" s="337"/>
      <c r="T1219" s="333">
        <f t="shared" si="168"/>
        <v>2</v>
      </c>
      <c r="U1219" s="102">
        <f t="shared" si="169"/>
        <v>1.6420361247947454E-3</v>
      </c>
      <c r="V1219" s="103">
        <f>D1208</f>
        <v>2133</v>
      </c>
      <c r="W1219" s="282" t="s">
        <v>35</v>
      </c>
      <c r="X1219" s="97">
        <f t="shared" si="170"/>
        <v>2</v>
      </c>
      <c r="Y1219" s="116"/>
    </row>
    <row r="1220" spans="1:25" ht="16.5" thickBot="1" x14ac:dyDescent="0.25">
      <c r="A1220" s="106"/>
      <c r="B1220" s="107"/>
      <c r="C1220" s="107"/>
      <c r="D1220" s="107"/>
      <c r="E1220" s="114"/>
      <c r="F1220" s="114"/>
      <c r="G1220" s="108"/>
      <c r="H1220" s="109"/>
      <c r="I1220" s="69"/>
      <c r="J1220" s="69">
        <v>4</v>
      </c>
      <c r="K1220" s="69"/>
      <c r="L1220" s="69"/>
      <c r="M1220" s="69"/>
      <c r="N1220" s="69"/>
      <c r="O1220" s="69"/>
      <c r="P1220" s="69"/>
      <c r="Q1220" s="69"/>
      <c r="R1220" s="69"/>
      <c r="S1220" s="337"/>
      <c r="T1220" s="333">
        <f t="shared" si="168"/>
        <v>4</v>
      </c>
      <c r="U1220" s="102">
        <f t="shared" si="169"/>
        <v>3.2840722495894909E-3</v>
      </c>
      <c r="V1220" s="103">
        <f>D1208</f>
        <v>2133</v>
      </c>
      <c r="W1220" s="283" t="s">
        <v>29</v>
      </c>
      <c r="X1220" s="97">
        <f t="shared" si="170"/>
        <v>4</v>
      </c>
      <c r="Y1220" s="113"/>
    </row>
    <row r="1221" spans="1:25" ht="16.5" thickBot="1" x14ac:dyDescent="0.25">
      <c r="A1221" s="106"/>
      <c r="B1221" s="107"/>
      <c r="C1221" s="107"/>
      <c r="D1221" s="107"/>
      <c r="E1221" s="114"/>
      <c r="F1221" s="114"/>
      <c r="G1221" s="119"/>
      <c r="H1221" s="120"/>
      <c r="I1221" s="69"/>
      <c r="J1221" s="69"/>
      <c r="K1221" s="69"/>
      <c r="L1221" s="69"/>
      <c r="M1221" s="69"/>
      <c r="N1221" s="69"/>
      <c r="O1221" s="69"/>
      <c r="P1221" s="69"/>
      <c r="Q1221" s="69"/>
      <c r="R1221" s="69"/>
      <c r="S1221" s="337"/>
      <c r="T1221" s="333">
        <f t="shared" si="168"/>
        <v>0</v>
      </c>
      <c r="U1221" s="102">
        <f t="shared" si="169"/>
        <v>0</v>
      </c>
      <c r="V1221" s="103">
        <f>D1208</f>
        <v>2133</v>
      </c>
      <c r="W1221" s="283" t="s">
        <v>28</v>
      </c>
      <c r="X1221" s="97">
        <f t="shared" si="170"/>
        <v>0</v>
      </c>
      <c r="Y1221" s="292"/>
    </row>
    <row r="1222" spans="1:25" ht="16.5" thickBot="1" x14ac:dyDescent="0.25">
      <c r="A1222" s="106"/>
      <c r="B1222" s="107"/>
      <c r="C1222" s="107"/>
      <c r="D1222" s="107"/>
      <c r="E1222" s="114"/>
      <c r="F1222" s="114"/>
      <c r="G1222" s="119"/>
      <c r="H1222" s="120"/>
      <c r="I1222" s="69"/>
      <c r="J1222" s="69"/>
      <c r="K1222" s="69"/>
      <c r="L1222" s="69"/>
      <c r="M1222" s="69"/>
      <c r="N1222" s="69"/>
      <c r="O1222" s="69"/>
      <c r="P1222" s="69"/>
      <c r="Q1222" s="69"/>
      <c r="R1222" s="69"/>
      <c r="S1222" s="337"/>
      <c r="T1222" s="333">
        <f t="shared" si="168"/>
        <v>0</v>
      </c>
      <c r="U1222" s="102">
        <f t="shared" si="169"/>
        <v>0</v>
      </c>
      <c r="V1222" s="103">
        <f>D1208</f>
        <v>2133</v>
      </c>
      <c r="W1222" s="283" t="s">
        <v>544</v>
      </c>
      <c r="X1222" s="97">
        <f t="shared" si="170"/>
        <v>0</v>
      </c>
      <c r="Y1222" s="113"/>
    </row>
    <row r="1223" spans="1:25" ht="16.5" thickBot="1" x14ac:dyDescent="0.25">
      <c r="A1223" s="106"/>
      <c r="B1223" s="107"/>
      <c r="C1223" s="107"/>
      <c r="D1223" s="107"/>
      <c r="E1223" s="114"/>
      <c r="F1223" s="114"/>
      <c r="G1223" s="119"/>
      <c r="H1223" s="227"/>
      <c r="I1223" s="228"/>
      <c r="J1223" s="228"/>
      <c r="K1223" s="228"/>
      <c r="L1223" s="228"/>
      <c r="M1223" s="228"/>
      <c r="N1223" s="228"/>
      <c r="O1223" s="228"/>
      <c r="P1223" s="228"/>
      <c r="Q1223" s="228"/>
      <c r="R1223" s="228"/>
      <c r="S1223" s="338"/>
      <c r="T1223" s="334">
        <f t="shared" si="168"/>
        <v>0</v>
      </c>
      <c r="U1223" s="331">
        <f t="shared" si="169"/>
        <v>0</v>
      </c>
      <c r="V1223" s="322">
        <f>D1208</f>
        <v>2133</v>
      </c>
      <c r="W1223" s="284" t="s">
        <v>127</v>
      </c>
      <c r="X1223" s="97">
        <f t="shared" si="170"/>
        <v>0</v>
      </c>
      <c r="Y1223" s="292"/>
    </row>
    <row r="1224" spans="1:25" ht="16.5" thickBot="1" x14ac:dyDescent="0.25">
      <c r="A1224" s="106"/>
      <c r="B1224" s="107"/>
      <c r="C1224" s="107"/>
      <c r="D1224" s="107"/>
      <c r="E1224" s="114"/>
      <c r="F1224" s="114"/>
      <c r="G1224" s="108"/>
      <c r="H1224" s="99"/>
      <c r="I1224" s="121">
        <v>8</v>
      </c>
      <c r="J1224" s="121"/>
      <c r="K1224" s="121"/>
      <c r="L1224" s="121"/>
      <c r="M1224" s="121"/>
      <c r="N1224" s="121"/>
      <c r="O1224" s="121"/>
      <c r="P1224" s="121"/>
      <c r="Q1224" s="121"/>
      <c r="R1224" s="121"/>
      <c r="S1224" s="339"/>
      <c r="T1224" s="335">
        <f t="shared" si="168"/>
        <v>0</v>
      </c>
      <c r="U1224" s="224">
        <f t="shared" si="169"/>
        <v>0</v>
      </c>
      <c r="V1224" s="103">
        <f>D1208</f>
        <v>2133</v>
      </c>
      <c r="W1224" s="285" t="s">
        <v>11</v>
      </c>
      <c r="X1224" s="97">
        <f t="shared" si="170"/>
        <v>0</v>
      </c>
      <c r="Y1224" s="116"/>
    </row>
    <row r="1225" spans="1:25" ht="15.75" thickBot="1" x14ac:dyDescent="0.25">
      <c r="A1225" s="106"/>
      <c r="B1225" s="107"/>
      <c r="C1225" s="107"/>
      <c r="D1225" s="107"/>
      <c r="E1225" s="114"/>
      <c r="F1225" s="114"/>
      <c r="G1225" s="108"/>
      <c r="H1225" s="109"/>
      <c r="I1225" s="293"/>
      <c r="J1225" s="69"/>
      <c r="K1225" s="69"/>
      <c r="L1225" s="69"/>
      <c r="M1225" s="69"/>
      <c r="N1225" s="69"/>
      <c r="O1225" s="69"/>
      <c r="P1225" s="69"/>
      <c r="Q1225" s="69"/>
      <c r="R1225" s="69"/>
      <c r="S1225" s="337"/>
      <c r="T1225" s="333">
        <f t="shared" si="168"/>
        <v>0</v>
      </c>
      <c r="U1225" s="102">
        <f t="shared" si="169"/>
        <v>0</v>
      </c>
      <c r="V1225" s="103">
        <f>D1208</f>
        <v>2133</v>
      </c>
      <c r="W1225" s="111" t="s">
        <v>103</v>
      </c>
      <c r="X1225" s="97">
        <f t="shared" si="170"/>
        <v>0</v>
      </c>
      <c r="Y1225" s="116"/>
    </row>
    <row r="1226" spans="1:25" ht="16.5" thickBot="1" x14ac:dyDescent="0.25">
      <c r="A1226" s="106"/>
      <c r="B1226" s="107"/>
      <c r="C1226" s="107"/>
      <c r="D1226" s="107"/>
      <c r="E1226" s="114"/>
      <c r="F1226" s="114"/>
      <c r="G1226" s="108"/>
      <c r="H1226" s="109"/>
      <c r="I1226" s="294"/>
      <c r="J1226" s="69">
        <v>1</v>
      </c>
      <c r="K1226" s="69"/>
      <c r="L1226" s="69"/>
      <c r="M1226" s="69"/>
      <c r="N1226" s="69"/>
      <c r="O1226" s="69"/>
      <c r="P1226" s="69"/>
      <c r="Q1226" s="69"/>
      <c r="R1226" s="69"/>
      <c r="S1226" s="337"/>
      <c r="T1226" s="333">
        <f t="shared" si="168"/>
        <v>1</v>
      </c>
      <c r="U1226" s="102">
        <f t="shared" si="169"/>
        <v>8.2101806239737272E-4</v>
      </c>
      <c r="V1226" s="103">
        <f>D1208</f>
        <v>2133</v>
      </c>
      <c r="W1226" s="282" t="s">
        <v>3</v>
      </c>
      <c r="X1226" s="97">
        <f t="shared" si="170"/>
        <v>1</v>
      </c>
      <c r="Y1226" s="115"/>
    </row>
    <row r="1227" spans="1:25" ht="16.5" thickBot="1" x14ac:dyDescent="0.25">
      <c r="A1227" s="106"/>
      <c r="B1227" s="107"/>
      <c r="C1227" s="107"/>
      <c r="D1227" s="107"/>
      <c r="E1227" s="114"/>
      <c r="F1227" s="114"/>
      <c r="G1227" s="108"/>
      <c r="H1227" s="109"/>
      <c r="I1227" s="294">
        <v>5</v>
      </c>
      <c r="J1227" s="69">
        <v>1</v>
      </c>
      <c r="K1227" s="69"/>
      <c r="L1227" s="69"/>
      <c r="M1227" s="69"/>
      <c r="N1227" s="69"/>
      <c r="O1227" s="69"/>
      <c r="P1227" s="69"/>
      <c r="Q1227" s="69"/>
      <c r="R1227" s="69"/>
      <c r="S1227" s="337"/>
      <c r="T1227" s="333">
        <f t="shared" si="168"/>
        <v>1</v>
      </c>
      <c r="U1227" s="102">
        <f t="shared" si="169"/>
        <v>8.2101806239737272E-4</v>
      </c>
      <c r="V1227" s="103">
        <f>D1208</f>
        <v>2133</v>
      </c>
      <c r="W1227" s="282" t="s">
        <v>8</v>
      </c>
      <c r="X1227" s="97">
        <f t="shared" si="170"/>
        <v>1</v>
      </c>
      <c r="Y1227" s="116"/>
    </row>
    <row r="1228" spans="1:25" ht="16.5" thickBot="1" x14ac:dyDescent="0.25">
      <c r="A1228" s="106"/>
      <c r="B1228" s="107"/>
      <c r="C1228" s="107"/>
      <c r="D1228" s="107"/>
      <c r="E1228" s="114"/>
      <c r="F1228" s="114"/>
      <c r="G1228" s="108"/>
      <c r="H1228" s="109"/>
      <c r="I1228" s="294">
        <v>4</v>
      </c>
      <c r="J1228" s="69"/>
      <c r="K1228" s="69"/>
      <c r="L1228" s="69"/>
      <c r="M1228" s="69"/>
      <c r="N1228" s="69"/>
      <c r="O1228" s="69"/>
      <c r="P1228" s="69"/>
      <c r="Q1228" s="69"/>
      <c r="R1228" s="69"/>
      <c r="S1228" s="337"/>
      <c r="T1228" s="333">
        <f t="shared" si="168"/>
        <v>0</v>
      </c>
      <c r="U1228" s="102">
        <f t="shared" si="169"/>
        <v>0</v>
      </c>
      <c r="V1228" s="103">
        <f>D1208</f>
        <v>2133</v>
      </c>
      <c r="W1228" s="282" t="s">
        <v>9</v>
      </c>
      <c r="X1228" s="97">
        <f t="shared" si="170"/>
        <v>0</v>
      </c>
      <c r="Y1228" s="116"/>
    </row>
    <row r="1229" spans="1:25" ht="16.5" thickBot="1" x14ac:dyDescent="0.25">
      <c r="A1229" s="106"/>
      <c r="B1229" s="107"/>
      <c r="C1229" s="107"/>
      <c r="D1229" s="107"/>
      <c r="E1229" s="114"/>
      <c r="F1229" s="114"/>
      <c r="G1229" s="108"/>
      <c r="H1229" s="109"/>
      <c r="I1229" s="294"/>
      <c r="J1229" s="69"/>
      <c r="K1229" s="69"/>
      <c r="L1229" s="69"/>
      <c r="M1229" s="69"/>
      <c r="N1229" s="69"/>
      <c r="O1229" s="69"/>
      <c r="P1229" s="69"/>
      <c r="Q1229" s="69"/>
      <c r="R1229" s="69"/>
      <c r="S1229" s="337"/>
      <c r="T1229" s="333">
        <f t="shared" si="168"/>
        <v>0</v>
      </c>
      <c r="U1229" s="102">
        <f t="shared" si="169"/>
        <v>0</v>
      </c>
      <c r="V1229" s="103">
        <f>D1208</f>
        <v>2133</v>
      </c>
      <c r="W1229" s="282" t="s">
        <v>82</v>
      </c>
      <c r="X1229" s="97">
        <f t="shared" si="170"/>
        <v>0</v>
      </c>
      <c r="Y1229" s="116"/>
    </row>
    <row r="1230" spans="1:25" ht="16.5" thickBot="1" x14ac:dyDescent="0.25">
      <c r="A1230" s="106"/>
      <c r="B1230" s="107"/>
      <c r="C1230" s="107"/>
      <c r="D1230" s="107"/>
      <c r="E1230" s="114"/>
      <c r="F1230" s="114"/>
      <c r="G1230" s="108"/>
      <c r="H1230" s="109"/>
      <c r="I1230" s="294">
        <v>3</v>
      </c>
      <c r="J1230" s="69"/>
      <c r="K1230" s="69"/>
      <c r="L1230" s="69"/>
      <c r="M1230" s="69"/>
      <c r="N1230" s="69"/>
      <c r="O1230" s="69"/>
      <c r="P1230" s="69"/>
      <c r="Q1230" s="69"/>
      <c r="R1230" s="69"/>
      <c r="S1230" s="337"/>
      <c r="T1230" s="333">
        <f t="shared" si="168"/>
        <v>0</v>
      </c>
      <c r="U1230" s="102">
        <f t="shared" si="169"/>
        <v>0</v>
      </c>
      <c r="V1230" s="103">
        <f>D1208</f>
        <v>2133</v>
      </c>
      <c r="W1230" s="282" t="s">
        <v>20</v>
      </c>
      <c r="X1230" s="97">
        <f t="shared" si="170"/>
        <v>0</v>
      </c>
      <c r="Y1230" s="116"/>
    </row>
    <row r="1231" spans="1:25" ht="16.5" thickBot="1" x14ac:dyDescent="0.25">
      <c r="A1231" s="106"/>
      <c r="B1231" s="107"/>
      <c r="C1231" s="107"/>
      <c r="D1231" s="107"/>
      <c r="E1231" s="114"/>
      <c r="F1231" s="114"/>
      <c r="G1231" s="108"/>
      <c r="H1231" s="109"/>
      <c r="I1231" s="294"/>
      <c r="J1231" s="69"/>
      <c r="K1231" s="69"/>
      <c r="L1231" s="69"/>
      <c r="M1231" s="69"/>
      <c r="N1231" s="69"/>
      <c r="O1231" s="69"/>
      <c r="P1231" s="69"/>
      <c r="Q1231" s="69"/>
      <c r="R1231" s="69"/>
      <c r="S1231" s="337"/>
      <c r="T1231" s="333">
        <f t="shared" si="168"/>
        <v>0</v>
      </c>
      <c r="U1231" s="102">
        <f t="shared" si="169"/>
        <v>0</v>
      </c>
      <c r="V1231" s="103">
        <f>D1208</f>
        <v>2133</v>
      </c>
      <c r="W1231" s="282" t="s">
        <v>83</v>
      </c>
      <c r="X1231" s="97">
        <f t="shared" si="170"/>
        <v>0</v>
      </c>
      <c r="Y1231" s="105" t="s">
        <v>405</v>
      </c>
    </row>
    <row r="1232" spans="1:25" ht="15.75" thickBot="1" x14ac:dyDescent="0.25">
      <c r="A1232" s="106"/>
      <c r="B1232" s="107"/>
      <c r="C1232" s="107"/>
      <c r="D1232" s="107"/>
      <c r="E1232" s="114"/>
      <c r="F1232" s="114"/>
      <c r="G1232" s="108"/>
      <c r="H1232" s="109"/>
      <c r="I1232" s="294"/>
      <c r="J1232" s="69">
        <v>2</v>
      </c>
      <c r="K1232" s="69"/>
      <c r="L1232" s="69"/>
      <c r="M1232" s="69"/>
      <c r="N1232" s="69"/>
      <c r="O1232" s="69"/>
      <c r="P1232" s="69"/>
      <c r="Q1232" s="69"/>
      <c r="R1232" s="69"/>
      <c r="S1232" s="337"/>
      <c r="T1232" s="333">
        <f t="shared" si="168"/>
        <v>2</v>
      </c>
      <c r="U1232" s="102">
        <f t="shared" si="169"/>
        <v>1.6420361247947454E-3</v>
      </c>
      <c r="V1232" s="103">
        <f>D1208</f>
        <v>2133</v>
      </c>
      <c r="W1232" s="268" t="s">
        <v>220</v>
      </c>
      <c r="X1232" s="97">
        <f t="shared" si="170"/>
        <v>2</v>
      </c>
      <c r="Y1232" s="105" t="s">
        <v>663</v>
      </c>
    </row>
    <row r="1233" spans="1:25" ht="16.5" thickBot="1" x14ac:dyDescent="0.25">
      <c r="A1233" s="106"/>
      <c r="B1233" s="107"/>
      <c r="C1233" s="107"/>
      <c r="D1233" s="107"/>
      <c r="E1233" s="114"/>
      <c r="F1233" s="114"/>
      <c r="G1233" s="108"/>
      <c r="H1233" s="109"/>
      <c r="I1233" s="294">
        <v>9</v>
      </c>
      <c r="J1233" s="69">
        <v>3</v>
      </c>
      <c r="K1233" s="69"/>
      <c r="L1233" s="69"/>
      <c r="M1233" s="69"/>
      <c r="N1233" s="69"/>
      <c r="O1233" s="69"/>
      <c r="P1233" s="69"/>
      <c r="Q1233" s="69"/>
      <c r="R1233" s="69"/>
      <c r="S1233" s="337"/>
      <c r="T1233" s="333">
        <f t="shared" si="168"/>
        <v>3</v>
      </c>
      <c r="U1233" s="102">
        <f t="shared" si="169"/>
        <v>2.4630541871921183E-3</v>
      </c>
      <c r="V1233" s="103">
        <f>D1208</f>
        <v>2133</v>
      </c>
      <c r="W1233" s="282" t="s">
        <v>13</v>
      </c>
      <c r="X1233" s="97">
        <f t="shared" si="170"/>
        <v>3</v>
      </c>
      <c r="Y1233" s="105" t="s">
        <v>110</v>
      </c>
    </row>
    <row r="1234" spans="1:25" ht="15.75" thickBot="1" x14ac:dyDescent="0.25">
      <c r="A1234" s="106"/>
      <c r="B1234" s="107"/>
      <c r="C1234" s="107"/>
      <c r="D1234" s="107"/>
      <c r="E1234" s="114"/>
      <c r="F1234" s="114"/>
      <c r="G1234" s="108"/>
      <c r="H1234" s="109"/>
      <c r="I1234" s="69">
        <v>1</v>
      </c>
      <c r="J1234" s="69">
        <v>1</v>
      </c>
      <c r="K1234" s="69"/>
      <c r="L1234" s="69"/>
      <c r="M1234" s="69"/>
      <c r="N1234" s="69"/>
      <c r="O1234" s="69"/>
      <c r="P1234" s="69"/>
      <c r="Q1234" s="69"/>
      <c r="R1234" s="69"/>
      <c r="S1234" s="337"/>
      <c r="T1234" s="333">
        <f t="shared" si="168"/>
        <v>1</v>
      </c>
      <c r="U1234" s="102">
        <f t="shared" si="169"/>
        <v>8.2101806239737272E-4</v>
      </c>
      <c r="V1234" s="103">
        <f>D1208</f>
        <v>2133</v>
      </c>
      <c r="W1234" s="254" t="s">
        <v>346</v>
      </c>
      <c r="X1234" s="97">
        <f t="shared" si="170"/>
        <v>1</v>
      </c>
      <c r="Y1234" s="115"/>
    </row>
    <row r="1235" spans="1:25" ht="15.75" thickBot="1" x14ac:dyDescent="0.25">
      <c r="A1235" s="106"/>
      <c r="B1235" s="107"/>
      <c r="C1235" s="107"/>
      <c r="D1235" s="107"/>
      <c r="E1235" s="114"/>
      <c r="F1235" s="114"/>
      <c r="G1235" s="108"/>
      <c r="H1235" s="109"/>
      <c r="I1235" s="69"/>
      <c r="J1235" s="69"/>
      <c r="K1235" s="69"/>
      <c r="L1235" s="69"/>
      <c r="M1235" s="69"/>
      <c r="N1235" s="69"/>
      <c r="O1235" s="69"/>
      <c r="P1235" s="69"/>
      <c r="Q1235" s="69"/>
      <c r="R1235" s="69"/>
      <c r="S1235" s="337"/>
      <c r="T1235" s="333">
        <f t="shared" si="168"/>
        <v>0</v>
      </c>
      <c r="U1235" s="102">
        <f t="shared" si="169"/>
        <v>0</v>
      </c>
      <c r="V1235" s="103">
        <f>D1208</f>
        <v>2133</v>
      </c>
      <c r="W1235" s="254" t="s">
        <v>101</v>
      </c>
      <c r="X1235" s="97">
        <f t="shared" si="170"/>
        <v>0</v>
      </c>
      <c r="Y1235" s="115"/>
    </row>
    <row r="1236" spans="1:25" ht="16.5" thickBot="1" x14ac:dyDescent="0.25">
      <c r="A1236" s="106"/>
      <c r="B1236" s="107"/>
      <c r="C1236" s="107"/>
      <c r="D1236" s="107"/>
      <c r="E1236" s="114"/>
      <c r="F1236" s="114"/>
      <c r="G1236" s="108"/>
      <c r="H1236" s="117"/>
      <c r="I1236" s="110">
        <v>1</v>
      </c>
      <c r="J1236" s="110"/>
      <c r="K1236" s="110"/>
      <c r="L1236" s="110"/>
      <c r="M1236" s="110"/>
      <c r="N1236" s="110"/>
      <c r="O1236" s="110"/>
      <c r="P1236" s="110"/>
      <c r="Q1236" s="110"/>
      <c r="R1236" s="110"/>
      <c r="S1236" s="340"/>
      <c r="T1236" s="334">
        <f t="shared" si="168"/>
        <v>0</v>
      </c>
      <c r="U1236" s="430">
        <f t="shared" si="169"/>
        <v>0</v>
      </c>
      <c r="V1236" s="103">
        <f>D1208</f>
        <v>2133</v>
      </c>
      <c r="W1236" s="286" t="s">
        <v>10</v>
      </c>
      <c r="X1236" s="97">
        <f t="shared" si="170"/>
        <v>0</v>
      </c>
      <c r="Y1236" s="105"/>
    </row>
    <row r="1237" spans="1:25" ht="16.5" thickBot="1" x14ac:dyDescent="0.3">
      <c r="A1237" s="106"/>
      <c r="B1237" s="107"/>
      <c r="C1237" s="107"/>
      <c r="D1237" s="107"/>
      <c r="E1237" s="114"/>
      <c r="F1237" s="114"/>
      <c r="G1237" s="108"/>
      <c r="H1237" s="91"/>
      <c r="I1237" s="92"/>
      <c r="J1237" s="325"/>
      <c r="K1237" s="92"/>
      <c r="L1237" s="92"/>
      <c r="M1237" s="92"/>
      <c r="N1237" s="92"/>
      <c r="O1237" s="92"/>
      <c r="P1237" s="92"/>
      <c r="Q1237" s="92"/>
      <c r="R1237" s="92"/>
      <c r="S1237" s="92"/>
      <c r="T1237" s="332"/>
      <c r="U1237" s="332"/>
      <c r="V1237" s="125"/>
      <c r="W1237" s="287" t="s">
        <v>177</v>
      </c>
      <c r="X1237" s="97">
        <f t="shared" si="170"/>
        <v>0</v>
      </c>
      <c r="Y1237" s="105"/>
    </row>
    <row r="1238" spans="1:25" ht="16.5" thickBot="1" x14ac:dyDescent="0.25">
      <c r="A1238" s="106"/>
      <c r="B1238" s="107"/>
      <c r="C1238" s="107"/>
      <c r="D1238" s="107"/>
      <c r="E1238" s="114"/>
      <c r="F1238" s="114"/>
      <c r="G1238" s="119"/>
      <c r="H1238" s="99"/>
      <c r="I1238" s="100"/>
      <c r="J1238" s="100"/>
      <c r="K1238" s="100"/>
      <c r="L1238" s="100"/>
      <c r="M1238" s="100"/>
      <c r="N1238" s="100"/>
      <c r="O1238" s="100"/>
      <c r="P1238" s="100"/>
      <c r="Q1238" s="100"/>
      <c r="R1238" s="100"/>
      <c r="S1238" s="336"/>
      <c r="T1238" s="335">
        <f t="shared" ref="T1238:T1246" si="171">SUM(H1238,J1238,L1238,N1238,P1238,R1238,S1238)</f>
        <v>0</v>
      </c>
      <c r="U1238" s="224">
        <f>($T1238)/$D$1165</f>
        <v>0</v>
      </c>
      <c r="V1238" s="103">
        <f>D1208</f>
        <v>2133</v>
      </c>
      <c r="W1238" s="281" t="s">
        <v>12</v>
      </c>
      <c r="X1238" s="97">
        <f t="shared" si="170"/>
        <v>0</v>
      </c>
      <c r="Y1238" s="105" t="s">
        <v>668</v>
      </c>
    </row>
    <row r="1239" spans="1:25" ht="16.5" thickBot="1" x14ac:dyDescent="0.25">
      <c r="A1239" s="106"/>
      <c r="B1239" s="107"/>
      <c r="C1239" s="107"/>
      <c r="D1239" s="107"/>
      <c r="E1239" s="114"/>
      <c r="F1239" s="114"/>
      <c r="G1239" s="119"/>
      <c r="H1239" s="109"/>
      <c r="I1239" s="69"/>
      <c r="J1239" s="69"/>
      <c r="K1239" s="69"/>
      <c r="L1239" s="69"/>
      <c r="M1239" s="69"/>
      <c r="N1239" s="69"/>
      <c r="O1239" s="69"/>
      <c r="P1239" s="69"/>
      <c r="Q1239" s="69"/>
      <c r="R1239" s="69"/>
      <c r="S1239" s="337"/>
      <c r="T1239" s="333">
        <f t="shared" si="171"/>
        <v>0</v>
      </c>
      <c r="U1239" s="224">
        <f t="shared" ref="U1239:U1246" si="172">($T1239)/$D$1165</f>
        <v>0</v>
      </c>
      <c r="V1239" s="103">
        <f>D1208</f>
        <v>2133</v>
      </c>
      <c r="W1239" s="282" t="s">
        <v>88</v>
      </c>
      <c r="X1239" s="97">
        <f t="shared" si="170"/>
        <v>0</v>
      </c>
      <c r="Y1239" s="105" t="s">
        <v>666</v>
      </c>
    </row>
    <row r="1240" spans="1:25" ht="15.75" thickBot="1" x14ac:dyDescent="0.25">
      <c r="A1240" s="106"/>
      <c r="B1240" s="107"/>
      <c r="C1240" s="107"/>
      <c r="D1240" s="107"/>
      <c r="E1240" s="114"/>
      <c r="F1240" s="114"/>
      <c r="G1240" s="119"/>
      <c r="H1240" s="109">
        <v>1</v>
      </c>
      <c r="I1240" s="69"/>
      <c r="J1240" s="69"/>
      <c r="K1240" s="69"/>
      <c r="L1240" s="69"/>
      <c r="M1240" s="69"/>
      <c r="N1240" s="69"/>
      <c r="O1240" s="69"/>
      <c r="P1240" s="69"/>
      <c r="Q1240" s="69"/>
      <c r="R1240" s="69"/>
      <c r="S1240" s="337"/>
      <c r="T1240" s="333">
        <f t="shared" si="171"/>
        <v>1</v>
      </c>
      <c r="U1240" s="224">
        <f t="shared" si="172"/>
        <v>8.2101806239737272E-4</v>
      </c>
      <c r="V1240" s="103">
        <f>D1208</f>
        <v>2133</v>
      </c>
      <c r="W1240" s="368" t="s">
        <v>90</v>
      </c>
      <c r="X1240" s="97">
        <f t="shared" si="170"/>
        <v>1</v>
      </c>
      <c r="Y1240" s="105" t="s">
        <v>665</v>
      </c>
    </row>
    <row r="1241" spans="1:25" ht="16.5" thickBot="1" x14ac:dyDescent="0.25">
      <c r="A1241" s="106"/>
      <c r="B1241" s="107"/>
      <c r="C1241" s="107"/>
      <c r="D1241" s="107"/>
      <c r="E1241" s="114"/>
      <c r="F1241" s="114"/>
      <c r="G1241" s="119"/>
      <c r="H1241" s="109">
        <v>4</v>
      </c>
      <c r="I1241" s="69"/>
      <c r="J1241" s="69"/>
      <c r="K1241" s="69"/>
      <c r="L1241" s="69"/>
      <c r="M1241" s="69"/>
      <c r="N1241" s="69"/>
      <c r="O1241" s="69"/>
      <c r="P1241" s="69"/>
      <c r="Q1241" s="69"/>
      <c r="R1241" s="69"/>
      <c r="S1241" s="337"/>
      <c r="T1241" s="333">
        <f t="shared" si="171"/>
        <v>4</v>
      </c>
      <c r="U1241" s="224">
        <f t="shared" si="172"/>
        <v>3.2840722495894909E-3</v>
      </c>
      <c r="V1241" s="103">
        <f>D1208</f>
        <v>2133</v>
      </c>
      <c r="W1241" s="282" t="s">
        <v>76</v>
      </c>
      <c r="X1241" s="97">
        <f t="shared" si="170"/>
        <v>4</v>
      </c>
      <c r="Y1241" s="105" t="s">
        <v>667</v>
      </c>
    </row>
    <row r="1242" spans="1:25" ht="16.5" thickBot="1" x14ac:dyDescent="0.25">
      <c r="A1242" s="106"/>
      <c r="B1242" s="107"/>
      <c r="C1242" s="107"/>
      <c r="D1242" s="107"/>
      <c r="E1242" s="114"/>
      <c r="F1242" s="114"/>
      <c r="G1242" s="119"/>
      <c r="H1242" s="109"/>
      <c r="I1242" s="69"/>
      <c r="J1242" s="69"/>
      <c r="K1242" s="69"/>
      <c r="L1242" s="69"/>
      <c r="M1242" s="69"/>
      <c r="N1242" s="69"/>
      <c r="O1242" s="69"/>
      <c r="P1242" s="69"/>
      <c r="Q1242" s="69"/>
      <c r="R1242" s="69"/>
      <c r="S1242" s="337"/>
      <c r="T1242" s="333">
        <f t="shared" si="171"/>
        <v>0</v>
      </c>
      <c r="U1242" s="224">
        <f t="shared" si="172"/>
        <v>0</v>
      </c>
      <c r="V1242" s="103">
        <f>D1208</f>
        <v>2133</v>
      </c>
      <c r="W1242" s="282" t="s">
        <v>199</v>
      </c>
      <c r="X1242" s="97">
        <f t="shared" si="170"/>
        <v>0</v>
      </c>
      <c r="Y1242" s="105" t="s">
        <v>664</v>
      </c>
    </row>
    <row r="1243" spans="1:25" ht="16.5" thickBot="1" x14ac:dyDescent="0.25">
      <c r="A1243" s="106"/>
      <c r="B1243" s="107"/>
      <c r="C1243" s="107"/>
      <c r="D1243" s="107"/>
      <c r="E1243" s="114"/>
      <c r="F1243" s="114"/>
      <c r="G1243" s="119"/>
      <c r="H1243" s="109"/>
      <c r="I1243" s="69"/>
      <c r="J1243" s="69"/>
      <c r="K1243" s="69"/>
      <c r="L1243" s="69"/>
      <c r="M1243" s="69"/>
      <c r="N1243" s="69"/>
      <c r="O1243" s="69"/>
      <c r="P1243" s="69"/>
      <c r="Q1243" s="69"/>
      <c r="R1243" s="69"/>
      <c r="S1243" s="337"/>
      <c r="T1243" s="333">
        <f t="shared" si="171"/>
        <v>0</v>
      </c>
      <c r="U1243" s="224">
        <f t="shared" si="172"/>
        <v>0</v>
      </c>
      <c r="V1243" s="103">
        <f>D1208</f>
        <v>2133</v>
      </c>
      <c r="W1243" s="283" t="s">
        <v>28</v>
      </c>
      <c r="X1243" s="97">
        <f t="shared" si="170"/>
        <v>0</v>
      </c>
      <c r="Y1243" s="105" t="s">
        <v>669</v>
      </c>
    </row>
    <row r="1244" spans="1:25" ht="16.5" thickBot="1" x14ac:dyDescent="0.25">
      <c r="A1244" s="106"/>
      <c r="B1244" s="107"/>
      <c r="C1244" s="107"/>
      <c r="D1244" s="107"/>
      <c r="E1244" s="114"/>
      <c r="F1244" s="114"/>
      <c r="G1244" s="119"/>
      <c r="H1244" s="117"/>
      <c r="I1244" s="110"/>
      <c r="J1244" s="110"/>
      <c r="K1244" s="110"/>
      <c r="L1244" s="110"/>
      <c r="M1244" s="110"/>
      <c r="N1244" s="110"/>
      <c r="O1244" s="110"/>
      <c r="P1244" s="110"/>
      <c r="Q1244" s="110"/>
      <c r="R1244" s="110"/>
      <c r="S1244" s="340"/>
      <c r="T1244" s="333">
        <f t="shared" si="171"/>
        <v>0</v>
      </c>
      <c r="U1244" s="224">
        <f t="shared" si="172"/>
        <v>0</v>
      </c>
      <c r="V1244" s="103">
        <f>D1208</f>
        <v>2133</v>
      </c>
      <c r="W1244" s="286" t="s">
        <v>200</v>
      </c>
      <c r="X1244" s="97">
        <f t="shared" si="170"/>
        <v>0</v>
      </c>
      <c r="Y1244" s="292"/>
    </row>
    <row r="1245" spans="1:25" ht="16.5" thickBot="1" x14ac:dyDescent="0.25">
      <c r="A1245" s="106"/>
      <c r="B1245" s="107"/>
      <c r="C1245" s="107"/>
      <c r="D1245" s="107"/>
      <c r="E1245" s="114"/>
      <c r="F1245" s="114"/>
      <c r="G1245" s="119"/>
      <c r="H1245" s="117">
        <v>1</v>
      </c>
      <c r="I1245" s="110"/>
      <c r="J1245" s="110"/>
      <c r="K1245" s="110"/>
      <c r="L1245" s="110"/>
      <c r="M1245" s="110"/>
      <c r="N1245" s="110"/>
      <c r="O1245" s="110"/>
      <c r="P1245" s="110"/>
      <c r="Q1245" s="110"/>
      <c r="R1245" s="110"/>
      <c r="S1245" s="340"/>
      <c r="T1245" s="333">
        <f t="shared" si="171"/>
        <v>1</v>
      </c>
      <c r="U1245" s="224">
        <f t="shared" si="172"/>
        <v>8.2101806239737272E-4</v>
      </c>
      <c r="V1245" s="103">
        <f>D1208</f>
        <v>2133</v>
      </c>
      <c r="W1245" s="286" t="s">
        <v>16</v>
      </c>
      <c r="X1245" s="97">
        <f t="shared" si="170"/>
        <v>1</v>
      </c>
      <c r="Y1245" s="105"/>
    </row>
    <row r="1246" spans="1:25" ht="16.5" thickBot="1" x14ac:dyDescent="0.25">
      <c r="A1246" s="127"/>
      <c r="B1246" s="128"/>
      <c r="C1246" s="128"/>
      <c r="D1246" s="128"/>
      <c r="E1246" s="129"/>
      <c r="F1246" s="129"/>
      <c r="G1246" s="130"/>
      <c r="H1246" s="117">
        <v>12</v>
      </c>
      <c r="I1246" s="110"/>
      <c r="J1246" s="110"/>
      <c r="K1246" s="110"/>
      <c r="L1246" s="110"/>
      <c r="M1246" s="110"/>
      <c r="N1246" s="110"/>
      <c r="O1246" s="110"/>
      <c r="P1246" s="110"/>
      <c r="Q1246" s="110"/>
      <c r="R1246" s="110"/>
      <c r="S1246" s="340"/>
      <c r="T1246" s="333">
        <f t="shared" si="171"/>
        <v>12</v>
      </c>
      <c r="U1246" s="331">
        <f t="shared" si="172"/>
        <v>9.852216748768473E-3</v>
      </c>
      <c r="V1246" s="103">
        <f>D1208</f>
        <v>2133</v>
      </c>
      <c r="W1246" s="284" t="s">
        <v>168</v>
      </c>
      <c r="X1246" s="289">
        <f>T1246</f>
        <v>12</v>
      </c>
      <c r="Y1246" s="295"/>
    </row>
    <row r="1247" spans="1:25" ht="15.75" thickBot="1" x14ac:dyDescent="0.25">
      <c r="A1247" s="132"/>
      <c r="B1247" s="132"/>
      <c r="C1247" s="132"/>
      <c r="D1247" s="132"/>
      <c r="E1247" s="132"/>
      <c r="F1247" s="132"/>
      <c r="G1247" s="53" t="s">
        <v>5</v>
      </c>
      <c r="H1247" s="133">
        <f>SUM(H1209:H1246)</f>
        <v>213</v>
      </c>
      <c r="I1247" s="133">
        <f>SUM(I1209:I1246)</f>
        <v>31</v>
      </c>
      <c r="J1247" s="133">
        <f>SUM(J1209:J1246)</f>
        <v>17</v>
      </c>
      <c r="K1247" s="133">
        <f t="shared" ref="K1247:R1247" si="173">SUM(K1209:K1246)</f>
        <v>0</v>
      </c>
      <c r="L1247" s="133">
        <f t="shared" si="173"/>
        <v>0</v>
      </c>
      <c r="M1247" s="133">
        <f t="shared" si="173"/>
        <v>0</v>
      </c>
      <c r="N1247" s="133">
        <f t="shared" si="173"/>
        <v>0</v>
      </c>
      <c r="O1247" s="133">
        <f t="shared" si="173"/>
        <v>0</v>
      </c>
      <c r="P1247" s="133">
        <f t="shared" si="173"/>
        <v>0</v>
      </c>
      <c r="Q1247" s="133">
        <f t="shared" si="173"/>
        <v>0</v>
      </c>
      <c r="R1247" s="133">
        <f t="shared" si="173"/>
        <v>0</v>
      </c>
      <c r="S1247" s="133">
        <f>SUM(S1209:S1246)</f>
        <v>0</v>
      </c>
      <c r="T1247" s="271">
        <f>SUM(H1247,J1247,L1247,N1247,P1247,R1247,S1247)</f>
        <v>230</v>
      </c>
      <c r="U1247" s="224">
        <f>($T1247)/$D$1165</f>
        <v>0.18883415435139572</v>
      </c>
      <c r="V1247" s="103">
        <f>D1208</f>
        <v>2133</v>
      </c>
      <c r="W1247" s="46"/>
    </row>
  </sheetData>
  <conditionalFormatting sqref="U1:V1 U44:V45 U88:V89 U217:V218 U178:U205 U260:V261 U132:V132 U174:V175 U303:V304 U346:V347 U389:V390 U432:V433 U475:V475 U517:V518 U560:V561 U603:V604 U646:V647 U689:V690 U732:V733 U775:V776 U818:V819 U861:V862 U904:V905 U947:V948 U990:V991 U1033:V1034 U1076:V1076 U1120:V1120 U1162:V1163 U1205:V1206 U1248:V1048576">
    <cfRule type="cellIs" dxfId="177" priority="3260" operator="greaterThan">
      <formula>0.2</formula>
    </cfRule>
  </conditionalFormatting>
  <conditionalFormatting sqref="U2:V3">
    <cfRule type="cellIs" dxfId="176" priority="113" operator="greaterThan">
      <formula>0.2</formula>
    </cfRule>
  </conditionalFormatting>
  <conditionalFormatting sqref="U4:U32 U34:U43">
    <cfRule type="cellIs" dxfId="175" priority="111" operator="greaterThan">
      <formula>0.2</formula>
    </cfRule>
  </conditionalFormatting>
  <conditionalFormatting sqref="U4:U32 U34:U43">
    <cfRule type="colorScale" priority="112">
      <colorScale>
        <cfvo type="min"/>
        <cfvo type="max"/>
        <color rgb="FFFCFCFF"/>
        <color rgb="FFF8696B"/>
      </colorScale>
    </cfRule>
  </conditionalFormatting>
  <conditionalFormatting sqref="U46:V47">
    <cfRule type="cellIs" dxfId="174" priority="110" operator="greaterThan">
      <formula>0.2</formula>
    </cfRule>
  </conditionalFormatting>
  <conditionalFormatting sqref="U48:U76 U78:U87">
    <cfRule type="cellIs" dxfId="173" priority="108" operator="greaterThan">
      <formula>0.2</formula>
    </cfRule>
  </conditionalFormatting>
  <conditionalFormatting sqref="U48:U76 U78:U87">
    <cfRule type="colorScale" priority="109">
      <colorScale>
        <cfvo type="min"/>
        <cfvo type="max"/>
        <color rgb="FFFCFCFF"/>
        <color rgb="FFF8696B"/>
      </colorScale>
    </cfRule>
  </conditionalFormatting>
  <conditionalFormatting sqref="U90:V91">
    <cfRule type="cellIs" dxfId="172" priority="107" operator="greaterThan">
      <formula>0.2</formula>
    </cfRule>
  </conditionalFormatting>
  <conditionalFormatting sqref="U92:U120 U122:U131">
    <cfRule type="cellIs" dxfId="171" priority="105" operator="greaterThan">
      <formula>0.2</formula>
    </cfRule>
  </conditionalFormatting>
  <conditionalFormatting sqref="U92:U120 U122:U13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U176:V177">
    <cfRule type="cellIs" dxfId="170" priority="104" operator="greaterThan">
      <formula>0.2</formula>
    </cfRule>
  </conditionalFormatting>
  <conditionalFormatting sqref="U207:U216">
    <cfRule type="cellIs" dxfId="169" priority="102" operator="greaterThan">
      <formula>0.2</formula>
    </cfRule>
  </conditionalFormatting>
  <conditionalFormatting sqref="U207:U216 U178:U205">
    <cfRule type="colorScale" priority="103">
      <colorScale>
        <cfvo type="min"/>
        <cfvo type="max"/>
        <color rgb="FFFCFCFF"/>
        <color rgb="FFF8696B"/>
      </colorScale>
    </cfRule>
  </conditionalFormatting>
  <conditionalFormatting sqref="U221:U248">
    <cfRule type="cellIs" dxfId="168" priority="101" operator="greaterThan">
      <formula>0.2</formula>
    </cfRule>
  </conditionalFormatting>
  <conditionalFormatting sqref="U219:V220">
    <cfRule type="cellIs" dxfId="167" priority="100" operator="greaterThan">
      <formula>0.2</formula>
    </cfRule>
  </conditionalFormatting>
  <conditionalFormatting sqref="U250:U259">
    <cfRule type="cellIs" dxfId="166" priority="98" operator="greaterThan">
      <formula>0.2</formula>
    </cfRule>
  </conditionalFormatting>
  <conditionalFormatting sqref="U221:U248 U250:U259">
    <cfRule type="colorScale" priority="99">
      <colorScale>
        <cfvo type="min"/>
        <cfvo type="max"/>
        <color rgb="FFFCFCFF"/>
        <color rgb="FFF8696B"/>
      </colorScale>
    </cfRule>
  </conditionalFormatting>
  <conditionalFormatting sqref="U135:U162">
    <cfRule type="cellIs" dxfId="165" priority="97" operator="greaterThan">
      <formula>0.2</formula>
    </cfRule>
  </conditionalFormatting>
  <conditionalFormatting sqref="U133:V134">
    <cfRule type="cellIs" dxfId="164" priority="96" operator="greaterThan">
      <formula>0.2</formula>
    </cfRule>
  </conditionalFormatting>
  <conditionalFormatting sqref="U161:U173">
    <cfRule type="cellIs" dxfId="163" priority="94" operator="greaterThan">
      <formula>0.2</formula>
    </cfRule>
  </conditionalFormatting>
  <conditionalFormatting sqref="U164:U173 U135:U162">
    <cfRule type="colorScale" priority="95">
      <colorScale>
        <cfvo type="min"/>
        <cfvo type="max"/>
        <color rgb="FFFCFCFF"/>
        <color rgb="FFF8696B"/>
      </colorScale>
    </cfRule>
  </conditionalFormatting>
  <conditionalFormatting sqref="U264:U291">
    <cfRule type="cellIs" dxfId="162" priority="93" operator="greaterThan">
      <formula>0.2</formula>
    </cfRule>
  </conditionalFormatting>
  <conditionalFormatting sqref="U262:V263">
    <cfRule type="cellIs" dxfId="161" priority="92" operator="greaterThan">
      <formula>0.2</formula>
    </cfRule>
  </conditionalFormatting>
  <conditionalFormatting sqref="U293:U302">
    <cfRule type="cellIs" dxfId="160" priority="90" operator="greaterThan">
      <formula>0.2</formula>
    </cfRule>
  </conditionalFormatting>
  <conditionalFormatting sqref="U264:U291 U293:U302">
    <cfRule type="colorScale" priority="91">
      <colorScale>
        <cfvo type="min"/>
        <cfvo type="max"/>
        <color rgb="FFFCFCFF"/>
        <color rgb="FFF8696B"/>
      </colorScale>
    </cfRule>
  </conditionalFormatting>
  <conditionalFormatting sqref="U307:U334">
    <cfRule type="cellIs" dxfId="159" priority="89" operator="greaterThan">
      <formula>0.2</formula>
    </cfRule>
  </conditionalFormatting>
  <conditionalFormatting sqref="U305:V306">
    <cfRule type="cellIs" dxfId="158" priority="88" operator="greaterThan">
      <formula>0.2</formula>
    </cfRule>
  </conditionalFormatting>
  <conditionalFormatting sqref="U336:U345">
    <cfRule type="cellIs" dxfId="157" priority="86" operator="greaterThan">
      <formula>0.2</formula>
    </cfRule>
  </conditionalFormatting>
  <conditionalFormatting sqref="U307:U334 U336:U345">
    <cfRule type="colorScale" priority="87">
      <colorScale>
        <cfvo type="min"/>
        <cfvo type="max"/>
        <color rgb="FFFCFCFF"/>
        <color rgb="FFF8696B"/>
      </colorScale>
    </cfRule>
  </conditionalFormatting>
  <conditionalFormatting sqref="U350:U377">
    <cfRule type="cellIs" dxfId="156" priority="85" operator="greaterThan">
      <formula>0.2</formula>
    </cfRule>
  </conditionalFormatting>
  <conditionalFormatting sqref="U348:V349">
    <cfRule type="cellIs" dxfId="155" priority="84" operator="greaterThan">
      <formula>0.2</formula>
    </cfRule>
  </conditionalFormatting>
  <conditionalFormatting sqref="U379:U388">
    <cfRule type="cellIs" dxfId="154" priority="82" operator="greaterThan">
      <formula>0.2</formula>
    </cfRule>
  </conditionalFormatting>
  <conditionalFormatting sqref="U350:U377 U379:U388">
    <cfRule type="colorScale" priority="83">
      <colorScale>
        <cfvo type="min"/>
        <cfvo type="max"/>
        <color rgb="FFFCFCFF"/>
        <color rgb="FFF8696B"/>
      </colorScale>
    </cfRule>
  </conditionalFormatting>
  <conditionalFormatting sqref="U393:U420">
    <cfRule type="cellIs" dxfId="153" priority="81" operator="greaterThan">
      <formula>0.2</formula>
    </cfRule>
  </conditionalFormatting>
  <conditionalFormatting sqref="U391:V392">
    <cfRule type="cellIs" dxfId="152" priority="80" operator="greaterThan">
      <formula>0.2</formula>
    </cfRule>
  </conditionalFormatting>
  <conditionalFormatting sqref="U422:U431">
    <cfRule type="cellIs" dxfId="151" priority="78" operator="greaterThan">
      <formula>0.2</formula>
    </cfRule>
  </conditionalFormatting>
  <conditionalFormatting sqref="U393:U420 U422:U431">
    <cfRule type="colorScale" priority="79">
      <colorScale>
        <cfvo type="min"/>
        <cfvo type="max"/>
        <color rgb="FFFCFCFF"/>
        <color rgb="FFF8696B"/>
      </colorScale>
    </cfRule>
  </conditionalFormatting>
  <conditionalFormatting sqref="U436:U463">
    <cfRule type="cellIs" dxfId="150" priority="77" operator="greaterThan">
      <formula>0.2</formula>
    </cfRule>
  </conditionalFormatting>
  <conditionalFormatting sqref="U434:V435">
    <cfRule type="cellIs" dxfId="149" priority="76" operator="greaterThan">
      <formula>0.2</formula>
    </cfRule>
  </conditionalFormatting>
  <conditionalFormatting sqref="U465:U474">
    <cfRule type="cellIs" dxfId="148" priority="74" operator="greaterThan">
      <formula>0.2</formula>
    </cfRule>
  </conditionalFormatting>
  <conditionalFormatting sqref="U436:U463 U465:U474">
    <cfRule type="colorScale" priority="75">
      <colorScale>
        <cfvo type="min"/>
        <cfvo type="max"/>
        <color rgb="FFFCFCFF"/>
        <color rgb="FFF8696B"/>
      </colorScale>
    </cfRule>
  </conditionalFormatting>
  <conditionalFormatting sqref="U478:U505">
    <cfRule type="cellIs" dxfId="147" priority="73" operator="greaterThan">
      <formula>0.2</formula>
    </cfRule>
  </conditionalFormatting>
  <conditionalFormatting sqref="U476:V477">
    <cfRule type="cellIs" dxfId="146" priority="72" operator="greaterThan">
      <formula>0.2</formula>
    </cfRule>
  </conditionalFormatting>
  <conditionalFormatting sqref="U507:U516">
    <cfRule type="cellIs" dxfId="145" priority="70" operator="greaterThan">
      <formula>0.2</formula>
    </cfRule>
  </conditionalFormatting>
  <conditionalFormatting sqref="U478:U505 U507:U516">
    <cfRule type="colorScale" priority="71">
      <colorScale>
        <cfvo type="min"/>
        <cfvo type="max"/>
        <color rgb="FFFCFCFF"/>
        <color rgb="FFF8696B"/>
      </colorScale>
    </cfRule>
  </conditionalFormatting>
  <conditionalFormatting sqref="U521:U548">
    <cfRule type="cellIs" dxfId="144" priority="69" operator="greaterThan">
      <formula>0.2</formula>
    </cfRule>
  </conditionalFormatting>
  <conditionalFormatting sqref="U519:V520">
    <cfRule type="cellIs" dxfId="143" priority="68" operator="greaterThan">
      <formula>0.2</formula>
    </cfRule>
  </conditionalFormatting>
  <conditionalFormatting sqref="U550:U559">
    <cfRule type="cellIs" dxfId="142" priority="66" operator="greaterThan">
      <formula>0.2</formula>
    </cfRule>
  </conditionalFormatting>
  <conditionalFormatting sqref="U521:U548 U550:U559">
    <cfRule type="colorScale" priority="67">
      <colorScale>
        <cfvo type="min"/>
        <cfvo type="max"/>
        <color rgb="FFFCFCFF"/>
        <color rgb="FFF8696B"/>
      </colorScale>
    </cfRule>
  </conditionalFormatting>
  <conditionalFormatting sqref="U564:U591">
    <cfRule type="cellIs" dxfId="141" priority="65" operator="greaterThan">
      <formula>0.2</formula>
    </cfRule>
  </conditionalFormatting>
  <conditionalFormatting sqref="U562:V563">
    <cfRule type="cellIs" dxfId="140" priority="64" operator="greaterThan">
      <formula>0.2</formula>
    </cfRule>
  </conditionalFormatting>
  <conditionalFormatting sqref="U593:U602">
    <cfRule type="cellIs" dxfId="139" priority="62" operator="greaterThan">
      <formula>0.2</formula>
    </cfRule>
  </conditionalFormatting>
  <conditionalFormatting sqref="U564:U591 U593:U602">
    <cfRule type="colorScale" priority="63">
      <colorScale>
        <cfvo type="min"/>
        <cfvo type="max"/>
        <color rgb="FFFCFCFF"/>
        <color rgb="FFF8696B"/>
      </colorScale>
    </cfRule>
  </conditionalFormatting>
  <conditionalFormatting sqref="U607:U634">
    <cfRule type="cellIs" dxfId="138" priority="61" operator="greaterThan">
      <formula>0.2</formula>
    </cfRule>
  </conditionalFormatting>
  <conditionalFormatting sqref="U605:V606">
    <cfRule type="cellIs" dxfId="137" priority="60" operator="greaterThan">
      <formula>0.2</formula>
    </cfRule>
  </conditionalFormatting>
  <conditionalFormatting sqref="U636:U645">
    <cfRule type="cellIs" dxfId="136" priority="58" operator="greaterThan">
      <formula>0.2</formula>
    </cfRule>
  </conditionalFormatting>
  <conditionalFormatting sqref="U607:U634 U636:U645">
    <cfRule type="colorScale" priority="59">
      <colorScale>
        <cfvo type="min"/>
        <cfvo type="max"/>
        <color rgb="FFFCFCFF"/>
        <color rgb="FFF8696B"/>
      </colorScale>
    </cfRule>
  </conditionalFormatting>
  <conditionalFormatting sqref="U650:U677">
    <cfRule type="cellIs" dxfId="135" priority="57" operator="greaterThan">
      <formula>0.2</formula>
    </cfRule>
  </conditionalFormatting>
  <conditionalFormatting sqref="U648:V649">
    <cfRule type="cellIs" dxfId="134" priority="56" operator="greaterThan">
      <formula>0.2</formula>
    </cfRule>
  </conditionalFormatting>
  <conditionalFormatting sqref="U679:U688">
    <cfRule type="cellIs" dxfId="133" priority="54" operator="greaterThan">
      <formula>0.2</formula>
    </cfRule>
  </conditionalFormatting>
  <conditionalFormatting sqref="U650:U677 U679:U688">
    <cfRule type="colorScale" priority="55">
      <colorScale>
        <cfvo type="min"/>
        <cfvo type="max"/>
        <color rgb="FFFCFCFF"/>
        <color rgb="FFF8696B"/>
      </colorScale>
    </cfRule>
  </conditionalFormatting>
  <conditionalFormatting sqref="U693:U720">
    <cfRule type="cellIs" dxfId="132" priority="53" operator="greaterThan">
      <formula>0.2</formula>
    </cfRule>
  </conditionalFormatting>
  <conditionalFormatting sqref="U691:V692">
    <cfRule type="cellIs" dxfId="131" priority="52" operator="greaterThan">
      <formula>0.2</formula>
    </cfRule>
  </conditionalFormatting>
  <conditionalFormatting sqref="U722:U731">
    <cfRule type="cellIs" dxfId="130" priority="50" operator="greaterThan">
      <formula>0.2</formula>
    </cfRule>
  </conditionalFormatting>
  <conditionalFormatting sqref="U693:U720 U722:U731">
    <cfRule type="colorScale" priority="51">
      <colorScale>
        <cfvo type="min"/>
        <cfvo type="max"/>
        <color rgb="FFFCFCFF"/>
        <color rgb="FFF8696B"/>
      </colorScale>
    </cfRule>
  </conditionalFormatting>
  <conditionalFormatting sqref="U736:U763">
    <cfRule type="cellIs" dxfId="129" priority="49" operator="greaterThan">
      <formula>0.2</formula>
    </cfRule>
  </conditionalFormatting>
  <conditionalFormatting sqref="U734:V735">
    <cfRule type="cellIs" dxfId="128" priority="48" operator="greaterThan">
      <formula>0.2</formula>
    </cfRule>
  </conditionalFormatting>
  <conditionalFormatting sqref="U765:U774">
    <cfRule type="cellIs" dxfId="127" priority="46" operator="greaterThan">
      <formula>0.2</formula>
    </cfRule>
  </conditionalFormatting>
  <conditionalFormatting sqref="U736:U763 U765:U774">
    <cfRule type="colorScale" priority="47">
      <colorScale>
        <cfvo type="min"/>
        <cfvo type="max"/>
        <color rgb="FFFCFCFF"/>
        <color rgb="FFF8696B"/>
      </colorScale>
    </cfRule>
  </conditionalFormatting>
  <conditionalFormatting sqref="U779:U806">
    <cfRule type="cellIs" dxfId="126" priority="45" operator="greaterThan">
      <formula>0.2</formula>
    </cfRule>
  </conditionalFormatting>
  <conditionalFormatting sqref="U777:V778">
    <cfRule type="cellIs" dxfId="125" priority="44" operator="greaterThan">
      <formula>0.2</formula>
    </cfRule>
  </conditionalFormatting>
  <conditionalFormatting sqref="U808:U817">
    <cfRule type="cellIs" dxfId="124" priority="42" operator="greaterThan">
      <formula>0.2</formula>
    </cfRule>
  </conditionalFormatting>
  <conditionalFormatting sqref="U779:U806 U808:U8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U822:U849">
    <cfRule type="cellIs" dxfId="123" priority="41" operator="greaterThan">
      <formula>0.2</formula>
    </cfRule>
  </conditionalFormatting>
  <conditionalFormatting sqref="U820:V821">
    <cfRule type="cellIs" dxfId="122" priority="40" operator="greaterThan">
      <formula>0.2</formula>
    </cfRule>
  </conditionalFormatting>
  <conditionalFormatting sqref="U851:U860">
    <cfRule type="cellIs" dxfId="121" priority="38" operator="greaterThan">
      <formula>0.2</formula>
    </cfRule>
  </conditionalFormatting>
  <conditionalFormatting sqref="U822:U849 U851:U860">
    <cfRule type="colorScale" priority="39">
      <colorScale>
        <cfvo type="min"/>
        <cfvo type="max"/>
        <color rgb="FFFCFCFF"/>
        <color rgb="FFF8696B"/>
      </colorScale>
    </cfRule>
  </conditionalFormatting>
  <conditionalFormatting sqref="U865:U892">
    <cfRule type="cellIs" dxfId="120" priority="37" operator="greaterThan">
      <formula>0.2</formula>
    </cfRule>
  </conditionalFormatting>
  <conditionalFormatting sqref="U863:V864">
    <cfRule type="cellIs" dxfId="119" priority="36" operator="greaterThan">
      <formula>0.2</formula>
    </cfRule>
  </conditionalFormatting>
  <conditionalFormatting sqref="U894:U903">
    <cfRule type="cellIs" dxfId="118" priority="34" operator="greaterThan">
      <formula>0.2</formula>
    </cfRule>
  </conditionalFormatting>
  <conditionalFormatting sqref="U865:U892 U894:U903">
    <cfRule type="colorScale" priority="35">
      <colorScale>
        <cfvo type="min"/>
        <cfvo type="max"/>
        <color rgb="FFFCFCFF"/>
        <color rgb="FFF8696B"/>
      </colorScale>
    </cfRule>
  </conditionalFormatting>
  <conditionalFormatting sqref="U908:U935">
    <cfRule type="cellIs" dxfId="117" priority="33" operator="greaterThan">
      <formula>0.2</formula>
    </cfRule>
  </conditionalFormatting>
  <conditionalFormatting sqref="U906:V907">
    <cfRule type="cellIs" dxfId="116" priority="32" operator="greaterThan">
      <formula>0.2</formula>
    </cfRule>
  </conditionalFormatting>
  <conditionalFormatting sqref="U937:U946">
    <cfRule type="cellIs" dxfId="115" priority="30" operator="greaterThan">
      <formula>0.2</formula>
    </cfRule>
  </conditionalFormatting>
  <conditionalFormatting sqref="U908:U935 U937:U946">
    <cfRule type="colorScale" priority="31">
      <colorScale>
        <cfvo type="min"/>
        <cfvo type="max"/>
        <color rgb="FFFCFCFF"/>
        <color rgb="FFF8696B"/>
      </colorScale>
    </cfRule>
  </conditionalFormatting>
  <conditionalFormatting sqref="U951:U978">
    <cfRule type="cellIs" dxfId="114" priority="29" operator="greaterThan">
      <formula>0.2</formula>
    </cfRule>
  </conditionalFormatting>
  <conditionalFormatting sqref="U949:V950">
    <cfRule type="cellIs" dxfId="113" priority="28" operator="greaterThan">
      <formula>0.2</formula>
    </cfRule>
  </conditionalFormatting>
  <conditionalFormatting sqref="U980:U989">
    <cfRule type="cellIs" dxfId="112" priority="26" operator="greaterThan">
      <formula>0.2</formula>
    </cfRule>
  </conditionalFormatting>
  <conditionalFormatting sqref="U951:U978 U980:U989">
    <cfRule type="colorScale" priority="27">
      <colorScale>
        <cfvo type="min"/>
        <cfvo type="max"/>
        <color rgb="FFFCFCFF"/>
        <color rgb="FFF8696B"/>
      </colorScale>
    </cfRule>
  </conditionalFormatting>
  <conditionalFormatting sqref="U994:U1021">
    <cfRule type="cellIs" dxfId="111" priority="25" operator="greaterThan">
      <formula>0.2</formula>
    </cfRule>
  </conditionalFormatting>
  <conditionalFormatting sqref="U992:V993">
    <cfRule type="cellIs" dxfId="110" priority="24" operator="greaterThan">
      <formula>0.2</formula>
    </cfRule>
  </conditionalFormatting>
  <conditionalFormatting sqref="U1023:U1032">
    <cfRule type="cellIs" dxfId="109" priority="22" operator="greaterThan">
      <formula>0.2</formula>
    </cfRule>
  </conditionalFormatting>
  <conditionalFormatting sqref="U994:U1021 U1023:U10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U1037:U1064">
    <cfRule type="cellIs" dxfId="108" priority="21" operator="greaterThan">
      <formula>0.2</formula>
    </cfRule>
  </conditionalFormatting>
  <conditionalFormatting sqref="U1035:V1036">
    <cfRule type="cellIs" dxfId="107" priority="20" operator="greaterThan">
      <formula>0.2</formula>
    </cfRule>
  </conditionalFormatting>
  <conditionalFormatting sqref="U1066:U1075">
    <cfRule type="cellIs" dxfId="106" priority="18" operator="greaterThan">
      <formula>0.2</formula>
    </cfRule>
  </conditionalFormatting>
  <conditionalFormatting sqref="U1037:U1064 U1066:U1075">
    <cfRule type="colorScale" priority="19">
      <colorScale>
        <cfvo type="min"/>
        <cfvo type="max"/>
        <color rgb="FFFCFCFF"/>
        <color rgb="FFF8696B"/>
      </colorScale>
    </cfRule>
  </conditionalFormatting>
  <conditionalFormatting sqref="U1077:V1077 U1119:V1119">
    <cfRule type="cellIs" dxfId="105" priority="17" operator="greaterThan">
      <formula>0.2</formula>
    </cfRule>
  </conditionalFormatting>
  <conditionalFormatting sqref="U1080:U1107">
    <cfRule type="cellIs" dxfId="104" priority="16" operator="greaterThan">
      <formula>0.2</formula>
    </cfRule>
  </conditionalFormatting>
  <conditionalFormatting sqref="U1078:V1079">
    <cfRule type="cellIs" dxfId="103" priority="15" operator="greaterThan">
      <formula>0.2</formula>
    </cfRule>
  </conditionalFormatting>
  <conditionalFormatting sqref="U1109:U1118">
    <cfRule type="cellIs" dxfId="102" priority="13" operator="greaterThan">
      <formula>0.2</formula>
    </cfRule>
  </conditionalFormatting>
  <conditionalFormatting sqref="U1080:U1107 U1109:U1118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123:U1150">
    <cfRule type="cellIs" dxfId="101" priority="12" operator="greaterThan">
      <formula>0.2</formula>
    </cfRule>
  </conditionalFormatting>
  <conditionalFormatting sqref="U1121:V1122">
    <cfRule type="cellIs" dxfId="100" priority="11" operator="greaterThan">
      <formula>0.2</formula>
    </cfRule>
  </conditionalFormatting>
  <conditionalFormatting sqref="U1152:U1161">
    <cfRule type="cellIs" dxfId="99" priority="9" operator="greaterThan">
      <formula>0.2</formula>
    </cfRule>
  </conditionalFormatting>
  <conditionalFormatting sqref="U1123:U1150 U1152:U1161">
    <cfRule type="colorScale" priority="10">
      <colorScale>
        <cfvo type="min"/>
        <cfvo type="max"/>
        <color rgb="FFFCFCFF"/>
        <color rgb="FFF8696B"/>
      </colorScale>
    </cfRule>
  </conditionalFormatting>
  <conditionalFormatting sqref="U1166:U1193">
    <cfRule type="cellIs" dxfId="98" priority="8" operator="greaterThan">
      <formula>0.2</formula>
    </cfRule>
  </conditionalFormatting>
  <conditionalFormatting sqref="U1164:V1165">
    <cfRule type="cellIs" dxfId="97" priority="7" operator="greaterThan">
      <formula>0.2</formula>
    </cfRule>
  </conditionalFormatting>
  <conditionalFormatting sqref="U1195:U1204">
    <cfRule type="cellIs" dxfId="96" priority="5" operator="greaterThan">
      <formula>0.2</formula>
    </cfRule>
  </conditionalFormatting>
  <conditionalFormatting sqref="U1166:U1193 U1195:U1204">
    <cfRule type="colorScale" priority="6">
      <colorScale>
        <cfvo type="min"/>
        <cfvo type="max"/>
        <color rgb="FFFCFCFF"/>
        <color rgb="FFF8696B"/>
      </colorScale>
    </cfRule>
  </conditionalFormatting>
  <conditionalFormatting sqref="U1209:U1236">
    <cfRule type="cellIs" dxfId="95" priority="4" operator="greaterThan">
      <formula>0.2</formula>
    </cfRule>
  </conditionalFormatting>
  <conditionalFormatting sqref="U1207:V1208">
    <cfRule type="cellIs" dxfId="94" priority="3" operator="greaterThan">
      <formula>0.2</formula>
    </cfRule>
  </conditionalFormatting>
  <conditionalFormatting sqref="U1238:U1247">
    <cfRule type="cellIs" dxfId="93" priority="1" operator="greaterThan">
      <formula>0.2</formula>
    </cfRule>
  </conditionalFormatting>
  <conditionalFormatting sqref="U1209:U1236 U1238:U1247">
    <cfRule type="colorScale" priority="2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29"/>
  <sheetViews>
    <sheetView showGridLines="0" zoomScaleNormal="100" workbookViewId="0">
      <selection activeCell="Q37" sqref="Q37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11" bestFit="1" customWidth="1"/>
    <col min="16" max="17" width="10.71093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85" t="s">
        <v>108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21" ht="26.25" customHeight="1" x14ac:dyDescent="0.25">
      <c r="O3" s="486" t="s">
        <v>54</v>
      </c>
      <c r="P3" s="487"/>
      <c r="Q3" s="487"/>
      <c r="R3" s="487"/>
    </row>
    <row r="4" spans="1:21" x14ac:dyDescent="0.25">
      <c r="O4" s="488" t="s">
        <v>21</v>
      </c>
      <c r="P4" s="489"/>
      <c r="Q4" s="490"/>
      <c r="R4" s="32" t="s">
        <v>25</v>
      </c>
    </row>
    <row r="5" spans="1:21" x14ac:dyDescent="0.25">
      <c r="O5" s="447" t="s">
        <v>16</v>
      </c>
      <c r="P5" s="448"/>
      <c r="Q5" s="449"/>
      <c r="R5" s="342">
        <f ca="1">SUMIF('EB016-EB216'!$W$259:$X$500,O5,'EB016-EB216'!$X$259:$X$500)</f>
        <v>32</v>
      </c>
    </row>
    <row r="6" spans="1:21" x14ac:dyDescent="0.25">
      <c r="O6" s="447" t="s">
        <v>14</v>
      </c>
      <c r="P6" s="448"/>
      <c r="Q6" s="449"/>
      <c r="R6" s="342">
        <f ca="1">SUMIF('EB016-EB216'!$W$259:$X$500,O6,'EB016-EB216'!$X$259:$X$500)</f>
        <v>29</v>
      </c>
    </row>
    <row r="7" spans="1:21" x14ac:dyDescent="0.25">
      <c r="O7" s="447" t="s">
        <v>0</v>
      </c>
      <c r="P7" s="448"/>
      <c r="Q7" s="449"/>
      <c r="R7" s="342">
        <f ca="1">SUMIF('EB016-EB216'!$W$259:$X$500,O7,'EB016-EB216'!$X$259:$X$500)</f>
        <v>18</v>
      </c>
    </row>
    <row r="8" spans="1:21" x14ac:dyDescent="0.25">
      <c r="O8" s="447" t="s">
        <v>32</v>
      </c>
      <c r="P8" s="448"/>
      <c r="Q8" s="449"/>
      <c r="R8" s="342">
        <f ca="1">SUMIF('EB016-EB216'!$W$259:$X$500,O8,'EB016-EB216'!$X$259:$X$500)</f>
        <v>12</v>
      </c>
    </row>
    <row r="9" spans="1:21" x14ac:dyDescent="0.25">
      <c r="O9" s="447" t="s">
        <v>6</v>
      </c>
      <c r="P9" s="448"/>
      <c r="Q9" s="449"/>
      <c r="R9" s="342">
        <f ca="1">SUMIF('EB016-EB216'!$W$259:$X$500,O9,'EB016-EB216'!$X$259:$X$500)</f>
        <v>12</v>
      </c>
    </row>
    <row r="10" spans="1:21" ht="15.75" x14ac:dyDescent="0.25">
      <c r="O10" s="447" t="s">
        <v>15</v>
      </c>
      <c r="P10" s="448"/>
      <c r="Q10" s="449"/>
      <c r="R10" s="342">
        <f ca="1">SUMIF('EB016-EB216'!$W$259:$X$500,O10,'EB016-EB216'!$X$259:$X$500)</f>
        <v>10</v>
      </c>
      <c r="U10" s="135"/>
    </row>
    <row r="11" spans="1:21" x14ac:dyDescent="0.25">
      <c r="O11" s="447" t="s">
        <v>3</v>
      </c>
      <c r="P11" s="448"/>
      <c r="Q11" s="449"/>
      <c r="R11" s="342">
        <f ca="1">SUMIF('EB016-EB216'!$W$259:$X$500,O11,'EB016-EB216'!$X$259:$X$500)</f>
        <v>10</v>
      </c>
    </row>
    <row r="12" spans="1:21" x14ac:dyDescent="0.25">
      <c r="O12" s="447" t="s">
        <v>12</v>
      </c>
      <c r="P12" s="448"/>
      <c r="Q12" s="449"/>
      <c r="R12" s="342">
        <f ca="1">SUMIF('EB016-EB216'!$W$259:$X$500,O12,'EB016-EB216'!$X$259:$X$500)</f>
        <v>9</v>
      </c>
    </row>
    <row r="13" spans="1:21" x14ac:dyDescent="0.25">
      <c r="O13" s="447" t="s">
        <v>35</v>
      </c>
      <c r="P13" s="448"/>
      <c r="Q13" s="449"/>
      <c r="R13" s="342">
        <f ca="1">SUMIF('EB016-EB216'!$W$259:$X$500,O13,'EB016-EB216'!$X$259:$X$500)</f>
        <v>4</v>
      </c>
    </row>
    <row r="14" spans="1:21" x14ac:dyDescent="0.25">
      <c r="O14" s="447" t="s">
        <v>11</v>
      </c>
      <c r="P14" s="448"/>
      <c r="Q14" s="449"/>
      <c r="R14" s="342">
        <f ca="1">SUMIF('EB016-EB216'!$W$259:$X$500,O14,'EB016-EB216'!$X$259:$X$500)</f>
        <v>4</v>
      </c>
    </row>
    <row r="15" spans="1:21" x14ac:dyDescent="0.25">
      <c r="O15" s="447" t="s">
        <v>46</v>
      </c>
      <c r="P15" s="448"/>
      <c r="Q15" s="449"/>
      <c r="R15" s="342">
        <f ca="1">SUMIF('EB016-EB216'!$W$259:$X$500,O15,'EB016-EB216'!$X$259:$X$500)</f>
        <v>0</v>
      </c>
    </row>
    <row r="16" spans="1:21" x14ac:dyDescent="0.25">
      <c r="O16" s="447" t="s">
        <v>13</v>
      </c>
      <c r="P16" s="448"/>
      <c r="Q16" s="449"/>
      <c r="R16" s="342">
        <f ca="1">SUMIF('EB016-EB216'!$W$259:$X$500,O16,'EB016-EB216'!$X$259:$X$500)</f>
        <v>1</v>
      </c>
    </row>
    <row r="17" spans="1:18" x14ac:dyDescent="0.25">
      <c r="O17" s="447" t="s">
        <v>8</v>
      </c>
      <c r="P17" s="448"/>
      <c r="Q17" s="449"/>
      <c r="R17" s="342">
        <f ca="1">SUMIF('EB016-EB216'!$W$259:$X$500,O17,'EB016-EB216'!$X$259:$X$500)</f>
        <v>0</v>
      </c>
    </row>
    <row r="18" spans="1:18" x14ac:dyDescent="0.25">
      <c r="O18" s="447" t="s">
        <v>37</v>
      </c>
      <c r="P18" s="448"/>
      <c r="Q18" s="449"/>
      <c r="R18" s="342">
        <f ca="1">SUMIF('EB016-EB216'!$W$259:$X$500,O18,'EB016-EB216'!$X$259:$X$500)</f>
        <v>0</v>
      </c>
    </row>
    <row r="19" spans="1:18" x14ac:dyDescent="0.25">
      <c r="O19" s="447" t="s">
        <v>9</v>
      </c>
      <c r="P19" s="448"/>
      <c r="Q19" s="449"/>
      <c r="R19" s="342">
        <f ca="1">SUMIF('EB016-EB216'!$W$259:$X$500,O19,'EB016-EB216'!$X$259:$X$500)</f>
        <v>0</v>
      </c>
    </row>
    <row r="20" spans="1:18" ht="15.75" customHeight="1" x14ac:dyDescent="0.25">
      <c r="O20" s="447" t="s">
        <v>20</v>
      </c>
      <c r="P20" s="448"/>
      <c r="Q20" s="449"/>
      <c r="R20" s="342">
        <f ca="1">SUMIF('EB016-EB216'!$W$259:$X$500,O20,'EB016-EB216'!$X$259:$X$500)</f>
        <v>0</v>
      </c>
    </row>
    <row r="21" spans="1:18" ht="27.75" customHeight="1" x14ac:dyDescent="0.25">
      <c r="A21" s="492" t="s">
        <v>67</v>
      </c>
      <c r="B21" s="493"/>
      <c r="C21" s="493"/>
      <c r="D21" s="493"/>
      <c r="E21" s="494"/>
      <c r="O21" s="447" t="s">
        <v>47</v>
      </c>
      <c r="P21" s="448"/>
      <c r="Q21" s="449"/>
      <c r="R21" s="342">
        <f ca="1">SUMIF('EB016-EB216'!$W$259:$X$500,O21,'EB016-EB216'!$X$259:$X$500)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447" t="s">
        <v>33</v>
      </c>
      <c r="P22" s="448"/>
      <c r="Q22" s="449"/>
      <c r="R22" s="342">
        <f ca="1">SUMIF('EB016-EB216'!$W$259:$X$500,O22,'EB016-EB216'!$X$259:$X$500)</f>
        <v>0</v>
      </c>
    </row>
    <row r="23" spans="1:18" x14ac:dyDescent="0.25">
      <c r="A23" s="441">
        <v>1481439</v>
      </c>
      <c r="B23" s="140">
        <f>VLOOKUP(Table14312[[#This Row],[Shop Order]],'EB016-EB216'!A:AA,4,FALSE)</f>
        <v>658</v>
      </c>
      <c r="C23" s="140">
        <f>VLOOKUP(Table14312[[#This Row],[Shop Order]],'EB016-EB216'!A:AA,5,FALSE)</f>
        <v>554</v>
      </c>
      <c r="D23" s="141">
        <f>VLOOKUP(Table14312[[#This Row],[Shop Order]],'EB016-EB216'!A:AA,6,FALSE)</f>
        <v>0.84194528875379937</v>
      </c>
      <c r="E23" s="142">
        <f>VLOOKUP(Table14312[[#This Row],[Shop Order]],'EB016-EB216'!A:AA,7,FALSE)</f>
        <v>44965</v>
      </c>
      <c r="O23" s="447" t="s">
        <v>30</v>
      </c>
      <c r="P23" s="448"/>
      <c r="Q23" s="449"/>
      <c r="R23" s="342">
        <f ca="1">SUMIF('EB016-EB216'!$W$259:$X$500,O23,'EB016-EB216'!$X$259:$X$500)</f>
        <v>0</v>
      </c>
    </row>
    <row r="24" spans="1:18" x14ac:dyDescent="0.25">
      <c r="A24" s="441">
        <v>1478463</v>
      </c>
      <c r="B24" s="140">
        <f>VLOOKUP(Table14312[[#This Row],[Shop Order]],'EB016-EB216'!A:AA,4,FALSE)</f>
        <v>830</v>
      </c>
      <c r="C24" s="140">
        <f>VLOOKUP(Table14312[[#This Row],[Shop Order]],'EB016-EB216'!A:AA,5,FALSE)</f>
        <v>742</v>
      </c>
      <c r="D24" s="141">
        <f>VLOOKUP(Table14312[[#This Row],[Shop Order]],'EB016-EB216'!A:AA,6,FALSE)</f>
        <v>0.89397590361445778</v>
      </c>
      <c r="E24" s="142">
        <f>VLOOKUP(Table14312[[#This Row],[Shop Order]],'EB016-EB216'!A:AA,7,FALSE)</f>
        <v>44966</v>
      </c>
      <c r="G24" s="26"/>
      <c r="O24" s="447" t="s">
        <v>48</v>
      </c>
      <c r="P24" s="448"/>
      <c r="Q24" s="449"/>
      <c r="R24" s="342">
        <f ca="1">SUMIF('EB016-EB216'!$W$259:$X$500,O24,'EB016-EB216'!$X$259:$X$500)</f>
        <v>0</v>
      </c>
    </row>
    <row r="25" spans="1:18" x14ac:dyDescent="0.25">
      <c r="A25" s="441">
        <v>1480305</v>
      </c>
      <c r="B25" s="140">
        <f>VLOOKUP(Table14312[[#This Row],[Shop Order]],'EB016-EB216'!A:AA,4,FALSE)</f>
        <v>144</v>
      </c>
      <c r="C25" s="140">
        <f>VLOOKUP(Table14312[[#This Row],[Shop Order]],'EB016-EB216'!A:AA,5,FALSE)</f>
        <v>130</v>
      </c>
      <c r="D25" s="141">
        <f>VLOOKUP(Table14312[[#This Row],[Shop Order]],'EB016-EB216'!A:AA,6,FALSE)</f>
        <v>0.90277777777777779</v>
      </c>
      <c r="E25" s="142">
        <f>VLOOKUP(Table14312[[#This Row],[Shop Order]],'EB016-EB216'!A:AA,7,FALSE)</f>
        <v>44978</v>
      </c>
      <c r="O25" s="447" t="s">
        <v>130</v>
      </c>
      <c r="P25" s="448"/>
      <c r="Q25" s="449"/>
      <c r="R25" s="342">
        <f ca="1">SUMIF('EB016-EB216'!$W$259:$X$500,O25,'EB016-EB216'!$X$259:$X$500)</f>
        <v>0</v>
      </c>
    </row>
    <row r="26" spans="1:18" x14ac:dyDescent="0.25">
      <c r="A26" s="441">
        <v>1484039</v>
      </c>
      <c r="B26" s="140">
        <f>VLOOKUP(Table14312[[#This Row],[Shop Order]],'EB016-EB216'!A:AA,4,FALSE)</f>
        <v>608</v>
      </c>
      <c r="C26" s="140">
        <f>VLOOKUP(Table14312[[#This Row],[Shop Order]],'EB016-EB216'!A:AA,5,FALSE)</f>
        <v>566</v>
      </c>
      <c r="D26" s="141">
        <f>VLOOKUP(Table14312[[#This Row],[Shop Order]],'EB016-EB216'!A:AA,6,FALSE)</f>
        <v>0.93092105263157898</v>
      </c>
      <c r="E26" s="142">
        <f>VLOOKUP(Table14312[[#This Row],[Shop Order]],'EB016-EB216'!A:AA,7,FALSE)</f>
        <v>44995</v>
      </c>
      <c r="O26" s="447" t="s">
        <v>45</v>
      </c>
      <c r="P26" s="448"/>
      <c r="Q26" s="449"/>
      <c r="R26" s="342">
        <f ca="1">SUMIF('EB016-EB216'!$W$259:$X$500,O26,'EB016-EB216'!$X$259:$X$500)</f>
        <v>0</v>
      </c>
    </row>
    <row r="27" spans="1:18" x14ac:dyDescent="0.25">
      <c r="A27" s="441">
        <v>1480479</v>
      </c>
      <c r="B27" s="140">
        <f>VLOOKUP(Table14312[[#This Row],[Shop Order]],'EB016-EB216'!A:AA,4,FALSE)</f>
        <v>615</v>
      </c>
      <c r="C27" s="140">
        <f>VLOOKUP(Table14312[[#This Row],[Shop Order]],'EB016-EB216'!A:AA,5,FALSE)</f>
        <v>558</v>
      </c>
      <c r="D27" s="141">
        <f>VLOOKUP(Table14312[[#This Row],[Shop Order]],'EB016-EB216'!A:AA,6,FALSE)</f>
        <v>0.90731707317073174</v>
      </c>
      <c r="E27" s="142">
        <f>VLOOKUP(Table14312[[#This Row],[Shop Order]],'EB016-EB216'!A:AA,7,FALSE)</f>
        <v>45006</v>
      </c>
      <c r="O27" s="447" t="s">
        <v>43</v>
      </c>
      <c r="P27" s="448"/>
      <c r="Q27" s="449"/>
      <c r="R27" s="342">
        <f ca="1">SUMIF('EB016-EB216'!$W$259:$X$500,O27,'EB016-EB216'!$X$259:$X$500)</f>
        <v>0</v>
      </c>
    </row>
    <row r="28" spans="1:18" ht="15.75" thickBot="1" x14ac:dyDescent="0.3">
      <c r="A28" s="441">
        <v>1486336</v>
      </c>
      <c r="B28" s="140">
        <f>VLOOKUP(Table14312[[#This Row],[Shop Order]],'EB016-EB216'!A:AA,4,FALSE)</f>
        <v>1209</v>
      </c>
      <c r="C28" s="140">
        <f>VLOOKUP(Table14312[[#This Row],[Shop Order]],'EB016-EB216'!A:AA,5,FALSE)</f>
        <v>1122</v>
      </c>
      <c r="D28" s="141">
        <f>VLOOKUP(Table14312[[#This Row],[Shop Order]],'EB016-EB216'!A:AA,6,FALSE)</f>
        <v>0.92803970223325061</v>
      </c>
      <c r="E28" s="142">
        <f>VLOOKUP(Table14312[[#This Row],[Shop Order]],'EB016-EB216'!A:AA,7,FALSE)</f>
        <v>45014</v>
      </c>
      <c r="O28" s="447" t="s">
        <v>38</v>
      </c>
      <c r="P28" s="448"/>
      <c r="Q28" s="449"/>
      <c r="R28" s="342">
        <f ca="1">SUMIF('EB016-EB216'!$W$259:$X$500,O28,'EB016-EB216'!$X$259:$X$500)</f>
        <v>0</v>
      </c>
    </row>
    <row r="29" spans="1:18" ht="15.75" thickBot="1" x14ac:dyDescent="0.3">
      <c r="A29" s="495" t="s">
        <v>53</v>
      </c>
      <c r="B29" s="496"/>
      <c r="C29" s="497"/>
      <c r="D29" s="84">
        <f>AVERAGE(D23:D28)</f>
        <v>0.90082946636359928</v>
      </c>
      <c r="E29" s="28"/>
      <c r="O29" s="447"/>
      <c r="P29" s="448"/>
      <c r="Q29" s="449"/>
      <c r="R29" s="342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29:C29"/>
    <mergeCell ref="A1:R1"/>
    <mergeCell ref="O3:R3"/>
    <mergeCell ref="O4:Q4"/>
    <mergeCell ref="A21:E21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385"/>
  <sheetViews>
    <sheetView topLeftCell="A340" zoomScale="70" zoomScaleNormal="70" zoomScaleSheetLayoutView="90" workbookViewId="0">
      <selection activeCell="W379" sqref="W379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8.85546875" style="47" customWidth="1"/>
    <col min="5" max="5" width="6.28515625" style="47" customWidth="1"/>
    <col min="6" max="6" width="10.5703125" style="47" bestFit="1" customWidth="1"/>
    <col min="7" max="7" width="12.7109375" style="15" bestFit="1" customWidth="1"/>
    <col min="8" max="8" width="13" style="7" customWidth="1"/>
    <col min="9" max="9" width="12.140625" style="7" customWidth="1"/>
    <col min="10" max="17" width="10.7109375" style="7" customWidth="1"/>
    <col min="18" max="18" width="14.28515625" style="7" customWidth="1"/>
    <col min="19" max="19" width="10" style="7" customWidth="1"/>
    <col min="20" max="20" width="7.42578125" style="8" customWidth="1"/>
    <col min="21" max="21" width="9.5703125" style="9" customWidth="1"/>
    <col min="22" max="22" width="8.5703125" style="9" hidden="1" customWidth="1"/>
    <col min="23" max="23" width="40.7109375" style="47" customWidth="1"/>
    <col min="24" max="24" width="55.7109375" style="47" hidden="1" customWidth="1"/>
    <col min="25" max="25" width="55.710937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9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132</v>
      </c>
      <c r="S2" s="49" t="s">
        <v>44</v>
      </c>
      <c r="T2" s="49" t="s">
        <v>5</v>
      </c>
      <c r="U2" s="48" t="s">
        <v>2</v>
      </c>
      <c r="V2" s="88" t="s">
        <v>74</v>
      </c>
      <c r="W2" s="89" t="s">
        <v>21</v>
      </c>
      <c r="Y2" s="90" t="s">
        <v>7</v>
      </c>
    </row>
    <row r="3" spans="1:25" ht="15.75" thickBot="1" x14ac:dyDescent="0.3">
      <c r="A3" s="474">
        <v>1471235</v>
      </c>
      <c r="B3" s="80" t="s">
        <v>271</v>
      </c>
      <c r="C3" s="472">
        <v>576</v>
      </c>
      <c r="D3" s="472">
        <v>603</v>
      </c>
      <c r="E3" s="475">
        <v>553</v>
      </c>
      <c r="F3" s="473">
        <f>E3/D3</f>
        <v>0.9170812603648425</v>
      </c>
      <c r="G3" s="54">
        <v>44937</v>
      </c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  <c r="T3" s="425"/>
      <c r="U3" s="125"/>
      <c r="V3" s="93"/>
      <c r="W3" s="95" t="s">
        <v>80</v>
      </c>
      <c r="Y3" s="86" t="s">
        <v>75</v>
      </c>
    </row>
    <row r="4" spans="1:25" x14ac:dyDescent="0.2">
      <c r="A4" s="96"/>
      <c r="B4" s="97"/>
      <c r="C4" s="97"/>
      <c r="D4" s="97"/>
      <c r="E4" s="97"/>
      <c r="F4" s="97"/>
      <c r="G4" s="98"/>
      <c r="H4" s="99">
        <v>7</v>
      </c>
      <c r="I4" s="100"/>
      <c r="J4" s="100">
        <v>1</v>
      </c>
      <c r="K4" s="100"/>
      <c r="L4" s="100"/>
      <c r="M4" s="100"/>
      <c r="N4" s="100"/>
      <c r="O4" s="100"/>
      <c r="P4" s="100"/>
      <c r="Q4" s="100"/>
      <c r="R4" s="100"/>
      <c r="S4" s="101">
        <v>9</v>
      </c>
      <c r="T4" s="335">
        <f>SUM(H4,J4,L4,N4,P4,R4,S4)</f>
        <v>17</v>
      </c>
      <c r="U4" s="224">
        <f>($T4)/$D$3</f>
        <v>2.8192371475953566E-2</v>
      </c>
      <c r="V4" s="103">
        <f>D3</f>
        <v>603</v>
      </c>
      <c r="W4" s="104" t="s">
        <v>16</v>
      </c>
      <c r="X4" s="47">
        <f>T4</f>
        <v>17</v>
      </c>
      <c r="Y4" s="290" t="s">
        <v>180</v>
      </c>
    </row>
    <row r="5" spans="1:25" x14ac:dyDescent="0.2">
      <c r="A5" s="106"/>
      <c r="B5" s="107"/>
      <c r="C5" s="107"/>
      <c r="D5" s="107"/>
      <c r="E5" s="107"/>
      <c r="F5" s="107"/>
      <c r="G5" s="108"/>
      <c r="H5" s="109">
        <v>3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111"/>
      <c r="T5" s="333">
        <f>SUM(H5,J5,L5,N5,P5,R5,S5)</f>
        <v>3</v>
      </c>
      <c r="U5" s="224">
        <f t="shared" ref="U5:U32" si="0">($T5)/$D$3</f>
        <v>4.9751243781094526E-3</v>
      </c>
      <c r="V5" s="103">
        <f>D3</f>
        <v>603</v>
      </c>
      <c r="W5" s="112" t="s">
        <v>6</v>
      </c>
      <c r="X5" s="47">
        <f t="shared" ref="X5:X32" si="1">T5</f>
        <v>3</v>
      </c>
      <c r="Y5" s="290" t="s">
        <v>133</v>
      </c>
    </row>
    <row r="6" spans="1:25" x14ac:dyDescent="0.2">
      <c r="A6" s="106"/>
      <c r="B6" s="107"/>
      <c r="C6" s="107"/>
      <c r="D6" s="107"/>
      <c r="E6" s="114"/>
      <c r="F6" s="114"/>
      <c r="G6" s="108"/>
      <c r="H6" s="109">
        <v>4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111"/>
      <c r="T6" s="333">
        <f>SUM(H6,J6,L6,N6,P6,R6,S6)</f>
        <v>4</v>
      </c>
      <c r="U6" s="224">
        <f t="shared" si="0"/>
        <v>6.6334991708126038E-3</v>
      </c>
      <c r="V6" s="103">
        <f>D3</f>
        <v>603</v>
      </c>
      <c r="W6" s="112" t="s">
        <v>14</v>
      </c>
      <c r="X6" s="47">
        <f t="shared" si="1"/>
        <v>4</v>
      </c>
      <c r="Y6" s="116"/>
    </row>
    <row r="7" spans="1:25" x14ac:dyDescent="0.2">
      <c r="A7" s="106"/>
      <c r="B7" s="107"/>
      <c r="C7" s="107"/>
      <c r="D7" s="107"/>
      <c r="E7" s="114"/>
      <c r="F7" s="114"/>
      <c r="G7" s="108"/>
      <c r="H7" s="109">
        <v>2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111"/>
      <c r="T7" s="333">
        <f t="shared" ref="T7:T32" si="2">SUM(H7,J7,L7,N7,P7,R7,S7)</f>
        <v>2</v>
      </c>
      <c r="U7" s="224">
        <f t="shared" si="0"/>
        <v>3.3167495854063019E-3</v>
      </c>
      <c r="V7" s="103">
        <f>D3</f>
        <v>603</v>
      </c>
      <c r="W7" s="112" t="s">
        <v>15</v>
      </c>
      <c r="X7" s="47">
        <f t="shared" si="1"/>
        <v>2</v>
      </c>
      <c r="Y7" s="116"/>
    </row>
    <row r="8" spans="1:25" x14ac:dyDescent="0.2">
      <c r="A8" s="106"/>
      <c r="B8" s="107"/>
      <c r="C8" s="107"/>
      <c r="D8" s="107"/>
      <c r="E8" s="114"/>
      <c r="F8" s="114"/>
      <c r="G8" s="108"/>
      <c r="H8" s="109">
        <v>4</v>
      </c>
      <c r="I8" s="69"/>
      <c r="J8" s="69">
        <v>1</v>
      </c>
      <c r="K8" s="69"/>
      <c r="L8" s="69"/>
      <c r="M8" s="69"/>
      <c r="N8" s="69"/>
      <c r="O8" s="69"/>
      <c r="P8" s="69"/>
      <c r="Q8" s="69"/>
      <c r="R8" s="69"/>
      <c r="S8" s="111"/>
      <c r="T8" s="333">
        <f t="shared" si="2"/>
        <v>5</v>
      </c>
      <c r="U8" s="224">
        <f t="shared" si="0"/>
        <v>8.291873963515755E-3</v>
      </c>
      <c r="V8" s="103">
        <f>D3</f>
        <v>603</v>
      </c>
      <c r="W8" s="112" t="s">
        <v>32</v>
      </c>
      <c r="X8" s="47">
        <f t="shared" si="1"/>
        <v>5</v>
      </c>
      <c r="Y8" s="116"/>
    </row>
    <row r="9" spans="1:25" x14ac:dyDescent="0.2">
      <c r="A9" s="106"/>
      <c r="B9" s="107"/>
      <c r="C9" s="107"/>
      <c r="D9" s="107"/>
      <c r="E9" s="114"/>
      <c r="F9" s="114"/>
      <c r="G9" s="108"/>
      <c r="H9" s="109"/>
      <c r="I9" s="69"/>
      <c r="J9" s="69"/>
      <c r="K9" s="69"/>
      <c r="L9" s="69"/>
      <c r="M9" s="69"/>
      <c r="N9" s="69"/>
      <c r="O9" s="69"/>
      <c r="P9" s="69"/>
      <c r="Q9" s="69"/>
      <c r="R9" s="69"/>
      <c r="S9" s="111"/>
      <c r="T9" s="333">
        <f t="shared" si="2"/>
        <v>0</v>
      </c>
      <c r="U9" s="224">
        <f t="shared" si="0"/>
        <v>0</v>
      </c>
      <c r="V9" s="103">
        <f>D3</f>
        <v>603</v>
      </c>
      <c r="W9" s="112" t="s">
        <v>33</v>
      </c>
      <c r="X9" s="47">
        <f t="shared" si="1"/>
        <v>0</v>
      </c>
      <c r="Y9" s="115"/>
    </row>
    <row r="10" spans="1:25" x14ac:dyDescent="0.2">
      <c r="A10" s="106"/>
      <c r="B10" s="107"/>
      <c r="C10" s="107"/>
      <c r="D10" s="107"/>
      <c r="E10" s="114"/>
      <c r="F10" s="114"/>
      <c r="G10" s="108"/>
      <c r="H10" s="10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111"/>
      <c r="T10" s="333">
        <f t="shared" si="2"/>
        <v>0</v>
      </c>
      <c r="U10" s="224">
        <f t="shared" si="0"/>
        <v>0</v>
      </c>
      <c r="V10" s="103">
        <f>D3</f>
        <v>603</v>
      </c>
      <c r="W10" s="112" t="s">
        <v>130</v>
      </c>
      <c r="X10" s="47">
        <f t="shared" si="1"/>
        <v>0</v>
      </c>
      <c r="Y10" s="115"/>
    </row>
    <row r="11" spans="1:25" x14ac:dyDescent="0.2">
      <c r="A11" s="106"/>
      <c r="B11" s="107"/>
      <c r="C11" s="107"/>
      <c r="D11" s="107"/>
      <c r="E11" s="114"/>
      <c r="F11" s="114"/>
      <c r="G11" s="108"/>
      <c r="H11" s="10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111"/>
      <c r="T11" s="333">
        <f t="shared" si="2"/>
        <v>0</v>
      </c>
      <c r="U11" s="224">
        <f t="shared" si="0"/>
        <v>0</v>
      </c>
      <c r="V11" s="103">
        <f>D3</f>
        <v>603</v>
      </c>
      <c r="W11" s="112" t="s">
        <v>231</v>
      </c>
      <c r="X11" s="47">
        <f t="shared" si="1"/>
        <v>0</v>
      </c>
      <c r="Y11" s="115"/>
    </row>
    <row r="12" spans="1:25" x14ac:dyDescent="0.2">
      <c r="A12" s="106"/>
      <c r="B12" s="107"/>
      <c r="C12" s="107"/>
      <c r="D12" s="107"/>
      <c r="E12" s="114"/>
      <c r="F12" s="114"/>
      <c r="G12" s="108"/>
      <c r="H12" s="109">
        <v>3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111">
        <v>1</v>
      </c>
      <c r="T12" s="333">
        <f t="shared" si="2"/>
        <v>4</v>
      </c>
      <c r="U12" s="224">
        <f t="shared" si="0"/>
        <v>6.6334991708126038E-3</v>
      </c>
      <c r="V12" s="103">
        <f>D3</f>
        <v>603</v>
      </c>
      <c r="W12" s="112" t="s">
        <v>0</v>
      </c>
      <c r="X12" s="47">
        <f t="shared" si="1"/>
        <v>4</v>
      </c>
      <c r="Y12" s="116"/>
    </row>
    <row r="13" spans="1:25" x14ac:dyDescent="0.2">
      <c r="A13" s="106"/>
      <c r="B13" s="107"/>
      <c r="C13" s="107"/>
      <c r="D13" s="107"/>
      <c r="E13" s="114"/>
      <c r="F13" s="114"/>
      <c r="G13" s="108"/>
      <c r="H13" s="109">
        <v>4</v>
      </c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111"/>
      <c r="T13" s="333">
        <f t="shared" si="2"/>
        <v>4</v>
      </c>
      <c r="U13" s="224">
        <f t="shared" si="0"/>
        <v>6.6334991708126038E-3</v>
      </c>
      <c r="V13" s="103">
        <f>D3</f>
        <v>603</v>
      </c>
      <c r="W13" s="112" t="s">
        <v>12</v>
      </c>
      <c r="X13" s="47">
        <f t="shared" si="1"/>
        <v>4</v>
      </c>
      <c r="Y13" s="116"/>
    </row>
    <row r="14" spans="1:25" x14ac:dyDescent="0.2">
      <c r="A14" s="106"/>
      <c r="B14" s="107"/>
      <c r="C14" s="107"/>
      <c r="D14" s="107"/>
      <c r="E14" s="114"/>
      <c r="F14" s="114"/>
      <c r="G14" s="108"/>
      <c r="H14" s="10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111"/>
      <c r="T14" s="333">
        <f t="shared" si="2"/>
        <v>0</v>
      </c>
      <c r="U14" s="224">
        <f t="shared" si="0"/>
        <v>0</v>
      </c>
      <c r="V14" s="103">
        <f>D3</f>
        <v>603</v>
      </c>
      <c r="W14" s="112" t="s">
        <v>35</v>
      </c>
      <c r="X14" s="47">
        <f t="shared" si="1"/>
        <v>0</v>
      </c>
      <c r="Y14" s="116"/>
    </row>
    <row r="15" spans="1:25" x14ac:dyDescent="0.2">
      <c r="A15" s="106"/>
      <c r="B15" s="107"/>
      <c r="C15" s="107"/>
      <c r="D15" s="107"/>
      <c r="E15" s="114"/>
      <c r="F15" s="114"/>
      <c r="G15" s="108"/>
      <c r="H15" s="10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111"/>
      <c r="T15" s="333">
        <f t="shared" si="2"/>
        <v>0</v>
      </c>
      <c r="U15" s="224">
        <f t="shared" si="0"/>
        <v>0</v>
      </c>
      <c r="V15" s="103">
        <f>D3</f>
        <v>603</v>
      </c>
      <c r="W15" s="112" t="s">
        <v>129</v>
      </c>
      <c r="X15" s="47">
        <f t="shared" si="1"/>
        <v>0</v>
      </c>
      <c r="Y15" s="116"/>
    </row>
    <row r="16" spans="1:25" x14ac:dyDescent="0.2">
      <c r="A16" s="106"/>
      <c r="B16" s="107"/>
      <c r="C16" s="107"/>
      <c r="D16" s="107"/>
      <c r="E16" s="114"/>
      <c r="F16" s="114"/>
      <c r="G16" s="108"/>
      <c r="H16" s="10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111"/>
      <c r="T16" s="333">
        <f t="shared" si="2"/>
        <v>0</v>
      </c>
      <c r="U16" s="224">
        <f t="shared" si="0"/>
        <v>0</v>
      </c>
      <c r="V16" s="103">
        <f>D3</f>
        <v>603</v>
      </c>
      <c r="W16" s="254" t="s">
        <v>176</v>
      </c>
      <c r="X16" s="47">
        <f t="shared" si="1"/>
        <v>0</v>
      </c>
      <c r="Y16" s="116"/>
    </row>
    <row r="17" spans="1:25" x14ac:dyDescent="0.2">
      <c r="A17" s="106"/>
      <c r="B17" s="107"/>
      <c r="C17" s="107"/>
      <c r="D17" s="107"/>
      <c r="E17" s="114"/>
      <c r="F17" s="114"/>
      <c r="G17" s="119"/>
      <c r="H17" s="120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111"/>
      <c r="T17" s="333">
        <f t="shared" si="2"/>
        <v>0</v>
      </c>
      <c r="U17" s="224">
        <f t="shared" si="0"/>
        <v>0</v>
      </c>
      <c r="V17" s="103">
        <f>D3</f>
        <v>603</v>
      </c>
      <c r="W17" s="69" t="s">
        <v>127</v>
      </c>
      <c r="X17" s="47">
        <f t="shared" si="1"/>
        <v>0</v>
      </c>
      <c r="Y17" s="116"/>
    </row>
    <row r="18" spans="1:25" ht="15.75" x14ac:dyDescent="0.2">
      <c r="A18" s="106"/>
      <c r="B18" s="107"/>
      <c r="C18" s="107"/>
      <c r="D18" s="107"/>
      <c r="E18" s="114"/>
      <c r="F18" s="114"/>
      <c r="G18" s="119"/>
      <c r="H18" s="120"/>
      <c r="I18" s="69"/>
      <c r="J18" s="69">
        <v>3</v>
      </c>
      <c r="K18" s="69"/>
      <c r="L18" s="69"/>
      <c r="M18" s="69"/>
      <c r="N18" s="69"/>
      <c r="O18" s="69"/>
      <c r="P18" s="69"/>
      <c r="Q18" s="69"/>
      <c r="R18" s="69"/>
      <c r="S18" s="111"/>
      <c r="T18" s="333">
        <f t="shared" si="2"/>
        <v>3</v>
      </c>
      <c r="U18" s="224">
        <f t="shared" si="0"/>
        <v>4.9751243781094526E-3</v>
      </c>
      <c r="V18" s="103">
        <f>D3</f>
        <v>603</v>
      </c>
      <c r="W18" s="296" t="s">
        <v>221</v>
      </c>
      <c r="X18" s="47">
        <f t="shared" si="1"/>
        <v>3</v>
      </c>
      <c r="Y18" s="116"/>
    </row>
    <row r="19" spans="1:25" ht="15.75" thickBot="1" x14ac:dyDescent="0.25">
      <c r="A19" s="106"/>
      <c r="B19" s="107"/>
      <c r="C19" s="107"/>
      <c r="D19" s="107"/>
      <c r="E19" s="114"/>
      <c r="F19" s="114"/>
      <c r="G19" s="119"/>
      <c r="H19" s="227"/>
      <c r="I19" s="228"/>
      <c r="J19" s="228">
        <v>2</v>
      </c>
      <c r="K19" s="228"/>
      <c r="L19" s="228"/>
      <c r="M19" s="228"/>
      <c r="N19" s="228"/>
      <c r="O19" s="228"/>
      <c r="P19" s="228"/>
      <c r="Q19" s="228"/>
      <c r="R19" s="228"/>
      <c r="S19" s="255"/>
      <c r="T19" s="334">
        <f t="shared" si="2"/>
        <v>2</v>
      </c>
      <c r="U19" s="331">
        <f t="shared" si="0"/>
        <v>3.3167495854063019E-3</v>
      </c>
      <c r="V19" s="321">
        <f>D3</f>
        <v>603</v>
      </c>
      <c r="W19" s="228" t="s">
        <v>81</v>
      </c>
      <c r="X19" s="47">
        <f t="shared" si="1"/>
        <v>2</v>
      </c>
      <c r="Y19" s="116"/>
    </row>
    <row r="20" spans="1:25" x14ac:dyDescent="0.2">
      <c r="A20" s="106"/>
      <c r="B20" s="107"/>
      <c r="C20" s="107"/>
      <c r="D20" s="107"/>
      <c r="E20" s="114"/>
      <c r="F20" s="114"/>
      <c r="G20" s="108"/>
      <c r="H20" s="225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335">
        <f t="shared" si="2"/>
        <v>0</v>
      </c>
      <c r="U20" s="224">
        <f t="shared" si="0"/>
        <v>0</v>
      </c>
      <c r="V20" s="103">
        <f>D3</f>
        <v>603</v>
      </c>
      <c r="W20" s="123" t="s">
        <v>11</v>
      </c>
      <c r="X20" s="47">
        <f t="shared" si="1"/>
        <v>0</v>
      </c>
      <c r="Y20" s="116"/>
    </row>
    <row r="21" spans="1:25" x14ac:dyDescent="0.2">
      <c r="A21" s="106"/>
      <c r="B21" s="107"/>
      <c r="C21" s="107"/>
      <c r="D21" s="107"/>
      <c r="E21" s="114"/>
      <c r="F21" s="114"/>
      <c r="G21" s="108"/>
      <c r="H21" s="226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111"/>
      <c r="T21" s="333">
        <f t="shared" si="2"/>
        <v>0</v>
      </c>
      <c r="U21" s="224">
        <f t="shared" si="0"/>
        <v>0</v>
      </c>
      <c r="V21" s="103">
        <f>D3</f>
        <v>603</v>
      </c>
      <c r="W21" s="112" t="s">
        <v>30</v>
      </c>
      <c r="X21" s="47">
        <f t="shared" si="1"/>
        <v>0</v>
      </c>
      <c r="Y21" s="116"/>
    </row>
    <row r="22" spans="1:25" x14ac:dyDescent="0.2">
      <c r="A22" s="106"/>
      <c r="B22" s="107"/>
      <c r="C22" s="107"/>
      <c r="D22" s="107"/>
      <c r="E22" s="114"/>
      <c r="F22" s="114"/>
      <c r="G22" s="108"/>
      <c r="H22" s="226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111"/>
      <c r="T22" s="333">
        <f t="shared" si="2"/>
        <v>0</v>
      </c>
      <c r="U22" s="224">
        <f t="shared" si="0"/>
        <v>0</v>
      </c>
      <c r="V22" s="103">
        <f>D3</f>
        <v>603</v>
      </c>
      <c r="W22" s="112" t="s">
        <v>3</v>
      </c>
      <c r="X22" s="47">
        <f t="shared" si="1"/>
        <v>0</v>
      </c>
      <c r="Y22" s="115"/>
    </row>
    <row r="23" spans="1:25" x14ac:dyDescent="0.2">
      <c r="A23" s="106"/>
      <c r="B23" s="107"/>
      <c r="C23" s="107"/>
      <c r="D23" s="107"/>
      <c r="E23" s="114"/>
      <c r="F23" s="114"/>
      <c r="G23" s="108"/>
      <c r="H23" s="226"/>
      <c r="I23" s="69">
        <v>1</v>
      </c>
      <c r="J23" s="69"/>
      <c r="K23" s="69"/>
      <c r="L23" s="69"/>
      <c r="M23" s="69"/>
      <c r="N23" s="69"/>
      <c r="O23" s="69"/>
      <c r="P23" s="69"/>
      <c r="Q23" s="69"/>
      <c r="R23" s="69"/>
      <c r="S23" s="111"/>
      <c r="T23" s="333">
        <f t="shared" si="2"/>
        <v>0</v>
      </c>
      <c r="U23" s="224">
        <f t="shared" si="0"/>
        <v>0</v>
      </c>
      <c r="V23" s="103">
        <f>D3</f>
        <v>603</v>
      </c>
      <c r="W23" s="112" t="s">
        <v>8</v>
      </c>
      <c r="X23" s="47">
        <f t="shared" si="1"/>
        <v>0</v>
      </c>
      <c r="Y23" s="116"/>
    </row>
    <row r="24" spans="1:25" x14ac:dyDescent="0.2">
      <c r="A24" s="106"/>
      <c r="B24" s="107"/>
      <c r="C24" s="107"/>
      <c r="D24" s="107"/>
      <c r="E24" s="114"/>
      <c r="F24" s="114"/>
      <c r="G24" s="108"/>
      <c r="H24" s="226"/>
      <c r="I24" s="69">
        <v>17</v>
      </c>
      <c r="J24" s="69">
        <v>6</v>
      </c>
      <c r="K24" s="69"/>
      <c r="L24" s="69"/>
      <c r="M24" s="69"/>
      <c r="N24" s="69"/>
      <c r="O24" s="69"/>
      <c r="P24" s="69"/>
      <c r="Q24" s="69"/>
      <c r="R24" s="69"/>
      <c r="S24" s="111"/>
      <c r="T24" s="333">
        <f t="shared" si="2"/>
        <v>6</v>
      </c>
      <c r="U24" s="224">
        <f t="shared" si="0"/>
        <v>9.9502487562189053E-3</v>
      </c>
      <c r="V24" s="103">
        <f>D3</f>
        <v>603</v>
      </c>
      <c r="W24" s="112" t="s">
        <v>9</v>
      </c>
      <c r="X24" s="47">
        <f t="shared" si="1"/>
        <v>6</v>
      </c>
      <c r="Y24" s="116"/>
    </row>
    <row r="25" spans="1:25" x14ac:dyDescent="0.2">
      <c r="A25" s="106"/>
      <c r="B25" s="107"/>
      <c r="C25" s="107"/>
      <c r="D25" s="107"/>
      <c r="E25" s="114"/>
      <c r="F25" s="114"/>
      <c r="G25" s="108"/>
      <c r="H25" s="226"/>
      <c r="I25" s="69">
        <v>1</v>
      </c>
      <c r="J25" s="69"/>
      <c r="K25" s="69"/>
      <c r="L25" s="69"/>
      <c r="M25" s="69"/>
      <c r="N25" s="69"/>
      <c r="O25" s="69"/>
      <c r="P25" s="69"/>
      <c r="Q25" s="69"/>
      <c r="R25" s="69"/>
      <c r="S25" s="111"/>
      <c r="T25" s="333">
        <f t="shared" si="2"/>
        <v>0</v>
      </c>
      <c r="U25" s="224">
        <f t="shared" si="0"/>
        <v>0</v>
      </c>
      <c r="V25" s="103">
        <f>D3</f>
        <v>603</v>
      </c>
      <c r="W25" s="112" t="s">
        <v>82</v>
      </c>
      <c r="X25" s="47">
        <f t="shared" si="1"/>
        <v>0</v>
      </c>
      <c r="Y25" s="116"/>
    </row>
    <row r="26" spans="1:25" x14ac:dyDescent="0.2">
      <c r="A26" s="106"/>
      <c r="B26" s="107"/>
      <c r="C26" s="107"/>
      <c r="D26" s="107"/>
      <c r="E26" s="114"/>
      <c r="F26" s="114"/>
      <c r="G26" s="108"/>
      <c r="H26" s="226"/>
      <c r="I26" s="69">
        <v>1</v>
      </c>
      <c r="J26" s="69"/>
      <c r="K26" s="69"/>
      <c r="L26" s="69"/>
      <c r="M26" s="69"/>
      <c r="N26" s="69"/>
      <c r="O26" s="69"/>
      <c r="P26" s="69"/>
      <c r="Q26" s="69"/>
      <c r="R26" s="69"/>
      <c r="S26" s="111"/>
      <c r="T26" s="333">
        <f t="shared" si="2"/>
        <v>0</v>
      </c>
      <c r="U26" s="224">
        <f t="shared" si="0"/>
        <v>0</v>
      </c>
      <c r="V26" s="103">
        <f>D3</f>
        <v>603</v>
      </c>
      <c r="W26" s="112" t="s">
        <v>20</v>
      </c>
      <c r="X26" s="47">
        <f t="shared" si="1"/>
        <v>0</v>
      </c>
      <c r="Y26" s="116"/>
    </row>
    <row r="27" spans="1:25" x14ac:dyDescent="0.2">
      <c r="A27" s="106"/>
      <c r="B27" s="107"/>
      <c r="C27" s="107"/>
      <c r="D27" s="107"/>
      <c r="E27" s="114"/>
      <c r="F27" s="114"/>
      <c r="G27" s="108"/>
      <c r="H27" s="226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111"/>
      <c r="T27" s="333">
        <f t="shared" si="2"/>
        <v>0</v>
      </c>
      <c r="U27" s="224">
        <f t="shared" si="0"/>
        <v>0</v>
      </c>
      <c r="V27" s="103">
        <f>D3</f>
        <v>603</v>
      </c>
      <c r="W27" s="112" t="s">
        <v>83</v>
      </c>
      <c r="X27" s="47">
        <f t="shared" si="1"/>
        <v>0</v>
      </c>
      <c r="Y27" s="116"/>
    </row>
    <row r="28" spans="1:25" x14ac:dyDescent="0.2">
      <c r="A28" s="106"/>
      <c r="B28" s="107"/>
      <c r="C28" s="107"/>
      <c r="D28" s="107"/>
      <c r="E28" s="114"/>
      <c r="F28" s="114"/>
      <c r="G28" s="108"/>
      <c r="H28" s="226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111"/>
      <c r="T28" s="333">
        <f t="shared" si="2"/>
        <v>0</v>
      </c>
      <c r="U28" s="224">
        <f t="shared" si="0"/>
        <v>0</v>
      </c>
      <c r="V28" s="103">
        <f>D3</f>
        <v>603</v>
      </c>
      <c r="W28" s="112" t="s">
        <v>47</v>
      </c>
      <c r="X28" s="47">
        <f t="shared" si="1"/>
        <v>0</v>
      </c>
      <c r="Y28" s="105" t="s">
        <v>273</v>
      </c>
    </row>
    <row r="29" spans="1:25" x14ac:dyDescent="0.2">
      <c r="A29" s="106"/>
      <c r="B29" s="107"/>
      <c r="C29" s="107"/>
      <c r="D29" s="107"/>
      <c r="E29" s="114"/>
      <c r="F29" s="114"/>
      <c r="G29" s="108"/>
      <c r="H29" s="226"/>
      <c r="I29" s="69">
        <v>1</v>
      </c>
      <c r="J29" s="69">
        <v>1</v>
      </c>
      <c r="K29" s="69"/>
      <c r="L29" s="69"/>
      <c r="M29" s="69"/>
      <c r="N29" s="69"/>
      <c r="O29" s="69"/>
      <c r="P29" s="69"/>
      <c r="Q29" s="69"/>
      <c r="R29" s="69"/>
      <c r="S29" s="111"/>
      <c r="T29" s="333">
        <f t="shared" si="2"/>
        <v>1</v>
      </c>
      <c r="U29" s="224">
        <f t="shared" si="0"/>
        <v>1.658374792703151E-3</v>
      </c>
      <c r="V29" s="103">
        <f>D3</f>
        <v>603</v>
      </c>
      <c r="W29" s="112" t="s">
        <v>13</v>
      </c>
      <c r="X29" s="47">
        <f t="shared" si="1"/>
        <v>1</v>
      </c>
      <c r="Y29" s="105" t="s">
        <v>272</v>
      </c>
    </row>
    <row r="30" spans="1:25" x14ac:dyDescent="0.2">
      <c r="A30" s="106"/>
      <c r="B30" s="107"/>
      <c r="C30" s="107"/>
      <c r="D30" s="107"/>
      <c r="E30" s="114"/>
      <c r="F30" s="114"/>
      <c r="G30" s="108"/>
      <c r="H30" s="10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111"/>
      <c r="T30" s="333">
        <f t="shared" si="2"/>
        <v>0</v>
      </c>
      <c r="U30" s="224">
        <f t="shared" si="0"/>
        <v>0</v>
      </c>
      <c r="V30" s="103">
        <f>D3</f>
        <v>603</v>
      </c>
      <c r="W30" s="112" t="s">
        <v>85</v>
      </c>
      <c r="X30" s="47">
        <f t="shared" si="1"/>
        <v>0</v>
      </c>
      <c r="Y30" s="105" t="s">
        <v>110</v>
      </c>
    </row>
    <row r="31" spans="1:25" x14ac:dyDescent="0.2">
      <c r="A31" s="106"/>
      <c r="B31" s="107"/>
      <c r="C31" s="107"/>
      <c r="D31" s="107"/>
      <c r="E31" s="114"/>
      <c r="F31" s="114"/>
      <c r="G31" s="108"/>
      <c r="H31" s="10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11"/>
      <c r="T31" s="333">
        <f t="shared" si="2"/>
        <v>0</v>
      </c>
      <c r="U31" s="224">
        <f t="shared" si="0"/>
        <v>0</v>
      </c>
      <c r="V31" s="103">
        <f>D3</f>
        <v>603</v>
      </c>
      <c r="W31" s="112" t="s">
        <v>10</v>
      </c>
      <c r="X31" s="47">
        <f t="shared" si="1"/>
        <v>0</v>
      </c>
      <c r="Y31" s="115"/>
    </row>
    <row r="32" spans="1:25" ht="15.75" thickBot="1" x14ac:dyDescent="0.25">
      <c r="A32" s="106"/>
      <c r="B32" s="107"/>
      <c r="C32" s="107"/>
      <c r="D32" s="107"/>
      <c r="E32" s="114"/>
      <c r="F32" s="114"/>
      <c r="G32" s="108"/>
      <c r="H32" s="117"/>
      <c r="I32" s="110">
        <v>1</v>
      </c>
      <c r="J32" s="110"/>
      <c r="K32" s="110"/>
      <c r="L32" s="110"/>
      <c r="M32" s="110"/>
      <c r="N32" s="110"/>
      <c r="O32" s="110"/>
      <c r="P32" s="110"/>
      <c r="Q32" s="110"/>
      <c r="R32" s="110"/>
      <c r="S32" s="118"/>
      <c r="T32" s="333">
        <f t="shared" si="2"/>
        <v>0</v>
      </c>
      <c r="U32" s="224">
        <f t="shared" si="0"/>
        <v>0</v>
      </c>
      <c r="V32" s="103">
        <f>D3</f>
        <v>603</v>
      </c>
      <c r="W32" s="112" t="s">
        <v>103</v>
      </c>
      <c r="X32" s="47">
        <f t="shared" si="1"/>
        <v>0</v>
      </c>
      <c r="Y32" s="115"/>
    </row>
    <row r="33" spans="1:25" ht="15.75" thickBot="1" x14ac:dyDescent="0.3">
      <c r="A33" s="106"/>
      <c r="B33" s="107"/>
      <c r="C33" s="107"/>
      <c r="D33" s="107"/>
      <c r="E33" s="114"/>
      <c r="F33" s="114"/>
      <c r="G33" s="108"/>
      <c r="H33" s="91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3"/>
      <c r="T33" s="332"/>
      <c r="U33" s="332"/>
      <c r="V33" s="125"/>
      <c r="W33" s="126" t="s">
        <v>86</v>
      </c>
      <c r="Y33" s="105"/>
    </row>
    <row r="34" spans="1:25" x14ac:dyDescent="0.2">
      <c r="A34" s="106"/>
      <c r="B34" s="107"/>
      <c r="C34" s="107"/>
      <c r="D34" s="107"/>
      <c r="E34" s="114"/>
      <c r="F34" s="114"/>
      <c r="G34" s="119"/>
      <c r="H34" s="99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1"/>
      <c r="T34" s="335">
        <v>0</v>
      </c>
      <c r="U34" s="224">
        <f>($T34)/$D$3</f>
        <v>0</v>
      </c>
      <c r="V34" s="103">
        <f>D3</f>
        <v>603</v>
      </c>
      <c r="W34" s="104" t="s">
        <v>90</v>
      </c>
      <c r="X34" s="47">
        <f>T34</f>
        <v>0</v>
      </c>
      <c r="Y34" s="105"/>
    </row>
    <row r="35" spans="1:25" x14ac:dyDescent="0.2">
      <c r="A35" s="106"/>
      <c r="B35" s="107"/>
      <c r="C35" s="107"/>
      <c r="D35" s="107"/>
      <c r="E35" s="114"/>
      <c r="F35" s="114"/>
      <c r="G35" s="119"/>
      <c r="H35" s="10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111"/>
      <c r="T35" s="333">
        <f t="shared" ref="T35:T41" si="3">SUM(H35,J35,L35,N35,P35,R35,S35)</f>
        <v>0</v>
      </c>
      <c r="U35" s="224">
        <f t="shared" ref="U35:U41" si="4">($T35)/$D$3</f>
        <v>0</v>
      </c>
      <c r="V35" s="103">
        <f>D3</f>
        <v>603</v>
      </c>
      <c r="W35" s="112" t="s">
        <v>88</v>
      </c>
      <c r="X35" s="47">
        <f t="shared" ref="X35:X41" si="5">T35</f>
        <v>0</v>
      </c>
      <c r="Y35" s="116"/>
    </row>
    <row r="36" spans="1:25" x14ac:dyDescent="0.2">
      <c r="A36" s="106"/>
      <c r="B36" s="107"/>
      <c r="C36" s="107"/>
      <c r="D36" s="107"/>
      <c r="E36" s="114"/>
      <c r="F36" s="114"/>
      <c r="G36" s="119"/>
      <c r="H36" s="10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11"/>
      <c r="T36" s="333">
        <f t="shared" si="3"/>
        <v>0</v>
      </c>
      <c r="U36" s="224">
        <f t="shared" si="4"/>
        <v>0</v>
      </c>
      <c r="V36" s="103">
        <f>D3</f>
        <v>603</v>
      </c>
      <c r="W36" s="112" t="s">
        <v>89</v>
      </c>
      <c r="X36" s="47">
        <f t="shared" si="5"/>
        <v>0</v>
      </c>
      <c r="Y36" s="105"/>
    </row>
    <row r="37" spans="1:25" x14ac:dyDescent="0.2">
      <c r="A37" s="106"/>
      <c r="B37" s="107"/>
      <c r="C37" s="107"/>
      <c r="D37" s="107"/>
      <c r="E37" s="114"/>
      <c r="F37" s="114"/>
      <c r="G37" s="119"/>
      <c r="H37" s="10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111"/>
      <c r="T37" s="333">
        <f t="shared" si="3"/>
        <v>0</v>
      </c>
      <c r="U37" s="224">
        <f t="shared" si="4"/>
        <v>0</v>
      </c>
      <c r="V37" s="103">
        <f>D3</f>
        <v>603</v>
      </c>
      <c r="W37" s="112" t="s">
        <v>39</v>
      </c>
      <c r="X37" s="47">
        <f t="shared" si="5"/>
        <v>0</v>
      </c>
      <c r="Y37" s="105" t="s">
        <v>219</v>
      </c>
    </row>
    <row r="38" spans="1:25" x14ac:dyDescent="0.2">
      <c r="A38" s="106"/>
      <c r="B38" s="107"/>
      <c r="C38" s="107"/>
      <c r="D38" s="107"/>
      <c r="E38" s="114"/>
      <c r="F38" s="114"/>
      <c r="G38" s="119"/>
      <c r="H38" s="10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11"/>
      <c r="T38" s="333">
        <f t="shared" si="3"/>
        <v>0</v>
      </c>
      <c r="U38" s="224">
        <f t="shared" si="4"/>
        <v>0</v>
      </c>
      <c r="V38" s="103">
        <f>D3</f>
        <v>603</v>
      </c>
      <c r="W38" s="112" t="s">
        <v>13</v>
      </c>
      <c r="X38" s="47">
        <f t="shared" si="5"/>
        <v>0</v>
      </c>
      <c r="Y38" s="105"/>
    </row>
    <row r="39" spans="1:25" x14ac:dyDescent="0.2">
      <c r="A39" s="106"/>
      <c r="B39" s="107"/>
      <c r="C39" s="107"/>
      <c r="D39" s="107"/>
      <c r="E39" s="114"/>
      <c r="F39" s="114"/>
      <c r="G39" s="119"/>
      <c r="H39" s="10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11"/>
      <c r="T39" s="333">
        <f t="shared" si="3"/>
        <v>0</v>
      </c>
      <c r="U39" s="224">
        <f t="shared" si="4"/>
        <v>0</v>
      </c>
      <c r="V39" s="103">
        <f>D3</f>
        <v>603</v>
      </c>
      <c r="W39" s="112" t="s">
        <v>76</v>
      </c>
      <c r="X39" s="47">
        <f t="shared" si="5"/>
        <v>0</v>
      </c>
      <c r="Y39" s="116"/>
    </row>
    <row r="40" spans="1:25" x14ac:dyDescent="0.2">
      <c r="A40" s="106"/>
      <c r="B40" s="107"/>
      <c r="C40" s="107"/>
      <c r="D40" s="107"/>
      <c r="E40" s="114"/>
      <c r="F40" s="114"/>
      <c r="G40" s="119"/>
      <c r="H40" s="117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8"/>
      <c r="T40" s="333">
        <f t="shared" si="3"/>
        <v>0</v>
      </c>
      <c r="U40" s="224">
        <f t="shared" si="4"/>
        <v>0</v>
      </c>
      <c r="V40" s="103">
        <f>D3</f>
        <v>603</v>
      </c>
      <c r="W40" s="124" t="s">
        <v>168</v>
      </c>
      <c r="X40" s="47">
        <f t="shared" si="5"/>
        <v>0</v>
      </c>
      <c r="Y40" s="116"/>
    </row>
    <row r="41" spans="1:25" ht="15.75" thickBot="1" x14ac:dyDescent="0.25">
      <c r="A41" s="127"/>
      <c r="B41" s="128"/>
      <c r="C41" s="128"/>
      <c r="D41" s="128"/>
      <c r="E41" s="129"/>
      <c r="F41" s="129"/>
      <c r="G41" s="130"/>
      <c r="H41" s="117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8"/>
      <c r="T41" s="333">
        <f t="shared" si="3"/>
        <v>0</v>
      </c>
      <c r="U41" s="331">
        <f t="shared" si="4"/>
        <v>0</v>
      </c>
      <c r="V41" s="103">
        <f>D3</f>
        <v>603</v>
      </c>
      <c r="W41" s="131" t="s">
        <v>37</v>
      </c>
      <c r="X41" s="47">
        <f t="shared" si="5"/>
        <v>0</v>
      </c>
      <c r="Y41" s="295"/>
    </row>
    <row r="42" spans="1:25" ht="15.75" thickBot="1" x14ac:dyDescent="0.25">
      <c r="A42" s="132"/>
      <c r="B42" s="132"/>
      <c r="C42" s="132"/>
      <c r="D42" s="132"/>
      <c r="E42" s="132"/>
      <c r="F42" s="132"/>
      <c r="G42" s="53" t="s">
        <v>5</v>
      </c>
      <c r="H42" s="133">
        <f>SUM(H4:H41)</f>
        <v>27</v>
      </c>
      <c r="I42" s="133">
        <f t="shared" ref="I42:R42" si="6">SUM(I4:I41)</f>
        <v>22</v>
      </c>
      <c r="J42" s="133">
        <f t="shared" si="6"/>
        <v>14</v>
      </c>
      <c r="K42" s="133">
        <f t="shared" si="6"/>
        <v>0</v>
      </c>
      <c r="L42" s="133">
        <f t="shared" si="6"/>
        <v>0</v>
      </c>
      <c r="M42" s="133">
        <f t="shared" si="6"/>
        <v>0</v>
      </c>
      <c r="N42" s="133">
        <f t="shared" si="6"/>
        <v>0</v>
      </c>
      <c r="O42" s="133">
        <f t="shared" si="6"/>
        <v>0</v>
      </c>
      <c r="P42" s="133">
        <f t="shared" si="6"/>
        <v>0</v>
      </c>
      <c r="Q42" s="133">
        <f t="shared" si="6"/>
        <v>0</v>
      </c>
      <c r="R42" s="133">
        <f t="shared" si="6"/>
        <v>0</v>
      </c>
      <c r="S42" s="133">
        <f>SUM(S4:S41)</f>
        <v>10</v>
      </c>
      <c r="T42" s="271">
        <f>SUM(H42,J42,L42,N42,P42,R42,S42)</f>
        <v>51</v>
      </c>
      <c r="U42" s="224">
        <f>($T42)/$D$3</f>
        <v>8.45771144278607E-2</v>
      </c>
      <c r="V42" s="103">
        <f>D3</f>
        <v>603</v>
      </c>
      <c r="W42" s="46"/>
    </row>
    <row r="44" spans="1:25" ht="15.75" thickBot="1" x14ac:dyDescent="0.3"/>
    <row r="45" spans="1:25" ht="75.75" thickBot="1" x14ac:dyDescent="0.3">
      <c r="A45" s="49" t="s">
        <v>23</v>
      </c>
      <c r="B45" s="49" t="s">
        <v>51</v>
      </c>
      <c r="C45" s="49" t="s">
        <v>56</v>
      </c>
      <c r="D45" s="49" t="s">
        <v>18</v>
      </c>
      <c r="E45" s="48" t="s">
        <v>17</v>
      </c>
      <c r="F45" s="50" t="s">
        <v>1</v>
      </c>
      <c r="G45" s="51" t="s">
        <v>24</v>
      </c>
      <c r="H45" s="52" t="s">
        <v>77</v>
      </c>
      <c r="I45" s="52" t="s">
        <v>78</v>
      </c>
      <c r="J45" s="52" t="s">
        <v>57</v>
      </c>
      <c r="K45" s="52" t="s">
        <v>62</v>
      </c>
      <c r="L45" s="52" t="s">
        <v>58</v>
      </c>
      <c r="M45" s="52" t="s">
        <v>63</v>
      </c>
      <c r="N45" s="52" t="s">
        <v>59</v>
      </c>
      <c r="O45" s="52" t="s">
        <v>64</v>
      </c>
      <c r="P45" s="52" t="s">
        <v>60</v>
      </c>
      <c r="Q45" s="52" t="s">
        <v>79</v>
      </c>
      <c r="R45" s="52" t="s">
        <v>132</v>
      </c>
      <c r="S45" s="49" t="s">
        <v>44</v>
      </c>
      <c r="T45" s="49" t="s">
        <v>5</v>
      </c>
      <c r="U45" s="48" t="s">
        <v>2</v>
      </c>
      <c r="V45" s="88" t="s">
        <v>74</v>
      </c>
      <c r="W45" s="89" t="s">
        <v>21</v>
      </c>
      <c r="Y45" s="90" t="s">
        <v>7</v>
      </c>
    </row>
    <row r="46" spans="1:25" ht="15.75" thickBot="1" x14ac:dyDescent="0.3">
      <c r="A46" s="474">
        <v>1477993</v>
      </c>
      <c r="B46" s="80" t="s">
        <v>271</v>
      </c>
      <c r="C46" s="472">
        <v>576</v>
      </c>
      <c r="D46" s="472">
        <v>600</v>
      </c>
      <c r="E46" s="475">
        <v>553</v>
      </c>
      <c r="F46" s="473">
        <f>E46/D46</f>
        <v>0.92166666666666663</v>
      </c>
      <c r="G46" s="54">
        <v>44950</v>
      </c>
      <c r="H46" s="91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3"/>
      <c r="T46" s="425"/>
      <c r="U46" s="125"/>
      <c r="V46" s="93"/>
      <c r="W46" s="95" t="s">
        <v>80</v>
      </c>
      <c r="Y46" s="86" t="s">
        <v>75</v>
      </c>
    </row>
    <row r="47" spans="1:25" x14ac:dyDescent="0.2">
      <c r="A47" s="96"/>
      <c r="B47" s="97"/>
      <c r="C47" s="97"/>
      <c r="D47" s="97"/>
      <c r="E47" s="97"/>
      <c r="F47" s="97"/>
      <c r="G47" s="98"/>
      <c r="H47" s="99">
        <v>7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1">
        <v>4</v>
      </c>
      <c r="T47" s="335">
        <f>SUM(H47,J47,L47,N47,P47,R47,S47)</f>
        <v>11</v>
      </c>
      <c r="U47" s="224">
        <f>($T47)/$D$46</f>
        <v>1.8333333333333333E-2</v>
      </c>
      <c r="V47" s="103">
        <f>D46</f>
        <v>600</v>
      </c>
      <c r="W47" s="104" t="s">
        <v>16</v>
      </c>
      <c r="X47" s="47">
        <f>T47</f>
        <v>11</v>
      </c>
      <c r="Y47" s="290" t="s">
        <v>180</v>
      </c>
    </row>
    <row r="48" spans="1:25" x14ac:dyDescent="0.2">
      <c r="A48" s="106"/>
      <c r="B48" s="107"/>
      <c r="C48" s="107"/>
      <c r="D48" s="107"/>
      <c r="E48" s="107"/>
      <c r="F48" s="107"/>
      <c r="G48" s="108"/>
      <c r="H48" s="109">
        <v>2</v>
      </c>
      <c r="I48" s="69"/>
      <c r="J48" s="69">
        <v>1</v>
      </c>
      <c r="K48" s="69"/>
      <c r="L48" s="69"/>
      <c r="M48" s="69"/>
      <c r="N48" s="69"/>
      <c r="O48" s="69"/>
      <c r="P48" s="69"/>
      <c r="Q48" s="69"/>
      <c r="R48" s="69"/>
      <c r="S48" s="111"/>
      <c r="T48" s="333">
        <f>SUM(H48,J48,L48,N48,P48,R48,S48)</f>
        <v>3</v>
      </c>
      <c r="U48" s="224">
        <f t="shared" ref="U48:U75" si="7">($T48)/$D$46</f>
        <v>5.0000000000000001E-3</v>
      </c>
      <c r="V48" s="103">
        <f>D46</f>
        <v>600</v>
      </c>
      <c r="W48" s="112" t="s">
        <v>6</v>
      </c>
      <c r="X48" s="47">
        <f t="shared" ref="X48:X75" si="8">T48</f>
        <v>3</v>
      </c>
      <c r="Y48" s="290" t="s">
        <v>133</v>
      </c>
    </row>
    <row r="49" spans="1:25" x14ac:dyDescent="0.2">
      <c r="A49" s="106"/>
      <c r="B49" s="107"/>
      <c r="C49" s="107"/>
      <c r="D49" s="107"/>
      <c r="E49" s="114"/>
      <c r="F49" s="114"/>
      <c r="G49" s="108"/>
      <c r="H49" s="109">
        <v>2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111"/>
      <c r="T49" s="333">
        <f>SUM(H49,J49,L49,N49,P49,R49,S49)</f>
        <v>2</v>
      </c>
      <c r="U49" s="224">
        <f t="shared" si="7"/>
        <v>3.3333333333333335E-3</v>
      </c>
      <c r="V49" s="103">
        <f>D46</f>
        <v>600</v>
      </c>
      <c r="W49" s="112" t="s">
        <v>14</v>
      </c>
      <c r="X49" s="47">
        <f t="shared" si="8"/>
        <v>2</v>
      </c>
      <c r="Y49" s="116"/>
    </row>
    <row r="50" spans="1:25" x14ac:dyDescent="0.2">
      <c r="A50" s="106"/>
      <c r="B50" s="107"/>
      <c r="C50" s="107"/>
      <c r="D50" s="107"/>
      <c r="E50" s="114"/>
      <c r="F50" s="114"/>
      <c r="G50" s="108"/>
      <c r="H50" s="10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111">
        <v>1</v>
      </c>
      <c r="T50" s="333">
        <f t="shared" ref="T50:T75" si="9">SUM(H50,J50,L50,N50,P50,R50,S50)</f>
        <v>1</v>
      </c>
      <c r="U50" s="224">
        <f t="shared" si="7"/>
        <v>1.6666666666666668E-3</v>
      </c>
      <c r="V50" s="103">
        <f>D46</f>
        <v>600</v>
      </c>
      <c r="W50" s="112" t="s">
        <v>15</v>
      </c>
      <c r="X50" s="47">
        <f t="shared" si="8"/>
        <v>1</v>
      </c>
      <c r="Y50" s="116"/>
    </row>
    <row r="51" spans="1:25" x14ac:dyDescent="0.2">
      <c r="A51" s="106"/>
      <c r="B51" s="107"/>
      <c r="C51" s="107"/>
      <c r="D51" s="107"/>
      <c r="E51" s="114"/>
      <c r="F51" s="114"/>
      <c r="G51" s="108"/>
      <c r="H51" s="10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111"/>
      <c r="T51" s="333">
        <f t="shared" si="9"/>
        <v>0</v>
      </c>
      <c r="U51" s="224">
        <f t="shared" si="7"/>
        <v>0</v>
      </c>
      <c r="V51" s="103">
        <f>D46</f>
        <v>600</v>
      </c>
      <c r="W51" s="112" t="s">
        <v>32</v>
      </c>
      <c r="X51" s="47">
        <f t="shared" si="8"/>
        <v>0</v>
      </c>
      <c r="Y51" s="116"/>
    </row>
    <row r="52" spans="1:25" x14ac:dyDescent="0.2">
      <c r="A52" s="106"/>
      <c r="B52" s="107"/>
      <c r="C52" s="107"/>
      <c r="D52" s="107"/>
      <c r="E52" s="114"/>
      <c r="F52" s="114"/>
      <c r="G52" s="108"/>
      <c r="H52" s="10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111"/>
      <c r="T52" s="333">
        <f t="shared" si="9"/>
        <v>0</v>
      </c>
      <c r="U52" s="224">
        <f t="shared" si="7"/>
        <v>0</v>
      </c>
      <c r="V52" s="103">
        <f>D46</f>
        <v>600</v>
      </c>
      <c r="W52" s="112" t="s">
        <v>33</v>
      </c>
      <c r="X52" s="47">
        <f t="shared" si="8"/>
        <v>0</v>
      </c>
      <c r="Y52" s="115"/>
    </row>
    <row r="53" spans="1:25" x14ac:dyDescent="0.2">
      <c r="A53" s="106"/>
      <c r="B53" s="107"/>
      <c r="C53" s="107"/>
      <c r="D53" s="107"/>
      <c r="E53" s="114"/>
      <c r="F53" s="114"/>
      <c r="G53" s="108"/>
      <c r="H53" s="10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111"/>
      <c r="T53" s="333">
        <f t="shared" si="9"/>
        <v>0</v>
      </c>
      <c r="U53" s="224">
        <f t="shared" si="7"/>
        <v>0</v>
      </c>
      <c r="V53" s="103">
        <f>D46</f>
        <v>600</v>
      </c>
      <c r="W53" s="112" t="s">
        <v>130</v>
      </c>
      <c r="X53" s="47">
        <f t="shared" si="8"/>
        <v>0</v>
      </c>
      <c r="Y53" s="115"/>
    </row>
    <row r="54" spans="1:25" x14ac:dyDescent="0.2">
      <c r="A54" s="106"/>
      <c r="B54" s="107"/>
      <c r="C54" s="107"/>
      <c r="D54" s="107"/>
      <c r="E54" s="114"/>
      <c r="F54" s="114"/>
      <c r="G54" s="108"/>
      <c r="H54" s="109">
        <v>1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111"/>
      <c r="T54" s="333">
        <f t="shared" si="9"/>
        <v>1</v>
      </c>
      <c r="U54" s="224">
        <f t="shared" si="7"/>
        <v>1.6666666666666668E-3</v>
      </c>
      <c r="V54" s="103">
        <f>D46</f>
        <v>600</v>
      </c>
      <c r="W54" s="368" t="s">
        <v>31</v>
      </c>
      <c r="X54" s="47">
        <f t="shared" si="8"/>
        <v>1</v>
      </c>
      <c r="Y54" s="115"/>
    </row>
    <row r="55" spans="1:25" x14ac:dyDescent="0.2">
      <c r="A55" s="106"/>
      <c r="B55" s="107"/>
      <c r="C55" s="107"/>
      <c r="D55" s="107"/>
      <c r="E55" s="114"/>
      <c r="F55" s="114"/>
      <c r="G55" s="108"/>
      <c r="H55" s="10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111">
        <v>1</v>
      </c>
      <c r="T55" s="333">
        <f t="shared" si="9"/>
        <v>1</v>
      </c>
      <c r="U55" s="224">
        <f t="shared" si="7"/>
        <v>1.6666666666666668E-3</v>
      </c>
      <c r="V55" s="103">
        <f>D46</f>
        <v>600</v>
      </c>
      <c r="W55" s="112" t="s">
        <v>0</v>
      </c>
      <c r="X55" s="47">
        <f t="shared" si="8"/>
        <v>1</v>
      </c>
      <c r="Y55" s="116"/>
    </row>
    <row r="56" spans="1:25" x14ac:dyDescent="0.2">
      <c r="A56" s="106"/>
      <c r="B56" s="107"/>
      <c r="C56" s="107"/>
      <c r="D56" s="107"/>
      <c r="E56" s="114"/>
      <c r="F56" s="114"/>
      <c r="G56" s="108"/>
      <c r="H56" s="109">
        <v>6</v>
      </c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111"/>
      <c r="T56" s="333">
        <f t="shared" si="9"/>
        <v>6</v>
      </c>
      <c r="U56" s="224">
        <f t="shared" si="7"/>
        <v>0.01</v>
      </c>
      <c r="V56" s="103">
        <f>D46</f>
        <v>600</v>
      </c>
      <c r="W56" s="112" t="s">
        <v>12</v>
      </c>
      <c r="X56" s="47">
        <f t="shared" si="8"/>
        <v>6</v>
      </c>
      <c r="Y56" s="116"/>
    </row>
    <row r="57" spans="1:25" x14ac:dyDescent="0.2">
      <c r="A57" s="106"/>
      <c r="B57" s="107"/>
      <c r="C57" s="107"/>
      <c r="D57" s="107"/>
      <c r="E57" s="114"/>
      <c r="F57" s="114"/>
      <c r="G57" s="108"/>
      <c r="H57" s="109">
        <v>2</v>
      </c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111"/>
      <c r="T57" s="333">
        <f t="shared" si="9"/>
        <v>2</v>
      </c>
      <c r="U57" s="224">
        <f t="shared" si="7"/>
        <v>3.3333333333333335E-3</v>
      </c>
      <c r="V57" s="103">
        <f>D46</f>
        <v>600</v>
      </c>
      <c r="W57" s="112" t="s">
        <v>35</v>
      </c>
      <c r="X57" s="47">
        <f t="shared" si="8"/>
        <v>2</v>
      </c>
      <c r="Y57" s="116"/>
    </row>
    <row r="58" spans="1:25" x14ac:dyDescent="0.2">
      <c r="A58" s="106"/>
      <c r="B58" s="107"/>
      <c r="C58" s="107"/>
      <c r="D58" s="107"/>
      <c r="E58" s="114"/>
      <c r="F58" s="114"/>
      <c r="G58" s="108"/>
      <c r="H58" s="10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111"/>
      <c r="T58" s="333">
        <f t="shared" si="9"/>
        <v>0</v>
      </c>
      <c r="U58" s="224">
        <f t="shared" si="7"/>
        <v>0</v>
      </c>
      <c r="V58" s="103">
        <f>D46</f>
        <v>600</v>
      </c>
      <c r="W58" s="112" t="s">
        <v>129</v>
      </c>
      <c r="X58" s="47">
        <f t="shared" si="8"/>
        <v>0</v>
      </c>
      <c r="Y58" s="116"/>
    </row>
    <row r="59" spans="1:25" x14ac:dyDescent="0.2">
      <c r="A59" s="106"/>
      <c r="B59" s="107"/>
      <c r="C59" s="107"/>
      <c r="D59" s="107"/>
      <c r="E59" s="114"/>
      <c r="F59" s="114"/>
      <c r="G59" s="108"/>
      <c r="H59" s="10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111"/>
      <c r="T59" s="333">
        <f t="shared" si="9"/>
        <v>0</v>
      </c>
      <c r="U59" s="224">
        <f t="shared" si="7"/>
        <v>0</v>
      </c>
      <c r="V59" s="103">
        <f>D46</f>
        <v>600</v>
      </c>
      <c r="W59" s="254" t="s">
        <v>176</v>
      </c>
      <c r="X59" s="47">
        <f t="shared" si="8"/>
        <v>0</v>
      </c>
      <c r="Y59" s="116"/>
    </row>
    <row r="60" spans="1:25" x14ac:dyDescent="0.2">
      <c r="A60" s="106"/>
      <c r="B60" s="107"/>
      <c r="C60" s="107"/>
      <c r="D60" s="107"/>
      <c r="E60" s="114"/>
      <c r="F60" s="114"/>
      <c r="G60" s="119"/>
      <c r="H60" s="120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111"/>
      <c r="T60" s="333">
        <f t="shared" si="9"/>
        <v>0</v>
      </c>
      <c r="U60" s="224">
        <f t="shared" si="7"/>
        <v>0</v>
      </c>
      <c r="V60" s="103">
        <f>D46</f>
        <v>600</v>
      </c>
      <c r="W60" s="69" t="s">
        <v>127</v>
      </c>
      <c r="X60" s="47">
        <f t="shared" si="8"/>
        <v>0</v>
      </c>
      <c r="Y60" s="116"/>
    </row>
    <row r="61" spans="1:25" x14ac:dyDescent="0.2">
      <c r="A61" s="106"/>
      <c r="B61" s="107"/>
      <c r="C61" s="107"/>
      <c r="D61" s="107"/>
      <c r="E61" s="114"/>
      <c r="F61" s="114"/>
      <c r="G61" s="119"/>
      <c r="H61" s="120">
        <v>2</v>
      </c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111"/>
      <c r="T61" s="333">
        <f t="shared" si="9"/>
        <v>2</v>
      </c>
      <c r="U61" s="224">
        <f t="shared" si="7"/>
        <v>3.3333333333333335E-3</v>
      </c>
      <c r="V61" s="103">
        <f>D46</f>
        <v>600</v>
      </c>
      <c r="W61" s="180" t="s">
        <v>189</v>
      </c>
      <c r="X61" s="47">
        <f t="shared" si="8"/>
        <v>2</v>
      </c>
      <c r="Y61" s="116"/>
    </row>
    <row r="62" spans="1:25" ht="15.75" thickBot="1" x14ac:dyDescent="0.25">
      <c r="A62" s="106"/>
      <c r="B62" s="107"/>
      <c r="C62" s="107"/>
      <c r="D62" s="107"/>
      <c r="E62" s="114"/>
      <c r="F62" s="114"/>
      <c r="G62" s="119"/>
      <c r="H62" s="227"/>
      <c r="I62" s="228"/>
      <c r="J62" s="228">
        <v>3</v>
      </c>
      <c r="K62" s="228"/>
      <c r="L62" s="228"/>
      <c r="M62" s="228"/>
      <c r="N62" s="228"/>
      <c r="O62" s="228"/>
      <c r="P62" s="228"/>
      <c r="Q62" s="228"/>
      <c r="R62" s="228"/>
      <c r="S62" s="255"/>
      <c r="T62" s="334">
        <f t="shared" si="9"/>
        <v>3</v>
      </c>
      <c r="U62" s="331">
        <f t="shared" si="7"/>
        <v>5.0000000000000001E-3</v>
      </c>
      <c r="V62" s="321">
        <f>D46</f>
        <v>600</v>
      </c>
      <c r="W62" s="228" t="s">
        <v>81</v>
      </c>
      <c r="X62" s="47">
        <f t="shared" si="8"/>
        <v>3</v>
      </c>
      <c r="Y62" s="116"/>
    </row>
    <row r="63" spans="1:25" x14ac:dyDescent="0.2">
      <c r="A63" s="106"/>
      <c r="B63" s="107"/>
      <c r="C63" s="107"/>
      <c r="D63" s="107"/>
      <c r="E63" s="114"/>
      <c r="F63" s="114"/>
      <c r="G63" s="108"/>
      <c r="H63" s="225"/>
      <c r="I63" s="121">
        <v>2</v>
      </c>
      <c r="J63" s="121"/>
      <c r="K63" s="121"/>
      <c r="L63" s="121"/>
      <c r="M63" s="121"/>
      <c r="N63" s="121"/>
      <c r="O63" s="121"/>
      <c r="P63" s="121"/>
      <c r="Q63" s="121"/>
      <c r="R63" s="121"/>
      <c r="S63" s="122"/>
      <c r="T63" s="335">
        <f t="shared" si="9"/>
        <v>0</v>
      </c>
      <c r="U63" s="224">
        <f t="shared" si="7"/>
        <v>0</v>
      </c>
      <c r="V63" s="103">
        <f>D46</f>
        <v>600</v>
      </c>
      <c r="W63" s="123" t="s">
        <v>11</v>
      </c>
      <c r="X63" s="47">
        <f t="shared" si="8"/>
        <v>0</v>
      </c>
      <c r="Y63" s="116"/>
    </row>
    <row r="64" spans="1:25" x14ac:dyDescent="0.2">
      <c r="A64" s="106"/>
      <c r="B64" s="107"/>
      <c r="C64" s="107"/>
      <c r="D64" s="107"/>
      <c r="E64" s="114"/>
      <c r="F64" s="114"/>
      <c r="G64" s="108"/>
      <c r="H64" s="226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111"/>
      <c r="T64" s="333">
        <f t="shared" si="9"/>
        <v>0</v>
      </c>
      <c r="U64" s="224">
        <f t="shared" si="7"/>
        <v>0</v>
      </c>
      <c r="V64" s="103">
        <f>D46</f>
        <v>600</v>
      </c>
      <c r="W64" s="112" t="s">
        <v>30</v>
      </c>
      <c r="X64" s="47">
        <f t="shared" si="8"/>
        <v>0</v>
      </c>
      <c r="Y64" s="116"/>
    </row>
    <row r="65" spans="1:25" x14ac:dyDescent="0.2">
      <c r="A65" s="106"/>
      <c r="B65" s="107"/>
      <c r="C65" s="107"/>
      <c r="D65" s="107"/>
      <c r="E65" s="114"/>
      <c r="F65" s="114"/>
      <c r="G65" s="108"/>
      <c r="H65" s="226"/>
      <c r="I65" s="69">
        <v>2</v>
      </c>
      <c r="J65" s="69">
        <v>1</v>
      </c>
      <c r="K65" s="69"/>
      <c r="L65" s="69"/>
      <c r="M65" s="69"/>
      <c r="N65" s="69"/>
      <c r="O65" s="69"/>
      <c r="P65" s="69"/>
      <c r="Q65" s="69"/>
      <c r="R65" s="69"/>
      <c r="S65" s="111">
        <v>2</v>
      </c>
      <c r="T65" s="333">
        <f t="shared" si="9"/>
        <v>3</v>
      </c>
      <c r="U65" s="224">
        <f t="shared" si="7"/>
        <v>5.0000000000000001E-3</v>
      </c>
      <c r="V65" s="103">
        <f>D46</f>
        <v>600</v>
      </c>
      <c r="W65" s="112" t="s">
        <v>3</v>
      </c>
      <c r="X65" s="47">
        <f t="shared" si="8"/>
        <v>3</v>
      </c>
      <c r="Y65" s="115"/>
    </row>
    <row r="66" spans="1:25" x14ac:dyDescent="0.2">
      <c r="A66" s="106"/>
      <c r="B66" s="107"/>
      <c r="C66" s="107"/>
      <c r="D66" s="107"/>
      <c r="E66" s="114"/>
      <c r="F66" s="114"/>
      <c r="G66" s="108"/>
      <c r="H66" s="226"/>
      <c r="I66" s="69"/>
      <c r="J66" s="69">
        <v>1</v>
      </c>
      <c r="K66" s="69"/>
      <c r="L66" s="69"/>
      <c r="M66" s="69"/>
      <c r="N66" s="69"/>
      <c r="O66" s="69"/>
      <c r="P66" s="69"/>
      <c r="Q66" s="69"/>
      <c r="R66" s="69"/>
      <c r="S66" s="111"/>
      <c r="T66" s="333">
        <f t="shared" si="9"/>
        <v>1</v>
      </c>
      <c r="U66" s="224">
        <f t="shared" si="7"/>
        <v>1.6666666666666668E-3</v>
      </c>
      <c r="V66" s="103">
        <f>D46</f>
        <v>600</v>
      </c>
      <c r="W66" s="112" t="s">
        <v>8</v>
      </c>
      <c r="X66" s="47">
        <f t="shared" si="8"/>
        <v>1</v>
      </c>
      <c r="Y66" s="116"/>
    </row>
    <row r="67" spans="1:25" x14ac:dyDescent="0.2">
      <c r="A67" s="106"/>
      <c r="B67" s="107"/>
      <c r="C67" s="107"/>
      <c r="D67" s="107"/>
      <c r="E67" s="114"/>
      <c r="F67" s="114"/>
      <c r="G67" s="108"/>
      <c r="H67" s="226"/>
      <c r="I67" s="69">
        <v>10</v>
      </c>
      <c r="J67" s="69">
        <v>7</v>
      </c>
      <c r="K67" s="69"/>
      <c r="L67" s="69"/>
      <c r="M67" s="69"/>
      <c r="N67" s="69"/>
      <c r="O67" s="69"/>
      <c r="P67" s="69"/>
      <c r="Q67" s="69"/>
      <c r="R67" s="69"/>
      <c r="S67" s="111"/>
      <c r="T67" s="333">
        <f t="shared" si="9"/>
        <v>7</v>
      </c>
      <c r="U67" s="224">
        <f t="shared" si="7"/>
        <v>1.1666666666666667E-2</v>
      </c>
      <c r="V67" s="103">
        <f>D46</f>
        <v>600</v>
      </c>
      <c r="W67" s="112" t="s">
        <v>9</v>
      </c>
      <c r="X67" s="47">
        <f t="shared" si="8"/>
        <v>7</v>
      </c>
      <c r="Y67" s="116"/>
    </row>
    <row r="68" spans="1:25" x14ac:dyDescent="0.2">
      <c r="A68" s="106"/>
      <c r="B68" s="107"/>
      <c r="C68" s="107"/>
      <c r="D68" s="107"/>
      <c r="E68" s="114"/>
      <c r="F68" s="114"/>
      <c r="G68" s="108"/>
      <c r="H68" s="226"/>
      <c r="I68" s="69">
        <v>6</v>
      </c>
      <c r="J68" s="69"/>
      <c r="K68" s="69"/>
      <c r="L68" s="69"/>
      <c r="M68" s="69"/>
      <c r="N68" s="69"/>
      <c r="O68" s="69"/>
      <c r="P68" s="69"/>
      <c r="Q68" s="69"/>
      <c r="R68" s="69"/>
      <c r="S68" s="111"/>
      <c r="T68" s="333">
        <f t="shared" si="9"/>
        <v>0</v>
      </c>
      <c r="U68" s="224">
        <f t="shared" si="7"/>
        <v>0</v>
      </c>
      <c r="V68" s="103">
        <f>D46</f>
        <v>600</v>
      </c>
      <c r="W68" s="112" t="s">
        <v>82</v>
      </c>
      <c r="X68" s="47">
        <f t="shared" si="8"/>
        <v>0</v>
      </c>
      <c r="Y68" s="116"/>
    </row>
    <row r="69" spans="1:25" x14ac:dyDescent="0.2">
      <c r="A69" s="106"/>
      <c r="B69" s="107"/>
      <c r="C69" s="107"/>
      <c r="D69" s="107"/>
      <c r="E69" s="114"/>
      <c r="F69" s="114"/>
      <c r="G69" s="108"/>
      <c r="H69" s="226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111">
        <v>1</v>
      </c>
      <c r="T69" s="333">
        <f t="shared" si="9"/>
        <v>1</v>
      </c>
      <c r="U69" s="224">
        <f t="shared" si="7"/>
        <v>1.6666666666666668E-3</v>
      </c>
      <c r="V69" s="103">
        <f>D46</f>
        <v>600</v>
      </c>
      <c r="W69" s="112" t="s">
        <v>20</v>
      </c>
      <c r="X69" s="47">
        <f t="shared" si="8"/>
        <v>1</v>
      </c>
      <c r="Y69" s="116"/>
    </row>
    <row r="70" spans="1:25" x14ac:dyDescent="0.2">
      <c r="A70" s="106"/>
      <c r="B70" s="107"/>
      <c r="C70" s="107"/>
      <c r="D70" s="107"/>
      <c r="E70" s="114"/>
      <c r="F70" s="114"/>
      <c r="G70" s="108"/>
      <c r="H70" s="226"/>
      <c r="I70" s="69">
        <v>2</v>
      </c>
      <c r="J70" s="69"/>
      <c r="K70" s="69"/>
      <c r="L70" s="69"/>
      <c r="M70" s="69"/>
      <c r="N70" s="69"/>
      <c r="O70" s="69"/>
      <c r="P70" s="69"/>
      <c r="Q70" s="69"/>
      <c r="R70" s="69"/>
      <c r="S70" s="111"/>
      <c r="T70" s="333">
        <f t="shared" si="9"/>
        <v>0</v>
      </c>
      <c r="U70" s="224">
        <f t="shared" si="7"/>
        <v>0</v>
      </c>
      <c r="V70" s="103">
        <f>D46</f>
        <v>600</v>
      </c>
      <c r="W70" s="112" t="s">
        <v>83</v>
      </c>
      <c r="X70" s="47">
        <f t="shared" si="8"/>
        <v>0</v>
      </c>
      <c r="Y70" s="116"/>
    </row>
    <row r="71" spans="1:25" x14ac:dyDescent="0.2">
      <c r="A71" s="106"/>
      <c r="B71" s="107"/>
      <c r="C71" s="107"/>
      <c r="D71" s="107"/>
      <c r="E71" s="114"/>
      <c r="F71" s="114"/>
      <c r="G71" s="108"/>
      <c r="H71" s="226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111"/>
      <c r="T71" s="333">
        <f t="shared" si="9"/>
        <v>0</v>
      </c>
      <c r="U71" s="224">
        <f t="shared" si="7"/>
        <v>0</v>
      </c>
      <c r="V71" s="103">
        <f>D46</f>
        <v>600</v>
      </c>
      <c r="W71" s="112" t="s">
        <v>47</v>
      </c>
      <c r="X71" s="47">
        <f t="shared" si="8"/>
        <v>0</v>
      </c>
      <c r="Y71" s="105" t="s">
        <v>251</v>
      </c>
    </row>
    <row r="72" spans="1:25" x14ac:dyDescent="0.2">
      <c r="A72" s="106"/>
      <c r="B72" s="107"/>
      <c r="C72" s="107"/>
      <c r="D72" s="107"/>
      <c r="E72" s="114"/>
      <c r="F72" s="114"/>
      <c r="G72" s="108"/>
      <c r="H72" s="226"/>
      <c r="I72" s="69">
        <v>4</v>
      </c>
      <c r="J72" s="69">
        <v>1</v>
      </c>
      <c r="K72" s="69"/>
      <c r="L72" s="69"/>
      <c r="M72" s="69"/>
      <c r="N72" s="69"/>
      <c r="O72" s="69"/>
      <c r="P72" s="69"/>
      <c r="Q72" s="69"/>
      <c r="R72" s="69"/>
      <c r="S72" s="111"/>
      <c r="T72" s="333">
        <f t="shared" si="9"/>
        <v>1</v>
      </c>
      <c r="U72" s="224">
        <f t="shared" si="7"/>
        <v>1.6666666666666668E-3</v>
      </c>
      <c r="V72" s="103">
        <f>D46</f>
        <v>600</v>
      </c>
      <c r="W72" s="112" t="s">
        <v>13</v>
      </c>
      <c r="X72" s="47">
        <f t="shared" si="8"/>
        <v>1</v>
      </c>
      <c r="Y72" s="105" t="s">
        <v>343</v>
      </c>
    </row>
    <row r="73" spans="1:25" x14ac:dyDescent="0.2">
      <c r="A73" s="106"/>
      <c r="B73" s="107"/>
      <c r="C73" s="107"/>
      <c r="D73" s="107"/>
      <c r="E73" s="114"/>
      <c r="F73" s="114"/>
      <c r="G73" s="108"/>
      <c r="H73" s="10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111"/>
      <c r="T73" s="333">
        <f t="shared" si="9"/>
        <v>0</v>
      </c>
      <c r="U73" s="224">
        <f t="shared" si="7"/>
        <v>0</v>
      </c>
      <c r="V73" s="103">
        <f>D46</f>
        <v>600</v>
      </c>
      <c r="W73" s="112" t="s">
        <v>85</v>
      </c>
      <c r="X73" s="47">
        <f t="shared" si="8"/>
        <v>0</v>
      </c>
      <c r="Y73" s="105" t="s">
        <v>110</v>
      </c>
    </row>
    <row r="74" spans="1:25" x14ac:dyDescent="0.2">
      <c r="A74" s="106"/>
      <c r="B74" s="107"/>
      <c r="C74" s="107"/>
      <c r="D74" s="107"/>
      <c r="E74" s="114"/>
      <c r="F74" s="114"/>
      <c r="G74" s="108"/>
      <c r="H74" s="109"/>
      <c r="I74" s="69">
        <v>1</v>
      </c>
      <c r="J74" s="69"/>
      <c r="K74" s="69"/>
      <c r="L74" s="69"/>
      <c r="M74" s="69"/>
      <c r="N74" s="69"/>
      <c r="O74" s="69"/>
      <c r="P74" s="69"/>
      <c r="Q74" s="69"/>
      <c r="R74" s="69"/>
      <c r="S74" s="111"/>
      <c r="T74" s="333">
        <f t="shared" si="9"/>
        <v>0</v>
      </c>
      <c r="U74" s="224">
        <f t="shared" si="7"/>
        <v>0</v>
      </c>
      <c r="V74" s="103">
        <f>D46</f>
        <v>600</v>
      </c>
      <c r="W74" s="112" t="s">
        <v>10</v>
      </c>
      <c r="X74" s="47">
        <f t="shared" si="8"/>
        <v>0</v>
      </c>
      <c r="Y74" s="115"/>
    </row>
    <row r="75" spans="1:25" ht="15.75" thickBot="1" x14ac:dyDescent="0.25">
      <c r="A75" s="106"/>
      <c r="B75" s="107"/>
      <c r="C75" s="107"/>
      <c r="D75" s="107"/>
      <c r="E75" s="114"/>
      <c r="F75" s="114"/>
      <c r="G75" s="108"/>
      <c r="H75" s="117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8"/>
      <c r="T75" s="333">
        <f t="shared" si="9"/>
        <v>0</v>
      </c>
      <c r="U75" s="224">
        <f t="shared" si="7"/>
        <v>0</v>
      </c>
      <c r="V75" s="103">
        <f>D46</f>
        <v>600</v>
      </c>
      <c r="W75" s="112" t="s">
        <v>103</v>
      </c>
      <c r="X75" s="47">
        <f t="shared" si="8"/>
        <v>0</v>
      </c>
      <c r="Y75" s="115"/>
    </row>
    <row r="76" spans="1:25" ht="15.75" thickBot="1" x14ac:dyDescent="0.3">
      <c r="A76" s="106"/>
      <c r="B76" s="107"/>
      <c r="C76" s="107"/>
      <c r="D76" s="107"/>
      <c r="E76" s="114"/>
      <c r="F76" s="114"/>
      <c r="G76" s="108"/>
      <c r="H76" s="91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3"/>
      <c r="T76" s="332"/>
      <c r="U76" s="332"/>
      <c r="V76" s="125"/>
      <c r="W76" s="126" t="s">
        <v>86</v>
      </c>
      <c r="Y76" s="105"/>
    </row>
    <row r="77" spans="1:25" x14ac:dyDescent="0.2">
      <c r="A77" s="106"/>
      <c r="B77" s="107"/>
      <c r="C77" s="107"/>
      <c r="D77" s="107"/>
      <c r="E77" s="114"/>
      <c r="F77" s="114"/>
      <c r="G77" s="119"/>
      <c r="H77" s="99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1"/>
      <c r="T77" s="335">
        <v>0</v>
      </c>
      <c r="U77" s="224">
        <f>($T77)/$D$46</f>
        <v>0</v>
      </c>
      <c r="V77" s="103">
        <f>D46</f>
        <v>600</v>
      </c>
      <c r="W77" s="104" t="s">
        <v>90</v>
      </c>
      <c r="X77" s="47">
        <f>T77</f>
        <v>0</v>
      </c>
      <c r="Y77" s="105"/>
    </row>
    <row r="78" spans="1:25" x14ac:dyDescent="0.2">
      <c r="A78" s="106"/>
      <c r="B78" s="107"/>
      <c r="C78" s="107"/>
      <c r="D78" s="107"/>
      <c r="E78" s="114"/>
      <c r="F78" s="114"/>
      <c r="G78" s="119"/>
      <c r="H78" s="10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111"/>
      <c r="T78" s="333">
        <f t="shared" ref="T78:T84" si="10">SUM(H78,J78,L78,N78,P78,R78,S78)</f>
        <v>0</v>
      </c>
      <c r="U78" s="224">
        <f t="shared" ref="U78:U84" si="11">($T78)/$D$46</f>
        <v>0</v>
      </c>
      <c r="V78" s="103">
        <f>D46</f>
        <v>600</v>
      </c>
      <c r="W78" s="112" t="s">
        <v>88</v>
      </c>
      <c r="X78" s="47">
        <f t="shared" ref="X78:X84" si="12">T78</f>
        <v>0</v>
      </c>
      <c r="Y78" s="116"/>
    </row>
    <row r="79" spans="1:25" x14ac:dyDescent="0.2">
      <c r="A79" s="106"/>
      <c r="B79" s="107"/>
      <c r="C79" s="107"/>
      <c r="D79" s="107"/>
      <c r="E79" s="114"/>
      <c r="F79" s="114"/>
      <c r="G79" s="119"/>
      <c r="H79" s="10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111"/>
      <c r="T79" s="333">
        <f t="shared" si="10"/>
        <v>0</v>
      </c>
      <c r="U79" s="224">
        <f t="shared" si="11"/>
        <v>0</v>
      </c>
      <c r="V79" s="103">
        <f>D46</f>
        <v>600</v>
      </c>
      <c r="W79" s="112" t="s">
        <v>89</v>
      </c>
      <c r="X79" s="47">
        <f t="shared" si="12"/>
        <v>0</v>
      </c>
      <c r="Y79" s="105"/>
    </row>
    <row r="80" spans="1:25" x14ac:dyDescent="0.2">
      <c r="A80" s="106"/>
      <c r="B80" s="107"/>
      <c r="C80" s="107"/>
      <c r="D80" s="107"/>
      <c r="E80" s="114"/>
      <c r="F80" s="114"/>
      <c r="G80" s="119"/>
      <c r="H80" s="10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111"/>
      <c r="T80" s="333">
        <f t="shared" si="10"/>
        <v>0</v>
      </c>
      <c r="U80" s="224">
        <f t="shared" si="11"/>
        <v>0</v>
      </c>
      <c r="V80" s="103">
        <f>D46</f>
        <v>600</v>
      </c>
      <c r="W80" s="112" t="s">
        <v>39</v>
      </c>
      <c r="X80" s="47">
        <f t="shared" si="12"/>
        <v>0</v>
      </c>
      <c r="Y80" s="105" t="s">
        <v>344</v>
      </c>
    </row>
    <row r="81" spans="1:25" x14ac:dyDescent="0.2">
      <c r="A81" s="106"/>
      <c r="B81" s="107"/>
      <c r="C81" s="107"/>
      <c r="D81" s="107"/>
      <c r="E81" s="114"/>
      <c r="F81" s="114"/>
      <c r="G81" s="119"/>
      <c r="H81" s="10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111"/>
      <c r="T81" s="333">
        <f t="shared" si="10"/>
        <v>0</v>
      </c>
      <c r="U81" s="224">
        <f t="shared" si="11"/>
        <v>0</v>
      </c>
      <c r="V81" s="103">
        <f>D46</f>
        <v>600</v>
      </c>
      <c r="W81" s="112" t="s">
        <v>13</v>
      </c>
      <c r="X81" s="47">
        <f t="shared" si="12"/>
        <v>0</v>
      </c>
      <c r="Y81" s="105" t="s">
        <v>345</v>
      </c>
    </row>
    <row r="82" spans="1:25" x14ac:dyDescent="0.2">
      <c r="A82" s="106"/>
      <c r="B82" s="107"/>
      <c r="C82" s="107"/>
      <c r="D82" s="107"/>
      <c r="E82" s="114"/>
      <c r="F82" s="114"/>
      <c r="G82" s="119"/>
      <c r="H82" s="10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111"/>
      <c r="T82" s="333">
        <f t="shared" si="10"/>
        <v>0</v>
      </c>
      <c r="U82" s="224">
        <f t="shared" si="11"/>
        <v>0</v>
      </c>
      <c r="V82" s="103">
        <f>D46</f>
        <v>600</v>
      </c>
      <c r="W82" s="112" t="s">
        <v>76</v>
      </c>
      <c r="X82" s="47">
        <f t="shared" si="12"/>
        <v>0</v>
      </c>
      <c r="Y82" s="116"/>
    </row>
    <row r="83" spans="1:25" x14ac:dyDescent="0.2">
      <c r="A83" s="106"/>
      <c r="B83" s="107"/>
      <c r="C83" s="107"/>
      <c r="D83" s="107"/>
      <c r="E83" s="114"/>
      <c r="F83" s="114"/>
      <c r="G83" s="119"/>
      <c r="H83" s="117">
        <v>1</v>
      </c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8"/>
      <c r="T83" s="333">
        <f t="shared" si="10"/>
        <v>1</v>
      </c>
      <c r="U83" s="224">
        <f t="shared" si="11"/>
        <v>1.6666666666666668E-3</v>
      </c>
      <c r="V83" s="103">
        <f>D46</f>
        <v>600</v>
      </c>
      <c r="W83" s="124" t="s">
        <v>168</v>
      </c>
      <c r="X83" s="47">
        <f t="shared" si="12"/>
        <v>1</v>
      </c>
      <c r="Y83" s="116"/>
    </row>
    <row r="84" spans="1:25" ht="15.75" thickBot="1" x14ac:dyDescent="0.25">
      <c r="A84" s="127"/>
      <c r="B84" s="128"/>
      <c r="C84" s="128"/>
      <c r="D84" s="128"/>
      <c r="E84" s="129"/>
      <c r="F84" s="129"/>
      <c r="G84" s="130"/>
      <c r="H84" s="117">
        <v>1</v>
      </c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8"/>
      <c r="T84" s="333">
        <f t="shared" si="10"/>
        <v>1</v>
      </c>
      <c r="U84" s="331">
        <f t="shared" si="11"/>
        <v>1.6666666666666668E-3</v>
      </c>
      <c r="V84" s="103">
        <f>D46</f>
        <v>600</v>
      </c>
      <c r="W84" s="131" t="s">
        <v>37</v>
      </c>
      <c r="X84" s="47">
        <f t="shared" si="12"/>
        <v>1</v>
      </c>
      <c r="Y84" s="295"/>
    </row>
    <row r="85" spans="1:25" ht="15.75" thickBot="1" x14ac:dyDescent="0.25">
      <c r="A85" s="132"/>
      <c r="B85" s="132"/>
      <c r="C85" s="132"/>
      <c r="D85" s="132"/>
      <c r="E85" s="132"/>
      <c r="F85" s="132"/>
      <c r="G85" s="53" t="s">
        <v>5</v>
      </c>
      <c r="H85" s="133">
        <f>SUM(H47:H84)</f>
        <v>24</v>
      </c>
      <c r="I85" s="133">
        <f t="shared" ref="I85:R85" si="13">SUM(I47:I84)</f>
        <v>27</v>
      </c>
      <c r="J85" s="133">
        <f t="shared" si="13"/>
        <v>14</v>
      </c>
      <c r="K85" s="133">
        <f t="shared" si="13"/>
        <v>0</v>
      </c>
      <c r="L85" s="133">
        <f t="shared" si="13"/>
        <v>0</v>
      </c>
      <c r="M85" s="133">
        <f t="shared" si="13"/>
        <v>0</v>
      </c>
      <c r="N85" s="133">
        <f t="shared" si="13"/>
        <v>0</v>
      </c>
      <c r="O85" s="133">
        <f t="shared" si="13"/>
        <v>0</v>
      </c>
      <c r="P85" s="133">
        <f t="shared" si="13"/>
        <v>0</v>
      </c>
      <c r="Q85" s="133">
        <f t="shared" si="13"/>
        <v>0</v>
      </c>
      <c r="R85" s="133">
        <f t="shared" si="13"/>
        <v>0</v>
      </c>
      <c r="S85" s="133">
        <f>SUM(S47:S84)</f>
        <v>9</v>
      </c>
      <c r="T85" s="271">
        <f>SUM(H85,J85,L85,N85,P85,R85,S85)</f>
        <v>47</v>
      </c>
      <c r="U85" s="224">
        <f>($T85)/$D$46</f>
        <v>7.8333333333333338E-2</v>
      </c>
      <c r="V85" s="103">
        <f>D46</f>
        <v>600</v>
      </c>
      <c r="W85" s="46"/>
    </row>
    <row r="87" spans="1:25" ht="15.75" thickBot="1" x14ac:dyDescent="0.3"/>
    <row r="88" spans="1:25" ht="75.75" thickBot="1" x14ac:dyDescent="0.3">
      <c r="A88" s="49" t="s">
        <v>23</v>
      </c>
      <c r="B88" s="49" t="s">
        <v>51</v>
      </c>
      <c r="C88" s="49" t="s">
        <v>56</v>
      </c>
      <c r="D88" s="49" t="s">
        <v>18</v>
      </c>
      <c r="E88" s="48" t="s">
        <v>17</v>
      </c>
      <c r="F88" s="50" t="s">
        <v>1</v>
      </c>
      <c r="G88" s="51" t="s">
        <v>24</v>
      </c>
      <c r="H88" s="52" t="s">
        <v>77</v>
      </c>
      <c r="I88" s="52" t="s">
        <v>78</v>
      </c>
      <c r="J88" s="52" t="s">
        <v>57</v>
      </c>
      <c r="K88" s="52" t="s">
        <v>62</v>
      </c>
      <c r="L88" s="52" t="s">
        <v>58</v>
      </c>
      <c r="M88" s="52" t="s">
        <v>63</v>
      </c>
      <c r="N88" s="52" t="s">
        <v>59</v>
      </c>
      <c r="O88" s="52" t="s">
        <v>64</v>
      </c>
      <c r="P88" s="52" t="s">
        <v>60</v>
      </c>
      <c r="Q88" s="52" t="s">
        <v>79</v>
      </c>
      <c r="R88" s="52" t="s">
        <v>132</v>
      </c>
      <c r="S88" s="49" t="s">
        <v>44</v>
      </c>
      <c r="T88" s="49" t="s">
        <v>5</v>
      </c>
      <c r="U88" s="48" t="s">
        <v>2</v>
      </c>
      <c r="V88" s="88" t="s">
        <v>74</v>
      </c>
      <c r="W88" s="89" t="s">
        <v>21</v>
      </c>
      <c r="Y88" s="90" t="s">
        <v>7</v>
      </c>
    </row>
    <row r="89" spans="1:25" ht="15.75" thickBot="1" x14ac:dyDescent="0.3">
      <c r="A89" s="474">
        <v>1477994</v>
      </c>
      <c r="B89" s="80" t="s">
        <v>271</v>
      </c>
      <c r="C89" s="472">
        <v>1152</v>
      </c>
      <c r="D89" s="472">
        <v>1190</v>
      </c>
      <c r="E89" s="475">
        <v>1128</v>
      </c>
      <c r="F89" s="473">
        <f>E89/D89</f>
        <v>0.94789915966386551</v>
      </c>
      <c r="G89" s="54">
        <v>44958</v>
      </c>
      <c r="H89" s="91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3"/>
      <c r="T89" s="425"/>
      <c r="U89" s="125"/>
      <c r="V89" s="93"/>
      <c r="W89" s="95" t="s">
        <v>80</v>
      </c>
      <c r="Y89" s="86" t="s">
        <v>75</v>
      </c>
    </row>
    <row r="90" spans="1:25" x14ac:dyDescent="0.2">
      <c r="A90" s="96"/>
      <c r="B90" s="97"/>
      <c r="C90" s="97" t="s">
        <v>110</v>
      </c>
      <c r="D90" s="97"/>
      <c r="E90" s="97"/>
      <c r="F90" s="97"/>
      <c r="G90" s="98"/>
      <c r="H90" s="99">
        <v>2</v>
      </c>
      <c r="I90" s="100"/>
      <c r="J90" s="100">
        <v>3</v>
      </c>
      <c r="K90" s="100"/>
      <c r="L90" s="100"/>
      <c r="M90" s="100"/>
      <c r="N90" s="100"/>
      <c r="O90" s="100"/>
      <c r="P90" s="100"/>
      <c r="Q90" s="100"/>
      <c r="R90" s="100"/>
      <c r="S90" s="101">
        <v>10</v>
      </c>
      <c r="T90" s="335">
        <f>SUM(H90,J90,L90,N90,P90,R90,S90)</f>
        <v>15</v>
      </c>
      <c r="U90" s="224">
        <f>($T90)/$D$89</f>
        <v>1.2605042016806723E-2</v>
      </c>
      <c r="V90" s="103">
        <f>D89</f>
        <v>1190</v>
      </c>
      <c r="W90" s="104" t="s">
        <v>16</v>
      </c>
      <c r="X90" s="47">
        <f>T90</f>
        <v>15</v>
      </c>
      <c r="Y90" s="290" t="s">
        <v>180</v>
      </c>
    </row>
    <row r="91" spans="1:25" x14ac:dyDescent="0.2">
      <c r="A91" s="106"/>
      <c r="B91" s="107"/>
      <c r="C91" s="107"/>
      <c r="D91" s="107"/>
      <c r="E91" s="107"/>
      <c r="F91" s="107"/>
      <c r="G91" s="108"/>
      <c r="H91" s="109">
        <v>5</v>
      </c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111">
        <v>1</v>
      </c>
      <c r="T91" s="333">
        <f>SUM(H91,J91,L91,N91,P91,R91,S91)</f>
        <v>6</v>
      </c>
      <c r="U91" s="224">
        <f t="shared" ref="U91:U118" si="14">($T91)/$D$89</f>
        <v>5.0420168067226894E-3</v>
      </c>
      <c r="V91" s="103">
        <f>D89</f>
        <v>1190</v>
      </c>
      <c r="W91" s="112" t="s">
        <v>6</v>
      </c>
      <c r="X91" s="47">
        <f t="shared" ref="X91:X118" si="15">T91</f>
        <v>6</v>
      </c>
      <c r="Y91" s="290" t="s">
        <v>133</v>
      </c>
    </row>
    <row r="92" spans="1:25" x14ac:dyDescent="0.2">
      <c r="A92" s="106"/>
      <c r="B92" s="107"/>
      <c r="C92" s="107"/>
      <c r="D92" s="107"/>
      <c r="E92" s="114"/>
      <c r="F92" s="114"/>
      <c r="G92" s="108"/>
      <c r="H92" s="109">
        <v>8</v>
      </c>
      <c r="I92" s="69"/>
      <c r="J92" s="69">
        <v>2</v>
      </c>
      <c r="K92" s="69"/>
      <c r="L92" s="69"/>
      <c r="M92" s="69"/>
      <c r="N92" s="69"/>
      <c r="O92" s="69"/>
      <c r="P92" s="69"/>
      <c r="Q92" s="69"/>
      <c r="R92" s="69"/>
      <c r="S92" s="111"/>
      <c r="T92" s="333">
        <f>SUM(H92,J92,L92,N92,P92,R92,S92)</f>
        <v>10</v>
      </c>
      <c r="U92" s="224">
        <f t="shared" si="14"/>
        <v>8.4033613445378148E-3</v>
      </c>
      <c r="V92" s="103">
        <f>D89</f>
        <v>1190</v>
      </c>
      <c r="W92" s="112" t="s">
        <v>14</v>
      </c>
      <c r="X92" s="47">
        <f t="shared" si="15"/>
        <v>10</v>
      </c>
      <c r="Y92" s="116"/>
    </row>
    <row r="93" spans="1:25" x14ac:dyDescent="0.2">
      <c r="A93" s="106"/>
      <c r="B93" s="107"/>
      <c r="C93" s="107"/>
      <c r="D93" s="107"/>
      <c r="E93" s="114"/>
      <c r="F93" s="114"/>
      <c r="G93" s="108"/>
      <c r="H93" s="10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111"/>
      <c r="T93" s="333">
        <f t="shared" ref="T93:T118" si="16">SUM(H93,J93,L93,N93,P93,R93,S93)</f>
        <v>0</v>
      </c>
      <c r="U93" s="224">
        <f t="shared" si="14"/>
        <v>0</v>
      </c>
      <c r="V93" s="103">
        <f>D89</f>
        <v>1190</v>
      </c>
      <c r="W93" s="112" t="s">
        <v>15</v>
      </c>
      <c r="X93" s="47">
        <f t="shared" si="15"/>
        <v>0</v>
      </c>
      <c r="Y93" s="116"/>
    </row>
    <row r="94" spans="1:25" x14ac:dyDescent="0.2">
      <c r="A94" s="106"/>
      <c r="B94" s="107"/>
      <c r="C94" s="107"/>
      <c r="D94" s="107"/>
      <c r="E94" s="114"/>
      <c r="F94" s="114"/>
      <c r="G94" s="108"/>
      <c r="H94" s="109">
        <v>4</v>
      </c>
      <c r="I94" s="69"/>
      <c r="J94" s="69">
        <v>1</v>
      </c>
      <c r="K94" s="69"/>
      <c r="L94" s="69"/>
      <c r="M94" s="69"/>
      <c r="N94" s="69"/>
      <c r="O94" s="69"/>
      <c r="P94" s="69"/>
      <c r="Q94" s="69"/>
      <c r="R94" s="69"/>
      <c r="S94" s="111"/>
      <c r="T94" s="333">
        <f t="shared" si="16"/>
        <v>5</v>
      </c>
      <c r="U94" s="224">
        <f t="shared" si="14"/>
        <v>4.2016806722689074E-3</v>
      </c>
      <c r="V94" s="103">
        <f>D89</f>
        <v>1190</v>
      </c>
      <c r="W94" s="112" t="s">
        <v>32</v>
      </c>
      <c r="X94" s="47">
        <f t="shared" si="15"/>
        <v>5</v>
      </c>
      <c r="Y94" s="116"/>
    </row>
    <row r="95" spans="1:25" x14ac:dyDescent="0.2">
      <c r="A95" s="106"/>
      <c r="B95" s="107"/>
      <c r="C95" s="107"/>
      <c r="D95" s="107"/>
      <c r="E95" s="114"/>
      <c r="F95" s="114"/>
      <c r="G95" s="108"/>
      <c r="H95" s="10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111"/>
      <c r="T95" s="333">
        <f t="shared" si="16"/>
        <v>0</v>
      </c>
      <c r="U95" s="224">
        <f t="shared" si="14"/>
        <v>0</v>
      </c>
      <c r="V95" s="103">
        <f>D89</f>
        <v>1190</v>
      </c>
      <c r="W95" s="112" t="s">
        <v>33</v>
      </c>
      <c r="X95" s="47">
        <f t="shared" si="15"/>
        <v>0</v>
      </c>
      <c r="Y95" s="115"/>
    </row>
    <row r="96" spans="1:25" x14ac:dyDescent="0.2">
      <c r="A96" s="106"/>
      <c r="B96" s="107"/>
      <c r="C96" s="107"/>
      <c r="D96" s="107"/>
      <c r="E96" s="114"/>
      <c r="F96" s="114"/>
      <c r="G96" s="108"/>
      <c r="H96" s="109">
        <v>1</v>
      </c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111"/>
      <c r="T96" s="333">
        <f t="shared" si="16"/>
        <v>1</v>
      </c>
      <c r="U96" s="224">
        <f t="shared" si="14"/>
        <v>8.4033613445378156E-4</v>
      </c>
      <c r="V96" s="103">
        <f>D89</f>
        <v>1190</v>
      </c>
      <c r="W96" s="368" t="s">
        <v>46</v>
      </c>
      <c r="X96" s="47">
        <f t="shared" si="15"/>
        <v>1</v>
      </c>
      <c r="Y96" s="115"/>
    </row>
    <row r="97" spans="1:25" x14ac:dyDescent="0.2">
      <c r="A97" s="106"/>
      <c r="B97" s="107"/>
      <c r="C97" s="107"/>
      <c r="D97" s="107"/>
      <c r="E97" s="114"/>
      <c r="F97" s="114"/>
      <c r="G97" s="108"/>
      <c r="H97" s="109">
        <v>1</v>
      </c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111"/>
      <c r="T97" s="333">
        <f t="shared" si="16"/>
        <v>1</v>
      </c>
      <c r="U97" s="224">
        <f t="shared" si="14"/>
        <v>8.4033613445378156E-4</v>
      </c>
      <c r="V97" s="103">
        <f>D89</f>
        <v>1190</v>
      </c>
      <c r="W97" s="368" t="s">
        <v>31</v>
      </c>
      <c r="X97" s="47">
        <f t="shared" si="15"/>
        <v>1</v>
      </c>
      <c r="Y97" s="115"/>
    </row>
    <row r="98" spans="1:25" x14ac:dyDescent="0.2">
      <c r="A98" s="106"/>
      <c r="B98" s="107"/>
      <c r="C98" s="107"/>
      <c r="D98" s="107"/>
      <c r="E98" s="114"/>
      <c r="F98" s="114"/>
      <c r="G98" s="108"/>
      <c r="H98" s="109">
        <v>1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111"/>
      <c r="T98" s="333">
        <f t="shared" si="16"/>
        <v>1</v>
      </c>
      <c r="U98" s="224">
        <f t="shared" si="14"/>
        <v>8.4033613445378156E-4</v>
      </c>
      <c r="V98" s="103">
        <f>D89</f>
        <v>1190</v>
      </c>
      <c r="W98" s="112" t="s">
        <v>0</v>
      </c>
      <c r="X98" s="47">
        <f t="shared" si="15"/>
        <v>1</v>
      </c>
      <c r="Y98" s="116"/>
    </row>
    <row r="99" spans="1:25" x14ac:dyDescent="0.2">
      <c r="A99" s="106"/>
      <c r="B99" s="107"/>
      <c r="C99" s="107"/>
      <c r="D99" s="107"/>
      <c r="E99" s="114"/>
      <c r="F99" s="114"/>
      <c r="G99" s="108"/>
      <c r="H99" s="109">
        <v>7</v>
      </c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111">
        <v>1</v>
      </c>
      <c r="T99" s="333">
        <f t="shared" si="16"/>
        <v>8</v>
      </c>
      <c r="U99" s="224">
        <f t="shared" si="14"/>
        <v>6.7226890756302525E-3</v>
      </c>
      <c r="V99" s="103">
        <f>D89</f>
        <v>1190</v>
      </c>
      <c r="W99" s="112" t="s">
        <v>12</v>
      </c>
      <c r="X99" s="47">
        <f t="shared" si="15"/>
        <v>8</v>
      </c>
      <c r="Y99" s="116"/>
    </row>
    <row r="100" spans="1:25" x14ac:dyDescent="0.2">
      <c r="A100" s="106"/>
      <c r="B100" s="107"/>
      <c r="C100" s="107"/>
      <c r="D100" s="107"/>
      <c r="E100" s="114"/>
      <c r="F100" s="114"/>
      <c r="G100" s="108"/>
      <c r="H100" s="10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111"/>
      <c r="T100" s="333">
        <f t="shared" si="16"/>
        <v>0</v>
      </c>
      <c r="U100" s="224">
        <f t="shared" si="14"/>
        <v>0</v>
      </c>
      <c r="V100" s="103">
        <f>D89</f>
        <v>1190</v>
      </c>
      <c r="W100" s="112" t="s">
        <v>35</v>
      </c>
      <c r="X100" s="47">
        <f t="shared" si="15"/>
        <v>0</v>
      </c>
      <c r="Y100" s="116"/>
    </row>
    <row r="101" spans="1:25" x14ac:dyDescent="0.2">
      <c r="A101" s="106"/>
      <c r="B101" s="107"/>
      <c r="C101" s="107"/>
      <c r="D101" s="107"/>
      <c r="E101" s="114"/>
      <c r="F101" s="114"/>
      <c r="G101" s="108"/>
      <c r="H101" s="10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111"/>
      <c r="T101" s="333">
        <f t="shared" si="16"/>
        <v>0</v>
      </c>
      <c r="U101" s="224">
        <f t="shared" si="14"/>
        <v>0</v>
      </c>
      <c r="V101" s="103">
        <f>D89</f>
        <v>1190</v>
      </c>
      <c r="W101" s="112" t="s">
        <v>129</v>
      </c>
      <c r="X101" s="47">
        <f t="shared" si="15"/>
        <v>0</v>
      </c>
      <c r="Y101" s="116"/>
    </row>
    <row r="102" spans="1:25" x14ac:dyDescent="0.2">
      <c r="A102" s="106"/>
      <c r="B102" s="107"/>
      <c r="C102" s="107"/>
      <c r="D102" s="107"/>
      <c r="E102" s="114"/>
      <c r="F102" s="114"/>
      <c r="G102" s="108"/>
      <c r="H102" s="10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111"/>
      <c r="T102" s="333">
        <f t="shared" si="16"/>
        <v>0</v>
      </c>
      <c r="U102" s="224">
        <f t="shared" si="14"/>
        <v>0</v>
      </c>
      <c r="V102" s="103">
        <f>D89</f>
        <v>1190</v>
      </c>
      <c r="W102" s="254" t="s">
        <v>176</v>
      </c>
      <c r="X102" s="47">
        <f t="shared" si="15"/>
        <v>0</v>
      </c>
      <c r="Y102" s="116"/>
    </row>
    <row r="103" spans="1:25" x14ac:dyDescent="0.2">
      <c r="A103" s="106"/>
      <c r="B103" s="107"/>
      <c r="C103" s="107"/>
      <c r="D103" s="107"/>
      <c r="E103" s="114"/>
      <c r="F103" s="114"/>
      <c r="G103" s="119"/>
      <c r="H103" s="120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111"/>
      <c r="T103" s="333">
        <f t="shared" si="16"/>
        <v>0</v>
      </c>
      <c r="U103" s="224">
        <f t="shared" si="14"/>
        <v>0</v>
      </c>
      <c r="V103" s="103">
        <f>D89</f>
        <v>1190</v>
      </c>
      <c r="W103" s="69" t="s">
        <v>127</v>
      </c>
      <c r="X103" s="47">
        <f t="shared" si="15"/>
        <v>0</v>
      </c>
      <c r="Y103" s="116"/>
    </row>
    <row r="104" spans="1:25" x14ac:dyDescent="0.2">
      <c r="A104" s="106"/>
      <c r="B104" s="107"/>
      <c r="C104" s="107"/>
      <c r="D104" s="107"/>
      <c r="E104" s="114"/>
      <c r="F104" s="114"/>
      <c r="G104" s="119"/>
      <c r="H104" s="120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111"/>
      <c r="T104" s="333">
        <f t="shared" si="16"/>
        <v>0</v>
      </c>
      <c r="U104" s="224">
        <f t="shared" si="14"/>
        <v>0</v>
      </c>
      <c r="V104" s="103">
        <f>D89</f>
        <v>1190</v>
      </c>
      <c r="W104" s="180" t="s">
        <v>189</v>
      </c>
      <c r="X104" s="47">
        <f t="shared" si="15"/>
        <v>0</v>
      </c>
      <c r="Y104" s="116"/>
    </row>
    <row r="105" spans="1:25" ht="15.75" thickBot="1" x14ac:dyDescent="0.25">
      <c r="A105" s="106"/>
      <c r="B105" s="107"/>
      <c r="C105" s="107"/>
      <c r="D105" s="107"/>
      <c r="E105" s="114"/>
      <c r="F105" s="114"/>
      <c r="G105" s="119"/>
      <c r="H105" s="227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55"/>
      <c r="T105" s="334">
        <f t="shared" si="16"/>
        <v>0</v>
      </c>
      <c r="U105" s="331">
        <f t="shared" si="14"/>
        <v>0</v>
      </c>
      <c r="V105" s="321">
        <f>D89</f>
        <v>1190</v>
      </c>
      <c r="W105" s="228" t="s">
        <v>81</v>
      </c>
      <c r="X105" s="47">
        <f t="shared" si="15"/>
        <v>0</v>
      </c>
      <c r="Y105" s="116"/>
    </row>
    <row r="106" spans="1:25" x14ac:dyDescent="0.2">
      <c r="A106" s="106"/>
      <c r="B106" s="107"/>
      <c r="C106" s="107"/>
      <c r="D106" s="107"/>
      <c r="E106" s="114"/>
      <c r="F106" s="114"/>
      <c r="G106" s="108"/>
      <c r="H106" s="225"/>
      <c r="I106" s="121">
        <v>8</v>
      </c>
      <c r="J106" s="121"/>
      <c r="K106" s="121"/>
      <c r="L106" s="121"/>
      <c r="M106" s="121"/>
      <c r="N106" s="121"/>
      <c r="O106" s="121"/>
      <c r="P106" s="121"/>
      <c r="Q106" s="121"/>
      <c r="R106" s="121"/>
      <c r="S106" s="122"/>
      <c r="T106" s="335">
        <f t="shared" si="16"/>
        <v>0</v>
      </c>
      <c r="U106" s="224">
        <f t="shared" si="14"/>
        <v>0</v>
      </c>
      <c r="V106" s="103">
        <f>D89</f>
        <v>1190</v>
      </c>
      <c r="W106" s="123" t="s">
        <v>11</v>
      </c>
      <c r="X106" s="47">
        <f t="shared" si="15"/>
        <v>0</v>
      </c>
      <c r="Y106" s="116"/>
    </row>
    <row r="107" spans="1:25" x14ac:dyDescent="0.2">
      <c r="A107" s="106"/>
      <c r="B107" s="107"/>
      <c r="C107" s="107"/>
      <c r="D107" s="107"/>
      <c r="E107" s="114"/>
      <c r="F107" s="114"/>
      <c r="G107" s="108"/>
      <c r="H107" s="226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111"/>
      <c r="T107" s="333">
        <f t="shared" si="16"/>
        <v>0</v>
      </c>
      <c r="U107" s="224">
        <f t="shared" si="14"/>
        <v>0</v>
      </c>
      <c r="V107" s="103">
        <f>D89</f>
        <v>1190</v>
      </c>
      <c r="W107" s="112" t="s">
        <v>30</v>
      </c>
      <c r="X107" s="47">
        <f t="shared" si="15"/>
        <v>0</v>
      </c>
      <c r="Y107" s="116"/>
    </row>
    <row r="108" spans="1:25" x14ac:dyDescent="0.2">
      <c r="A108" s="106"/>
      <c r="B108" s="107"/>
      <c r="C108" s="107"/>
      <c r="D108" s="107"/>
      <c r="E108" s="114"/>
      <c r="F108" s="114"/>
      <c r="G108" s="108"/>
      <c r="H108" s="226"/>
      <c r="I108" s="69">
        <v>8</v>
      </c>
      <c r="J108" s="69"/>
      <c r="K108" s="69"/>
      <c r="L108" s="69"/>
      <c r="M108" s="69"/>
      <c r="N108" s="69"/>
      <c r="O108" s="69"/>
      <c r="P108" s="69"/>
      <c r="Q108" s="69"/>
      <c r="R108" s="69"/>
      <c r="S108" s="111"/>
      <c r="T108" s="333">
        <f t="shared" si="16"/>
        <v>0</v>
      </c>
      <c r="U108" s="224">
        <f t="shared" si="14"/>
        <v>0</v>
      </c>
      <c r="V108" s="103">
        <f>D89</f>
        <v>1190</v>
      </c>
      <c r="W108" s="112" t="s">
        <v>3</v>
      </c>
      <c r="X108" s="47">
        <f t="shared" si="15"/>
        <v>0</v>
      </c>
      <c r="Y108" s="115"/>
    </row>
    <row r="109" spans="1:25" x14ac:dyDescent="0.2">
      <c r="A109" s="106"/>
      <c r="B109" s="107"/>
      <c r="C109" s="107"/>
      <c r="D109" s="107"/>
      <c r="E109" s="114"/>
      <c r="F109" s="114"/>
      <c r="G109" s="108"/>
      <c r="H109" s="226"/>
      <c r="I109" s="69">
        <v>2</v>
      </c>
      <c r="J109" s="69">
        <v>1</v>
      </c>
      <c r="K109" s="69"/>
      <c r="L109" s="69"/>
      <c r="M109" s="69"/>
      <c r="N109" s="69"/>
      <c r="O109" s="69"/>
      <c r="P109" s="69"/>
      <c r="Q109" s="69"/>
      <c r="R109" s="69"/>
      <c r="S109" s="111"/>
      <c r="T109" s="333">
        <f t="shared" si="16"/>
        <v>1</v>
      </c>
      <c r="U109" s="224">
        <f t="shared" si="14"/>
        <v>8.4033613445378156E-4</v>
      </c>
      <c r="V109" s="103">
        <f>D89</f>
        <v>1190</v>
      </c>
      <c r="W109" s="112" t="s">
        <v>8</v>
      </c>
      <c r="X109" s="47">
        <f t="shared" si="15"/>
        <v>1</v>
      </c>
      <c r="Y109" s="116"/>
    </row>
    <row r="110" spans="1:25" x14ac:dyDescent="0.2">
      <c r="A110" s="106"/>
      <c r="B110" s="107"/>
      <c r="C110" s="107"/>
      <c r="D110" s="107"/>
      <c r="E110" s="114"/>
      <c r="F110" s="114"/>
      <c r="G110" s="108"/>
      <c r="H110" s="226"/>
      <c r="I110" s="69">
        <v>4</v>
      </c>
      <c r="J110" s="69">
        <v>1</v>
      </c>
      <c r="K110" s="69"/>
      <c r="L110" s="69"/>
      <c r="M110" s="69"/>
      <c r="N110" s="69"/>
      <c r="O110" s="69"/>
      <c r="P110" s="69"/>
      <c r="Q110" s="69"/>
      <c r="R110" s="69"/>
      <c r="S110" s="111"/>
      <c r="T110" s="333">
        <f t="shared" si="16"/>
        <v>1</v>
      </c>
      <c r="U110" s="224">
        <f t="shared" si="14"/>
        <v>8.4033613445378156E-4</v>
      </c>
      <c r="V110" s="103">
        <f>D89</f>
        <v>1190</v>
      </c>
      <c r="W110" s="112" t="s">
        <v>9</v>
      </c>
      <c r="X110" s="47">
        <f t="shared" si="15"/>
        <v>1</v>
      </c>
      <c r="Y110" s="116"/>
    </row>
    <row r="111" spans="1:25" x14ac:dyDescent="0.2">
      <c r="A111" s="106"/>
      <c r="B111" s="107"/>
      <c r="C111" s="107"/>
      <c r="D111" s="107"/>
      <c r="E111" s="114"/>
      <c r="F111" s="114"/>
      <c r="G111" s="108"/>
      <c r="H111" s="226"/>
      <c r="I111" s="69">
        <v>2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111"/>
      <c r="T111" s="333">
        <f t="shared" si="16"/>
        <v>0</v>
      </c>
      <c r="U111" s="224">
        <f t="shared" si="14"/>
        <v>0</v>
      </c>
      <c r="V111" s="103">
        <f>D89</f>
        <v>1190</v>
      </c>
      <c r="W111" s="112" t="s">
        <v>82</v>
      </c>
      <c r="X111" s="47">
        <f t="shared" si="15"/>
        <v>0</v>
      </c>
      <c r="Y111" s="116"/>
    </row>
    <row r="112" spans="1:25" x14ac:dyDescent="0.2">
      <c r="A112" s="106"/>
      <c r="B112" s="107"/>
      <c r="C112" s="107"/>
      <c r="D112" s="107"/>
      <c r="E112" s="114"/>
      <c r="F112" s="114"/>
      <c r="G112" s="108"/>
      <c r="H112" s="226"/>
      <c r="I112" s="69">
        <v>2</v>
      </c>
      <c r="J112" s="69"/>
      <c r="K112" s="69"/>
      <c r="L112" s="69"/>
      <c r="M112" s="69"/>
      <c r="N112" s="69"/>
      <c r="O112" s="69"/>
      <c r="P112" s="69"/>
      <c r="Q112" s="69"/>
      <c r="R112" s="69"/>
      <c r="S112" s="111"/>
      <c r="T112" s="333">
        <f t="shared" si="16"/>
        <v>0</v>
      </c>
      <c r="U112" s="224">
        <f t="shared" si="14"/>
        <v>0</v>
      </c>
      <c r="V112" s="103">
        <f>D89</f>
        <v>1190</v>
      </c>
      <c r="W112" s="112" t="s">
        <v>20</v>
      </c>
      <c r="X112" s="47">
        <f t="shared" si="15"/>
        <v>0</v>
      </c>
      <c r="Y112" s="116"/>
    </row>
    <row r="113" spans="1:25" x14ac:dyDescent="0.2">
      <c r="A113" s="106"/>
      <c r="B113" s="107"/>
      <c r="C113" s="107"/>
      <c r="D113" s="107"/>
      <c r="E113" s="114"/>
      <c r="F113" s="114"/>
      <c r="G113" s="108"/>
      <c r="H113" s="226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111"/>
      <c r="T113" s="333">
        <f t="shared" si="16"/>
        <v>0</v>
      </c>
      <c r="U113" s="224">
        <f t="shared" si="14"/>
        <v>0</v>
      </c>
      <c r="V113" s="103">
        <f>D89</f>
        <v>1190</v>
      </c>
      <c r="W113" s="112" t="s">
        <v>83</v>
      </c>
      <c r="X113" s="47">
        <f t="shared" si="15"/>
        <v>0</v>
      </c>
      <c r="Y113" s="116"/>
    </row>
    <row r="114" spans="1:25" x14ac:dyDescent="0.2">
      <c r="A114" s="106"/>
      <c r="B114" s="107"/>
      <c r="C114" s="107"/>
      <c r="D114" s="107"/>
      <c r="E114" s="114"/>
      <c r="F114" s="114"/>
      <c r="G114" s="108"/>
      <c r="H114" s="226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111"/>
      <c r="T114" s="333">
        <f t="shared" si="16"/>
        <v>0</v>
      </c>
      <c r="U114" s="224">
        <f t="shared" si="14"/>
        <v>0</v>
      </c>
      <c r="V114" s="103">
        <f>D89</f>
        <v>1190</v>
      </c>
      <c r="W114" s="112" t="s">
        <v>47</v>
      </c>
      <c r="X114" s="47">
        <f t="shared" si="15"/>
        <v>0</v>
      </c>
      <c r="Y114" s="105" t="s">
        <v>285</v>
      </c>
    </row>
    <row r="115" spans="1:25" x14ac:dyDescent="0.2">
      <c r="A115" s="106"/>
      <c r="B115" s="107"/>
      <c r="C115" s="107"/>
      <c r="D115" s="107"/>
      <c r="E115" s="114"/>
      <c r="F115" s="114"/>
      <c r="G115" s="108"/>
      <c r="H115" s="226"/>
      <c r="I115" s="69">
        <v>9</v>
      </c>
      <c r="J115" s="69"/>
      <c r="K115" s="69"/>
      <c r="L115" s="69"/>
      <c r="M115" s="69"/>
      <c r="N115" s="69"/>
      <c r="O115" s="69"/>
      <c r="P115" s="69"/>
      <c r="Q115" s="69"/>
      <c r="R115" s="69"/>
      <c r="S115" s="111"/>
      <c r="T115" s="333">
        <f t="shared" si="16"/>
        <v>0</v>
      </c>
      <c r="U115" s="224">
        <f t="shared" si="14"/>
        <v>0</v>
      </c>
      <c r="V115" s="103">
        <f>D89</f>
        <v>1190</v>
      </c>
      <c r="W115" s="112" t="s">
        <v>13</v>
      </c>
      <c r="X115" s="47">
        <f t="shared" si="15"/>
        <v>0</v>
      </c>
      <c r="Y115" s="105" t="s">
        <v>388</v>
      </c>
    </row>
    <row r="116" spans="1:25" x14ac:dyDescent="0.2">
      <c r="A116" s="106"/>
      <c r="B116" s="107"/>
      <c r="C116" s="107"/>
      <c r="D116" s="107"/>
      <c r="E116" s="114"/>
      <c r="F116" s="114"/>
      <c r="G116" s="108"/>
      <c r="H116" s="10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111"/>
      <c r="T116" s="333">
        <f t="shared" si="16"/>
        <v>0</v>
      </c>
      <c r="U116" s="224">
        <f t="shared" si="14"/>
        <v>0</v>
      </c>
      <c r="V116" s="103">
        <f>D89</f>
        <v>1190</v>
      </c>
      <c r="W116" s="112" t="s">
        <v>85</v>
      </c>
      <c r="X116" s="47">
        <f t="shared" si="15"/>
        <v>0</v>
      </c>
      <c r="Y116" s="105" t="s">
        <v>110</v>
      </c>
    </row>
    <row r="117" spans="1:25" x14ac:dyDescent="0.2">
      <c r="A117" s="106"/>
      <c r="B117" s="107"/>
      <c r="C117" s="107"/>
      <c r="D117" s="107"/>
      <c r="E117" s="114"/>
      <c r="F117" s="114"/>
      <c r="G117" s="108"/>
      <c r="H117" s="109"/>
      <c r="I117" s="69">
        <v>2</v>
      </c>
      <c r="J117" s="69">
        <v>1</v>
      </c>
      <c r="K117" s="69"/>
      <c r="L117" s="69"/>
      <c r="M117" s="69"/>
      <c r="N117" s="69"/>
      <c r="O117" s="69"/>
      <c r="P117" s="69"/>
      <c r="Q117" s="69"/>
      <c r="R117" s="69"/>
      <c r="S117" s="111">
        <v>3</v>
      </c>
      <c r="T117" s="333">
        <f t="shared" si="16"/>
        <v>4</v>
      </c>
      <c r="U117" s="224">
        <f t="shared" si="14"/>
        <v>3.3613445378151263E-3</v>
      </c>
      <c r="V117" s="103">
        <f>D89</f>
        <v>1190</v>
      </c>
      <c r="W117" s="112" t="s">
        <v>10</v>
      </c>
      <c r="X117" s="47">
        <f t="shared" si="15"/>
        <v>4</v>
      </c>
      <c r="Y117" s="115"/>
    </row>
    <row r="118" spans="1:25" ht="15.75" thickBot="1" x14ac:dyDescent="0.25">
      <c r="A118" s="106"/>
      <c r="B118" s="107"/>
      <c r="C118" s="107"/>
      <c r="D118" s="107"/>
      <c r="E118" s="114"/>
      <c r="F118" s="114"/>
      <c r="G118" s="108"/>
      <c r="H118" s="117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8"/>
      <c r="T118" s="333">
        <f t="shared" si="16"/>
        <v>0</v>
      </c>
      <c r="U118" s="224">
        <f t="shared" si="14"/>
        <v>0</v>
      </c>
      <c r="V118" s="103">
        <f>D89</f>
        <v>1190</v>
      </c>
      <c r="W118" s="112" t="s">
        <v>103</v>
      </c>
      <c r="X118" s="47">
        <f t="shared" si="15"/>
        <v>0</v>
      </c>
      <c r="Y118" s="115"/>
    </row>
    <row r="119" spans="1:25" ht="15.75" thickBot="1" x14ac:dyDescent="0.3">
      <c r="A119" s="106"/>
      <c r="B119" s="107"/>
      <c r="C119" s="107"/>
      <c r="D119" s="107"/>
      <c r="E119" s="114"/>
      <c r="F119" s="114"/>
      <c r="G119" s="108"/>
      <c r="H119" s="91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3"/>
      <c r="T119" s="332"/>
      <c r="U119" s="332"/>
      <c r="V119" s="125"/>
      <c r="W119" s="126" t="s">
        <v>86</v>
      </c>
      <c r="Y119" s="105"/>
    </row>
    <row r="120" spans="1:25" x14ac:dyDescent="0.2">
      <c r="A120" s="106"/>
      <c r="B120" s="107"/>
      <c r="C120" s="107"/>
      <c r="D120" s="107"/>
      <c r="E120" s="114"/>
      <c r="F120" s="114"/>
      <c r="G120" s="119"/>
      <c r="H120" s="99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1"/>
      <c r="T120" s="335">
        <v>0</v>
      </c>
      <c r="U120" s="224">
        <f>($T120)/$D$89</f>
        <v>0</v>
      </c>
      <c r="V120" s="103">
        <f>D89</f>
        <v>1190</v>
      </c>
      <c r="W120" s="104" t="s">
        <v>90</v>
      </c>
      <c r="X120" s="47">
        <f>T120</f>
        <v>0</v>
      </c>
      <c r="Y120" s="105" t="s">
        <v>389</v>
      </c>
    </row>
    <row r="121" spans="1:25" x14ac:dyDescent="0.2">
      <c r="A121" s="106"/>
      <c r="B121" s="107"/>
      <c r="C121" s="107"/>
      <c r="D121" s="107"/>
      <c r="E121" s="114"/>
      <c r="F121" s="114"/>
      <c r="G121" s="119"/>
      <c r="H121" s="109">
        <v>3</v>
      </c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111"/>
      <c r="T121" s="333">
        <f t="shared" ref="T121:T127" si="17">SUM(H121,J121,L121,N121,P121,R121,S121)</f>
        <v>3</v>
      </c>
      <c r="U121" s="224">
        <f t="shared" ref="U121:U127" si="18">($T121)/$D$89</f>
        <v>2.5210084033613447E-3</v>
      </c>
      <c r="V121" s="103">
        <f>D89</f>
        <v>1190</v>
      </c>
      <c r="W121" s="112" t="s">
        <v>88</v>
      </c>
      <c r="X121" s="47">
        <f t="shared" ref="X121:X127" si="19">T121</f>
        <v>3</v>
      </c>
      <c r="Y121" s="105" t="s">
        <v>393</v>
      </c>
    </row>
    <row r="122" spans="1:25" x14ac:dyDescent="0.2">
      <c r="A122" s="106"/>
      <c r="B122" s="107"/>
      <c r="C122" s="107"/>
      <c r="D122" s="107"/>
      <c r="E122" s="114"/>
      <c r="F122" s="114"/>
      <c r="G122" s="119"/>
      <c r="H122" s="10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111"/>
      <c r="T122" s="333">
        <f t="shared" si="17"/>
        <v>0</v>
      </c>
      <c r="U122" s="224">
        <f t="shared" si="18"/>
        <v>0</v>
      </c>
      <c r="V122" s="103">
        <f>D89</f>
        <v>1190</v>
      </c>
      <c r="W122" s="112" t="s">
        <v>89</v>
      </c>
      <c r="X122" s="47">
        <f t="shared" si="19"/>
        <v>0</v>
      </c>
      <c r="Y122" s="105" t="s">
        <v>394</v>
      </c>
    </row>
    <row r="123" spans="1:25" x14ac:dyDescent="0.2">
      <c r="A123" s="106"/>
      <c r="B123" s="107"/>
      <c r="C123" s="107"/>
      <c r="D123" s="107"/>
      <c r="E123" s="114"/>
      <c r="F123" s="114"/>
      <c r="G123" s="119"/>
      <c r="H123" s="10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111"/>
      <c r="T123" s="333">
        <f t="shared" si="17"/>
        <v>0</v>
      </c>
      <c r="U123" s="224">
        <f t="shared" si="18"/>
        <v>0</v>
      </c>
      <c r="V123" s="103">
        <f>D89</f>
        <v>1190</v>
      </c>
      <c r="W123" s="112" t="s">
        <v>39</v>
      </c>
      <c r="X123" s="47">
        <f t="shared" si="19"/>
        <v>0</v>
      </c>
      <c r="Y123" s="105" t="s">
        <v>390</v>
      </c>
    </row>
    <row r="124" spans="1:25" x14ac:dyDescent="0.2">
      <c r="A124" s="106"/>
      <c r="B124" s="107"/>
      <c r="C124" s="107"/>
      <c r="D124" s="107"/>
      <c r="E124" s="114"/>
      <c r="F124" s="114"/>
      <c r="G124" s="119"/>
      <c r="H124" s="10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111"/>
      <c r="T124" s="333">
        <f t="shared" si="17"/>
        <v>0</v>
      </c>
      <c r="U124" s="224">
        <f t="shared" si="18"/>
        <v>0</v>
      </c>
      <c r="V124" s="103">
        <f>D89</f>
        <v>1190</v>
      </c>
      <c r="W124" s="112" t="s">
        <v>13</v>
      </c>
      <c r="X124" s="47">
        <f t="shared" si="19"/>
        <v>0</v>
      </c>
      <c r="Y124" s="105" t="s">
        <v>391</v>
      </c>
    </row>
    <row r="125" spans="1:25" x14ac:dyDescent="0.2">
      <c r="A125" s="106"/>
      <c r="B125" s="107"/>
      <c r="C125" s="107"/>
      <c r="D125" s="107"/>
      <c r="E125" s="114"/>
      <c r="F125" s="114"/>
      <c r="G125" s="119"/>
      <c r="H125" s="109">
        <v>3</v>
      </c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111"/>
      <c r="T125" s="333">
        <f t="shared" si="17"/>
        <v>3</v>
      </c>
      <c r="U125" s="224">
        <f t="shared" si="18"/>
        <v>2.5210084033613447E-3</v>
      </c>
      <c r="V125" s="103">
        <f>D89</f>
        <v>1190</v>
      </c>
      <c r="W125" s="112" t="s">
        <v>76</v>
      </c>
      <c r="X125" s="47">
        <f t="shared" si="19"/>
        <v>3</v>
      </c>
      <c r="Y125" s="105" t="s">
        <v>392</v>
      </c>
    </row>
    <row r="126" spans="1:25" x14ac:dyDescent="0.2">
      <c r="A126" s="106"/>
      <c r="B126" s="107"/>
      <c r="C126" s="107"/>
      <c r="D126" s="107"/>
      <c r="E126" s="114"/>
      <c r="F126" s="114"/>
      <c r="G126" s="119"/>
      <c r="H126" s="117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8"/>
      <c r="T126" s="333">
        <f t="shared" si="17"/>
        <v>0</v>
      </c>
      <c r="U126" s="224">
        <f t="shared" si="18"/>
        <v>0</v>
      </c>
      <c r="V126" s="103">
        <f>D89</f>
        <v>1190</v>
      </c>
      <c r="W126" s="124" t="s">
        <v>168</v>
      </c>
      <c r="X126" s="47">
        <f t="shared" si="19"/>
        <v>0</v>
      </c>
      <c r="Y126" s="116"/>
    </row>
    <row r="127" spans="1:25" ht="15.75" thickBot="1" x14ac:dyDescent="0.25">
      <c r="A127" s="127"/>
      <c r="B127" s="128"/>
      <c r="C127" s="128"/>
      <c r="D127" s="128"/>
      <c r="E127" s="129"/>
      <c r="F127" s="129"/>
      <c r="G127" s="130"/>
      <c r="H127" s="117">
        <v>3</v>
      </c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8"/>
      <c r="T127" s="333">
        <f t="shared" si="17"/>
        <v>3</v>
      </c>
      <c r="U127" s="331">
        <f t="shared" si="18"/>
        <v>2.5210084033613447E-3</v>
      </c>
      <c r="V127" s="103">
        <f>D89</f>
        <v>1190</v>
      </c>
      <c r="W127" s="131" t="s">
        <v>37</v>
      </c>
      <c r="X127" s="47">
        <f t="shared" si="19"/>
        <v>3</v>
      </c>
      <c r="Y127" s="295"/>
    </row>
    <row r="128" spans="1:25" ht="15.75" thickBot="1" x14ac:dyDescent="0.25">
      <c r="A128" s="132"/>
      <c r="B128" s="132"/>
      <c r="C128" s="132"/>
      <c r="D128" s="132"/>
      <c r="E128" s="132"/>
      <c r="F128" s="132"/>
      <c r="G128" s="53" t="s">
        <v>5</v>
      </c>
      <c r="H128" s="133">
        <f>SUM(H90:H127)</f>
        <v>38</v>
      </c>
      <c r="I128" s="133">
        <f t="shared" ref="I128:R128" si="20">SUM(I90:I127)</f>
        <v>37</v>
      </c>
      <c r="J128" s="133">
        <f t="shared" si="20"/>
        <v>9</v>
      </c>
      <c r="K128" s="133">
        <f t="shared" si="20"/>
        <v>0</v>
      </c>
      <c r="L128" s="133">
        <f t="shared" si="20"/>
        <v>0</v>
      </c>
      <c r="M128" s="133">
        <f t="shared" si="20"/>
        <v>0</v>
      </c>
      <c r="N128" s="133">
        <f t="shared" si="20"/>
        <v>0</v>
      </c>
      <c r="O128" s="133">
        <f t="shared" si="20"/>
        <v>0</v>
      </c>
      <c r="P128" s="133">
        <f t="shared" si="20"/>
        <v>0</v>
      </c>
      <c r="Q128" s="133">
        <f t="shared" si="20"/>
        <v>0</v>
      </c>
      <c r="R128" s="133">
        <f t="shared" si="20"/>
        <v>0</v>
      </c>
      <c r="S128" s="133">
        <f>SUM(S90:S127)</f>
        <v>15</v>
      </c>
      <c r="T128" s="271">
        <f>SUM(H128,J128,L128,N128,P128,R128,S128)</f>
        <v>62</v>
      </c>
      <c r="U128" s="224">
        <f>($T128)/$D$89</f>
        <v>5.2100840336134456E-2</v>
      </c>
      <c r="V128" s="103">
        <f>D89</f>
        <v>1190</v>
      </c>
      <c r="W128" s="46"/>
    </row>
    <row r="129" spans="1:28" x14ac:dyDescent="0.25">
      <c r="AB129" s="14" t="s">
        <v>110</v>
      </c>
    </row>
    <row r="130" spans="1:28" ht="15.75" thickBot="1" x14ac:dyDescent="0.3"/>
    <row r="131" spans="1:28" ht="75.75" thickBot="1" x14ac:dyDescent="0.3">
      <c r="A131" s="49" t="s">
        <v>23</v>
      </c>
      <c r="B131" s="49" t="s">
        <v>51</v>
      </c>
      <c r="C131" s="49" t="s">
        <v>56</v>
      </c>
      <c r="D131" s="49" t="s">
        <v>18</v>
      </c>
      <c r="E131" s="48" t="s">
        <v>17</v>
      </c>
      <c r="F131" s="50" t="s">
        <v>1</v>
      </c>
      <c r="G131" s="51" t="s">
        <v>24</v>
      </c>
      <c r="H131" s="52" t="s">
        <v>77</v>
      </c>
      <c r="I131" s="52" t="s">
        <v>78</v>
      </c>
      <c r="J131" s="52" t="s">
        <v>57</v>
      </c>
      <c r="K131" s="52" t="s">
        <v>62</v>
      </c>
      <c r="L131" s="52" t="s">
        <v>58</v>
      </c>
      <c r="M131" s="52" t="s">
        <v>63</v>
      </c>
      <c r="N131" s="52" t="s">
        <v>59</v>
      </c>
      <c r="O131" s="52" t="s">
        <v>64</v>
      </c>
      <c r="P131" s="52" t="s">
        <v>60</v>
      </c>
      <c r="Q131" s="52" t="s">
        <v>79</v>
      </c>
      <c r="R131" s="52" t="s">
        <v>132</v>
      </c>
      <c r="S131" s="49" t="s">
        <v>44</v>
      </c>
      <c r="T131" s="49" t="s">
        <v>5</v>
      </c>
      <c r="U131" s="48" t="s">
        <v>2</v>
      </c>
      <c r="V131" s="88" t="s">
        <v>74</v>
      </c>
      <c r="W131" s="89" t="s">
        <v>21</v>
      </c>
      <c r="Y131" s="90" t="s">
        <v>7</v>
      </c>
    </row>
    <row r="132" spans="1:28" ht="15.75" thickBot="1" x14ac:dyDescent="0.3">
      <c r="A132" s="474">
        <v>1481439</v>
      </c>
      <c r="B132" s="80" t="s">
        <v>271</v>
      </c>
      <c r="C132" s="472">
        <v>576</v>
      </c>
      <c r="D132" s="472">
        <v>658</v>
      </c>
      <c r="E132" s="475">
        <v>554</v>
      </c>
      <c r="F132" s="473">
        <f>E132/D132</f>
        <v>0.84194528875379937</v>
      </c>
      <c r="G132" s="54">
        <v>44965</v>
      </c>
      <c r="H132" s="91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3"/>
      <c r="T132" s="425"/>
      <c r="U132" s="125"/>
      <c r="V132" s="93"/>
      <c r="W132" s="95" t="s">
        <v>80</v>
      </c>
      <c r="Y132" s="86" t="s">
        <v>75</v>
      </c>
    </row>
    <row r="133" spans="1:28" x14ac:dyDescent="0.2">
      <c r="A133" s="96"/>
      <c r="B133" s="97"/>
      <c r="C133" s="97" t="s">
        <v>110</v>
      </c>
      <c r="D133" s="97"/>
      <c r="E133" s="97"/>
      <c r="F133" s="97"/>
      <c r="G133" s="98"/>
      <c r="H133" s="99">
        <v>4</v>
      </c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1">
        <v>3</v>
      </c>
      <c r="T133" s="335">
        <f>SUM(H133,J133,L133,N133,P133,R133,S133)</f>
        <v>7</v>
      </c>
      <c r="U133" s="224">
        <f>($T133)/$D$132</f>
        <v>1.0638297872340425E-2</v>
      </c>
      <c r="V133" s="103">
        <f>D132</f>
        <v>658</v>
      </c>
      <c r="W133" s="104" t="s">
        <v>16</v>
      </c>
      <c r="X133" s="47">
        <f>T133</f>
        <v>7</v>
      </c>
      <c r="Y133" s="290" t="s">
        <v>180</v>
      </c>
    </row>
    <row r="134" spans="1:28" x14ac:dyDescent="0.2">
      <c r="A134" s="106"/>
      <c r="B134" s="107"/>
      <c r="C134" s="107"/>
      <c r="D134" s="107"/>
      <c r="E134" s="107"/>
      <c r="F134" s="107"/>
      <c r="G134" s="108"/>
      <c r="H134" s="109">
        <v>2</v>
      </c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111"/>
      <c r="T134" s="333">
        <f>SUM(H134,J134,L134,N134,P134,R134,S134)</f>
        <v>2</v>
      </c>
      <c r="U134" s="224">
        <f t="shared" ref="U134:U161" si="21">($T134)/$D$132</f>
        <v>3.0395136778115501E-3</v>
      </c>
      <c r="V134" s="103">
        <f>D132</f>
        <v>658</v>
      </c>
      <c r="W134" s="112" t="s">
        <v>6</v>
      </c>
      <c r="X134" s="47">
        <f t="shared" ref="X134:X161" si="22">T134</f>
        <v>2</v>
      </c>
      <c r="Y134" s="290" t="s">
        <v>133</v>
      </c>
    </row>
    <row r="135" spans="1:28" x14ac:dyDescent="0.2">
      <c r="A135" s="106"/>
      <c r="B135" s="107"/>
      <c r="C135" s="107"/>
      <c r="D135" s="107"/>
      <c r="E135" s="114"/>
      <c r="F135" s="114"/>
      <c r="G135" s="108"/>
      <c r="H135" s="109">
        <v>53</v>
      </c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111"/>
      <c r="T135" s="333">
        <f>SUM(H135,J135,L135,N135,P135,R135,S135)</f>
        <v>53</v>
      </c>
      <c r="U135" s="224">
        <f t="shared" si="21"/>
        <v>8.0547112462006076E-2</v>
      </c>
      <c r="V135" s="103">
        <f>D132</f>
        <v>658</v>
      </c>
      <c r="W135" s="112" t="s">
        <v>14</v>
      </c>
      <c r="X135" s="47">
        <f t="shared" si="22"/>
        <v>53</v>
      </c>
      <c r="Y135" s="459"/>
    </row>
    <row r="136" spans="1:28" x14ac:dyDescent="0.2">
      <c r="A136" s="106"/>
      <c r="B136" s="107"/>
      <c r="C136" s="107"/>
      <c r="D136" s="107"/>
      <c r="E136" s="114"/>
      <c r="F136" s="114"/>
      <c r="G136" s="108"/>
      <c r="H136" s="109">
        <v>1</v>
      </c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111"/>
      <c r="T136" s="333">
        <f t="shared" ref="T136:T161" si="23">SUM(H136,J136,L136,N136,P136,R136,S136)</f>
        <v>1</v>
      </c>
      <c r="U136" s="224">
        <f t="shared" si="21"/>
        <v>1.5197568389057751E-3</v>
      </c>
      <c r="V136" s="103">
        <f>D132</f>
        <v>658</v>
      </c>
      <c r="W136" s="112" t="s">
        <v>15</v>
      </c>
      <c r="X136" s="47">
        <f t="shared" si="22"/>
        <v>1</v>
      </c>
      <c r="Y136" s="459"/>
    </row>
    <row r="137" spans="1:28" x14ac:dyDescent="0.2">
      <c r="A137" s="106"/>
      <c r="B137" s="107"/>
      <c r="C137" s="107"/>
      <c r="D137" s="107"/>
      <c r="E137" s="114"/>
      <c r="F137" s="114"/>
      <c r="G137" s="108"/>
      <c r="H137" s="109">
        <v>1</v>
      </c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111"/>
      <c r="T137" s="333">
        <f t="shared" si="23"/>
        <v>1</v>
      </c>
      <c r="U137" s="224">
        <f t="shared" si="21"/>
        <v>1.5197568389057751E-3</v>
      </c>
      <c r="V137" s="103">
        <f>D132</f>
        <v>658</v>
      </c>
      <c r="W137" s="112" t="s">
        <v>32</v>
      </c>
      <c r="X137" s="47">
        <f t="shared" si="22"/>
        <v>1</v>
      </c>
      <c r="Y137" s="115"/>
    </row>
    <row r="138" spans="1:28" x14ac:dyDescent="0.2">
      <c r="A138" s="106"/>
      <c r="B138" s="107"/>
      <c r="C138" s="107"/>
      <c r="D138" s="107"/>
      <c r="E138" s="114"/>
      <c r="F138" s="114"/>
      <c r="G138" s="108"/>
      <c r="H138" s="10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111"/>
      <c r="T138" s="333">
        <f t="shared" si="23"/>
        <v>0</v>
      </c>
      <c r="U138" s="224">
        <f t="shared" si="21"/>
        <v>0</v>
      </c>
      <c r="V138" s="103">
        <f>D132</f>
        <v>658</v>
      </c>
      <c r="W138" s="112" t="s">
        <v>33</v>
      </c>
      <c r="X138" s="47">
        <f t="shared" si="22"/>
        <v>0</v>
      </c>
      <c r="Y138" s="115"/>
    </row>
    <row r="139" spans="1:28" x14ac:dyDescent="0.2">
      <c r="A139" s="106"/>
      <c r="B139" s="107"/>
      <c r="C139" s="107"/>
      <c r="D139" s="107"/>
      <c r="E139" s="114"/>
      <c r="F139" s="114"/>
      <c r="G139" s="108"/>
      <c r="H139" s="10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111"/>
      <c r="T139" s="333">
        <f t="shared" si="23"/>
        <v>0</v>
      </c>
      <c r="U139" s="224">
        <f t="shared" si="21"/>
        <v>0</v>
      </c>
      <c r="V139" s="103">
        <f>D132</f>
        <v>658</v>
      </c>
      <c r="W139" s="368" t="s">
        <v>46</v>
      </c>
      <c r="X139" s="47">
        <f t="shared" si="22"/>
        <v>0</v>
      </c>
      <c r="Y139" s="115"/>
    </row>
    <row r="140" spans="1:28" x14ac:dyDescent="0.2">
      <c r="A140" s="106"/>
      <c r="B140" s="107"/>
      <c r="C140" s="107"/>
      <c r="D140" s="107"/>
      <c r="E140" s="114"/>
      <c r="F140" s="114"/>
      <c r="G140" s="108"/>
      <c r="H140" s="10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111"/>
      <c r="T140" s="333">
        <f t="shared" si="23"/>
        <v>0</v>
      </c>
      <c r="U140" s="224">
        <f t="shared" si="21"/>
        <v>0</v>
      </c>
      <c r="V140" s="103">
        <f>D132</f>
        <v>658</v>
      </c>
      <c r="W140" s="368" t="s">
        <v>31</v>
      </c>
      <c r="X140" s="47">
        <f t="shared" si="22"/>
        <v>0</v>
      </c>
      <c r="Y140" s="115"/>
    </row>
    <row r="141" spans="1:28" x14ac:dyDescent="0.2">
      <c r="A141" s="106"/>
      <c r="B141" s="107"/>
      <c r="C141" s="107"/>
      <c r="D141" s="107"/>
      <c r="E141" s="114"/>
      <c r="F141" s="114"/>
      <c r="G141" s="108"/>
      <c r="H141" s="109">
        <v>1</v>
      </c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111"/>
      <c r="T141" s="333">
        <f t="shared" si="23"/>
        <v>1</v>
      </c>
      <c r="U141" s="224">
        <f t="shared" si="21"/>
        <v>1.5197568389057751E-3</v>
      </c>
      <c r="V141" s="103">
        <f>D132</f>
        <v>658</v>
      </c>
      <c r="W141" s="112" t="s">
        <v>0</v>
      </c>
      <c r="X141" s="47">
        <f t="shared" si="22"/>
        <v>1</v>
      </c>
      <c r="Y141" s="116"/>
    </row>
    <row r="142" spans="1:28" x14ac:dyDescent="0.2">
      <c r="A142" s="106"/>
      <c r="B142" s="107"/>
      <c r="C142" s="107"/>
      <c r="D142" s="107"/>
      <c r="E142" s="114"/>
      <c r="F142" s="114"/>
      <c r="G142" s="108"/>
      <c r="H142" s="10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111">
        <v>1</v>
      </c>
      <c r="T142" s="333">
        <f t="shared" si="23"/>
        <v>1</v>
      </c>
      <c r="U142" s="224">
        <f t="shared" si="21"/>
        <v>1.5197568389057751E-3</v>
      </c>
      <c r="V142" s="103">
        <f>D132</f>
        <v>658</v>
      </c>
      <c r="W142" s="112" t="s">
        <v>12</v>
      </c>
      <c r="X142" s="47">
        <f t="shared" si="22"/>
        <v>1</v>
      </c>
      <c r="Y142" s="116"/>
    </row>
    <row r="143" spans="1:28" x14ac:dyDescent="0.2">
      <c r="A143" s="106"/>
      <c r="B143" s="107"/>
      <c r="C143" s="107"/>
      <c r="D143" s="107"/>
      <c r="E143" s="114"/>
      <c r="F143" s="114"/>
      <c r="G143" s="108"/>
      <c r="H143" s="109">
        <v>2</v>
      </c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111"/>
      <c r="T143" s="333">
        <f t="shared" si="23"/>
        <v>2</v>
      </c>
      <c r="U143" s="224">
        <f t="shared" si="21"/>
        <v>3.0395136778115501E-3</v>
      </c>
      <c r="V143" s="103">
        <f>D132</f>
        <v>658</v>
      </c>
      <c r="W143" s="112" t="s">
        <v>35</v>
      </c>
      <c r="X143" s="47">
        <f t="shared" si="22"/>
        <v>2</v>
      </c>
      <c r="Y143" s="116"/>
    </row>
    <row r="144" spans="1:28" x14ac:dyDescent="0.2">
      <c r="A144" s="106"/>
      <c r="B144" s="107"/>
      <c r="C144" s="107"/>
      <c r="D144" s="107"/>
      <c r="E144" s="114"/>
      <c r="F144" s="114"/>
      <c r="G144" s="108"/>
      <c r="H144" s="109">
        <v>1</v>
      </c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111"/>
      <c r="T144" s="333">
        <f t="shared" si="23"/>
        <v>1</v>
      </c>
      <c r="U144" s="224">
        <f t="shared" si="21"/>
        <v>1.5197568389057751E-3</v>
      </c>
      <c r="V144" s="103">
        <f>D132</f>
        <v>658</v>
      </c>
      <c r="W144" s="112" t="s">
        <v>129</v>
      </c>
      <c r="X144" s="47">
        <f t="shared" si="22"/>
        <v>1</v>
      </c>
      <c r="Y144" s="116"/>
    </row>
    <row r="145" spans="1:25" x14ac:dyDescent="0.2">
      <c r="A145" s="106"/>
      <c r="B145" s="107"/>
      <c r="C145" s="107"/>
      <c r="D145" s="107"/>
      <c r="E145" s="114"/>
      <c r="F145" s="114"/>
      <c r="G145" s="108"/>
      <c r="H145" s="10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111"/>
      <c r="T145" s="333">
        <f t="shared" si="23"/>
        <v>0</v>
      </c>
      <c r="U145" s="224">
        <f t="shared" si="21"/>
        <v>0</v>
      </c>
      <c r="V145" s="103">
        <f>D132</f>
        <v>658</v>
      </c>
      <c r="W145" s="254" t="s">
        <v>176</v>
      </c>
      <c r="X145" s="47">
        <f t="shared" si="22"/>
        <v>0</v>
      </c>
      <c r="Y145" s="116"/>
    </row>
    <row r="146" spans="1:25" x14ac:dyDescent="0.2">
      <c r="A146" s="106"/>
      <c r="B146" s="107"/>
      <c r="C146" s="107"/>
      <c r="D146" s="107"/>
      <c r="E146" s="114"/>
      <c r="F146" s="114"/>
      <c r="G146" s="119"/>
      <c r="H146" s="120"/>
      <c r="I146" s="69"/>
      <c r="J146" s="69">
        <v>3</v>
      </c>
      <c r="K146" s="69"/>
      <c r="L146" s="69"/>
      <c r="M146" s="69"/>
      <c r="N146" s="69"/>
      <c r="O146" s="69"/>
      <c r="P146" s="69"/>
      <c r="Q146" s="69"/>
      <c r="R146" s="69"/>
      <c r="S146" s="111"/>
      <c r="T146" s="333">
        <f t="shared" si="23"/>
        <v>3</v>
      </c>
      <c r="U146" s="224">
        <f t="shared" si="21"/>
        <v>4.559270516717325E-3</v>
      </c>
      <c r="V146" s="103">
        <f>D132</f>
        <v>658</v>
      </c>
      <c r="W146" s="69" t="s">
        <v>424</v>
      </c>
      <c r="X146" s="47">
        <f t="shared" si="22"/>
        <v>3</v>
      </c>
      <c r="Y146" s="116"/>
    </row>
    <row r="147" spans="1:25" x14ac:dyDescent="0.2">
      <c r="A147" s="106"/>
      <c r="B147" s="107"/>
      <c r="C147" s="107"/>
      <c r="D147" s="107"/>
      <c r="E147" s="114"/>
      <c r="F147" s="114"/>
      <c r="G147" s="119"/>
      <c r="H147" s="120">
        <v>1</v>
      </c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111"/>
      <c r="T147" s="333">
        <f t="shared" si="23"/>
        <v>1</v>
      </c>
      <c r="U147" s="224">
        <f t="shared" si="21"/>
        <v>1.5197568389057751E-3</v>
      </c>
      <c r="V147" s="103">
        <f>D132</f>
        <v>658</v>
      </c>
      <c r="W147" s="180" t="s">
        <v>189</v>
      </c>
      <c r="X147" s="47">
        <f t="shared" si="22"/>
        <v>1</v>
      </c>
      <c r="Y147" s="116"/>
    </row>
    <row r="148" spans="1:25" ht="15.75" thickBot="1" x14ac:dyDescent="0.25">
      <c r="A148" s="106"/>
      <c r="B148" s="107"/>
      <c r="C148" s="107"/>
      <c r="D148" s="107"/>
      <c r="E148" s="114"/>
      <c r="F148" s="114"/>
      <c r="G148" s="119"/>
      <c r="H148" s="227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55"/>
      <c r="T148" s="334">
        <f t="shared" si="23"/>
        <v>0</v>
      </c>
      <c r="U148" s="331">
        <f t="shared" si="21"/>
        <v>0</v>
      </c>
      <c r="V148" s="321">
        <f>D132</f>
        <v>658</v>
      </c>
      <c r="W148" s="228" t="s">
        <v>81</v>
      </c>
      <c r="X148" s="47">
        <f t="shared" si="22"/>
        <v>0</v>
      </c>
      <c r="Y148" s="116"/>
    </row>
    <row r="149" spans="1:25" x14ac:dyDescent="0.2">
      <c r="A149" s="106"/>
      <c r="B149" s="107"/>
      <c r="C149" s="107"/>
      <c r="D149" s="107"/>
      <c r="E149" s="114"/>
      <c r="F149" s="114"/>
      <c r="G149" s="108"/>
      <c r="H149" s="225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2"/>
      <c r="T149" s="335">
        <f t="shared" si="23"/>
        <v>0</v>
      </c>
      <c r="U149" s="224">
        <f t="shared" si="21"/>
        <v>0</v>
      </c>
      <c r="V149" s="103">
        <f>D132</f>
        <v>658</v>
      </c>
      <c r="W149" s="123" t="s">
        <v>11</v>
      </c>
      <c r="X149" s="47">
        <f t="shared" si="22"/>
        <v>0</v>
      </c>
      <c r="Y149" s="116"/>
    </row>
    <row r="150" spans="1:25" x14ac:dyDescent="0.2">
      <c r="A150" s="106"/>
      <c r="B150" s="107"/>
      <c r="C150" s="107"/>
      <c r="D150" s="107"/>
      <c r="E150" s="114"/>
      <c r="F150" s="114"/>
      <c r="G150" s="108"/>
      <c r="H150" s="226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111"/>
      <c r="T150" s="333">
        <f t="shared" si="23"/>
        <v>0</v>
      </c>
      <c r="U150" s="224">
        <f t="shared" si="21"/>
        <v>0</v>
      </c>
      <c r="V150" s="103">
        <f>D132</f>
        <v>658</v>
      </c>
      <c r="W150" s="112" t="s">
        <v>30</v>
      </c>
      <c r="X150" s="47">
        <f t="shared" si="22"/>
        <v>0</v>
      </c>
      <c r="Y150" s="116"/>
    </row>
    <row r="151" spans="1:25" x14ac:dyDescent="0.2">
      <c r="A151" s="106"/>
      <c r="B151" s="107"/>
      <c r="C151" s="107"/>
      <c r="D151" s="107"/>
      <c r="E151" s="114"/>
      <c r="F151" s="114"/>
      <c r="G151" s="108"/>
      <c r="H151" s="226"/>
      <c r="I151" s="69">
        <v>5</v>
      </c>
      <c r="J151" s="69">
        <v>7</v>
      </c>
      <c r="K151" s="69"/>
      <c r="L151" s="69"/>
      <c r="M151" s="69"/>
      <c r="N151" s="69"/>
      <c r="O151" s="69"/>
      <c r="P151" s="69"/>
      <c r="Q151" s="69"/>
      <c r="R151" s="69"/>
      <c r="S151" s="111"/>
      <c r="T151" s="333">
        <f t="shared" si="23"/>
        <v>7</v>
      </c>
      <c r="U151" s="224">
        <f t="shared" si="21"/>
        <v>1.0638297872340425E-2</v>
      </c>
      <c r="V151" s="103">
        <f>D132</f>
        <v>658</v>
      </c>
      <c r="W151" s="112" t="s">
        <v>3</v>
      </c>
      <c r="X151" s="47">
        <f t="shared" si="22"/>
        <v>7</v>
      </c>
      <c r="Y151" s="115"/>
    </row>
    <row r="152" spans="1:25" x14ac:dyDescent="0.2">
      <c r="A152" s="106"/>
      <c r="B152" s="107"/>
      <c r="C152" s="107"/>
      <c r="D152" s="107"/>
      <c r="E152" s="114"/>
      <c r="F152" s="114"/>
      <c r="G152" s="108"/>
      <c r="H152" s="226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111"/>
      <c r="T152" s="333">
        <f t="shared" si="23"/>
        <v>0</v>
      </c>
      <c r="U152" s="224">
        <f t="shared" si="21"/>
        <v>0</v>
      </c>
      <c r="V152" s="103">
        <f>D132</f>
        <v>658</v>
      </c>
      <c r="W152" s="112" t="s">
        <v>8</v>
      </c>
      <c r="X152" s="47">
        <f t="shared" si="22"/>
        <v>0</v>
      </c>
      <c r="Y152" s="116"/>
    </row>
    <row r="153" spans="1:25" x14ac:dyDescent="0.2">
      <c r="A153" s="106"/>
      <c r="B153" s="107"/>
      <c r="C153" s="107"/>
      <c r="D153" s="107"/>
      <c r="E153" s="114"/>
      <c r="F153" s="114"/>
      <c r="G153" s="108"/>
      <c r="H153" s="226"/>
      <c r="I153" s="69">
        <v>2</v>
      </c>
      <c r="J153" s="69">
        <v>5</v>
      </c>
      <c r="K153" s="69"/>
      <c r="L153" s="69"/>
      <c r="M153" s="69"/>
      <c r="N153" s="69"/>
      <c r="O153" s="69"/>
      <c r="P153" s="69"/>
      <c r="Q153" s="69"/>
      <c r="R153" s="69"/>
      <c r="S153" s="111"/>
      <c r="T153" s="333">
        <f t="shared" si="23"/>
        <v>5</v>
      </c>
      <c r="U153" s="224">
        <f t="shared" si="21"/>
        <v>7.5987841945288756E-3</v>
      </c>
      <c r="V153" s="103">
        <f>D132</f>
        <v>658</v>
      </c>
      <c r="W153" s="112" t="s">
        <v>9</v>
      </c>
      <c r="X153" s="47">
        <f t="shared" si="22"/>
        <v>5</v>
      </c>
      <c r="Y153" s="116"/>
    </row>
    <row r="154" spans="1:25" x14ac:dyDescent="0.2">
      <c r="A154" s="106"/>
      <c r="B154" s="107"/>
      <c r="C154" s="107"/>
      <c r="D154" s="107"/>
      <c r="E154" s="114"/>
      <c r="F154" s="114"/>
      <c r="G154" s="108"/>
      <c r="H154" s="226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111"/>
      <c r="T154" s="333">
        <f t="shared" si="23"/>
        <v>0</v>
      </c>
      <c r="U154" s="224">
        <f t="shared" si="21"/>
        <v>0</v>
      </c>
      <c r="V154" s="103">
        <f>D132</f>
        <v>658</v>
      </c>
      <c r="W154" s="112" t="s">
        <v>82</v>
      </c>
      <c r="X154" s="47">
        <f t="shared" si="22"/>
        <v>0</v>
      </c>
      <c r="Y154" s="116"/>
    </row>
    <row r="155" spans="1:25" x14ac:dyDescent="0.2">
      <c r="A155" s="106"/>
      <c r="B155" s="107"/>
      <c r="C155" s="107"/>
      <c r="D155" s="107"/>
      <c r="E155" s="114"/>
      <c r="F155" s="114"/>
      <c r="G155" s="108"/>
      <c r="H155" s="226"/>
      <c r="I155" s="69">
        <v>1</v>
      </c>
      <c r="J155" s="69">
        <v>1</v>
      </c>
      <c r="K155" s="69"/>
      <c r="L155" s="69"/>
      <c r="M155" s="69"/>
      <c r="N155" s="69"/>
      <c r="O155" s="69"/>
      <c r="P155" s="69"/>
      <c r="Q155" s="69"/>
      <c r="R155" s="69"/>
      <c r="S155" s="111"/>
      <c r="T155" s="333">
        <f t="shared" si="23"/>
        <v>1</v>
      </c>
      <c r="U155" s="224">
        <f t="shared" si="21"/>
        <v>1.5197568389057751E-3</v>
      </c>
      <c r="V155" s="103">
        <f>D132</f>
        <v>658</v>
      </c>
      <c r="W155" s="112" t="s">
        <v>20</v>
      </c>
      <c r="X155" s="47">
        <f t="shared" si="22"/>
        <v>1</v>
      </c>
      <c r="Y155" s="116"/>
    </row>
    <row r="156" spans="1:25" x14ac:dyDescent="0.2">
      <c r="A156" s="106"/>
      <c r="B156" s="107"/>
      <c r="C156" s="107"/>
      <c r="D156" s="107"/>
      <c r="E156" s="114"/>
      <c r="F156" s="114"/>
      <c r="G156" s="108"/>
      <c r="H156" s="226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111"/>
      <c r="T156" s="333">
        <f t="shared" si="23"/>
        <v>0</v>
      </c>
      <c r="U156" s="224">
        <f t="shared" si="21"/>
        <v>0</v>
      </c>
      <c r="V156" s="103">
        <f>D132</f>
        <v>658</v>
      </c>
      <c r="W156" s="112" t="s">
        <v>83</v>
      </c>
      <c r="X156" s="47">
        <f t="shared" si="22"/>
        <v>0</v>
      </c>
      <c r="Y156" s="116"/>
    </row>
    <row r="157" spans="1:25" x14ac:dyDescent="0.2">
      <c r="A157" s="106"/>
      <c r="B157" s="107"/>
      <c r="C157" s="107"/>
      <c r="D157" s="107"/>
      <c r="E157" s="114"/>
      <c r="F157" s="114"/>
      <c r="G157" s="108"/>
      <c r="H157" s="226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111"/>
      <c r="T157" s="333">
        <f t="shared" si="23"/>
        <v>0</v>
      </c>
      <c r="U157" s="224">
        <f t="shared" si="21"/>
        <v>0</v>
      </c>
      <c r="V157" s="103">
        <f>D132</f>
        <v>658</v>
      </c>
      <c r="W157" s="112" t="s">
        <v>47</v>
      </c>
      <c r="X157" s="47">
        <f t="shared" si="22"/>
        <v>0</v>
      </c>
      <c r="Y157" s="105" t="s">
        <v>426</v>
      </c>
    </row>
    <row r="158" spans="1:25" x14ac:dyDescent="0.2">
      <c r="A158" s="106"/>
      <c r="B158" s="107"/>
      <c r="C158" s="107"/>
      <c r="D158" s="107"/>
      <c r="E158" s="114"/>
      <c r="F158" s="114"/>
      <c r="G158" s="108"/>
      <c r="H158" s="226"/>
      <c r="I158" s="69">
        <v>6</v>
      </c>
      <c r="J158" s="69">
        <v>1</v>
      </c>
      <c r="K158" s="69"/>
      <c r="L158" s="69"/>
      <c r="M158" s="69"/>
      <c r="N158" s="69"/>
      <c r="O158" s="69"/>
      <c r="P158" s="69"/>
      <c r="Q158" s="69"/>
      <c r="R158" s="69"/>
      <c r="S158" s="111"/>
      <c r="T158" s="333">
        <f t="shared" si="23"/>
        <v>1</v>
      </c>
      <c r="U158" s="224">
        <f t="shared" si="21"/>
        <v>1.5197568389057751E-3</v>
      </c>
      <c r="V158" s="103">
        <f>D132</f>
        <v>658</v>
      </c>
      <c r="W158" s="112" t="s">
        <v>13</v>
      </c>
      <c r="X158" s="47">
        <f t="shared" si="22"/>
        <v>1</v>
      </c>
      <c r="Y158" s="105" t="s">
        <v>427</v>
      </c>
    </row>
    <row r="159" spans="1:25" x14ac:dyDescent="0.2">
      <c r="A159" s="106"/>
      <c r="B159" s="107"/>
      <c r="C159" s="107"/>
      <c r="D159" s="107"/>
      <c r="E159" s="114"/>
      <c r="F159" s="114"/>
      <c r="G159" s="108"/>
      <c r="H159" s="109"/>
      <c r="I159" s="69">
        <v>1</v>
      </c>
      <c r="J159" s="69"/>
      <c r="K159" s="69"/>
      <c r="L159" s="69"/>
      <c r="M159" s="69"/>
      <c r="N159" s="69"/>
      <c r="O159" s="69"/>
      <c r="P159" s="69"/>
      <c r="Q159" s="69"/>
      <c r="R159" s="69"/>
      <c r="S159" s="111"/>
      <c r="T159" s="333">
        <f t="shared" si="23"/>
        <v>0</v>
      </c>
      <c r="U159" s="224">
        <f t="shared" si="21"/>
        <v>0</v>
      </c>
      <c r="V159" s="103">
        <f>D132</f>
        <v>658</v>
      </c>
      <c r="W159" s="112" t="s">
        <v>85</v>
      </c>
      <c r="X159" s="47">
        <f t="shared" si="22"/>
        <v>0</v>
      </c>
      <c r="Y159" s="105" t="s">
        <v>110</v>
      </c>
    </row>
    <row r="160" spans="1:25" x14ac:dyDescent="0.2">
      <c r="A160" s="106"/>
      <c r="B160" s="107"/>
      <c r="C160" s="107"/>
      <c r="D160" s="107"/>
      <c r="E160" s="114"/>
      <c r="F160" s="114"/>
      <c r="G160" s="108"/>
      <c r="H160" s="10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111"/>
      <c r="T160" s="333">
        <f t="shared" si="23"/>
        <v>0</v>
      </c>
      <c r="U160" s="224">
        <f t="shared" si="21"/>
        <v>0</v>
      </c>
      <c r="V160" s="103">
        <f>D132</f>
        <v>658</v>
      </c>
      <c r="W160" s="112" t="s">
        <v>10</v>
      </c>
      <c r="X160" s="47">
        <f t="shared" si="22"/>
        <v>0</v>
      </c>
      <c r="Y160" s="115"/>
    </row>
    <row r="161" spans="1:25" ht="15.75" thickBot="1" x14ac:dyDescent="0.25">
      <c r="A161" s="106"/>
      <c r="B161" s="107"/>
      <c r="C161" s="107"/>
      <c r="D161" s="107"/>
      <c r="E161" s="114"/>
      <c r="F161" s="114"/>
      <c r="G161" s="108"/>
      <c r="H161" s="117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8"/>
      <c r="T161" s="333">
        <f t="shared" si="23"/>
        <v>0</v>
      </c>
      <c r="U161" s="224">
        <f t="shared" si="21"/>
        <v>0</v>
      </c>
      <c r="V161" s="103">
        <f>D132</f>
        <v>658</v>
      </c>
      <c r="W161" s="112" t="s">
        <v>103</v>
      </c>
      <c r="X161" s="47">
        <f t="shared" si="22"/>
        <v>0</v>
      </c>
      <c r="Y161" s="115"/>
    </row>
    <row r="162" spans="1:25" ht="15.75" thickBot="1" x14ac:dyDescent="0.3">
      <c r="A162" s="106"/>
      <c r="B162" s="107"/>
      <c r="C162" s="107"/>
      <c r="D162" s="107"/>
      <c r="E162" s="114"/>
      <c r="F162" s="114"/>
      <c r="G162" s="108"/>
      <c r="H162" s="91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3"/>
      <c r="T162" s="332"/>
      <c r="U162" s="332"/>
      <c r="V162" s="125"/>
      <c r="W162" s="126" t="s">
        <v>86</v>
      </c>
      <c r="Y162" s="105"/>
    </row>
    <row r="163" spans="1:25" x14ac:dyDescent="0.2">
      <c r="A163" s="106"/>
      <c r="B163" s="107"/>
      <c r="C163" s="107"/>
      <c r="D163" s="107"/>
      <c r="E163" s="114"/>
      <c r="F163" s="114"/>
      <c r="G163" s="119"/>
      <c r="H163" s="99">
        <v>1</v>
      </c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1"/>
      <c r="T163" s="335">
        <v>0</v>
      </c>
      <c r="U163" s="224">
        <f>($T163)/$D$132</f>
        <v>0</v>
      </c>
      <c r="V163" s="103">
        <f>D132</f>
        <v>658</v>
      </c>
      <c r="W163" s="104" t="s">
        <v>425</v>
      </c>
      <c r="X163" s="47">
        <f>T163</f>
        <v>0</v>
      </c>
      <c r="Y163" s="105" t="s">
        <v>301</v>
      </c>
    </row>
    <row r="164" spans="1:25" x14ac:dyDescent="0.2">
      <c r="A164" s="106"/>
      <c r="B164" s="107"/>
      <c r="C164" s="107"/>
      <c r="D164" s="107"/>
      <c r="E164" s="114"/>
      <c r="F164" s="114"/>
      <c r="G164" s="119"/>
      <c r="H164" s="109">
        <v>3</v>
      </c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111"/>
      <c r="T164" s="333">
        <f t="shared" ref="T164:T170" si="24">SUM(H164,J164,L164,N164,P164,R164,S164)</f>
        <v>3</v>
      </c>
      <c r="U164" s="224">
        <f t="shared" ref="U164:U170" si="25">($T164)/$D$132</f>
        <v>4.559270516717325E-3</v>
      </c>
      <c r="V164" s="103">
        <f>D132</f>
        <v>658</v>
      </c>
      <c r="W164" s="112" t="s">
        <v>88</v>
      </c>
      <c r="X164" s="47">
        <f t="shared" ref="X164:X170" si="26">T164</f>
        <v>3</v>
      </c>
      <c r="Y164" s="105" t="s">
        <v>300</v>
      </c>
    </row>
    <row r="165" spans="1:25" x14ac:dyDescent="0.2">
      <c r="A165" s="106"/>
      <c r="B165" s="107"/>
      <c r="C165" s="107"/>
      <c r="D165" s="107"/>
      <c r="E165" s="114"/>
      <c r="F165" s="114"/>
      <c r="G165" s="119"/>
      <c r="H165" s="10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111"/>
      <c r="T165" s="333">
        <f t="shared" si="24"/>
        <v>0</v>
      </c>
      <c r="U165" s="224">
        <f t="shared" si="25"/>
        <v>0</v>
      </c>
      <c r="V165" s="103">
        <f>D132</f>
        <v>658</v>
      </c>
      <c r="W165" s="112" t="s">
        <v>89</v>
      </c>
      <c r="X165" s="47">
        <f t="shared" si="26"/>
        <v>0</v>
      </c>
      <c r="Y165" s="105"/>
    </row>
    <row r="166" spans="1:25" x14ac:dyDescent="0.2">
      <c r="A166" s="106"/>
      <c r="B166" s="107"/>
      <c r="C166" s="107"/>
      <c r="D166" s="107"/>
      <c r="E166" s="114"/>
      <c r="F166" s="114"/>
      <c r="G166" s="119"/>
      <c r="H166" s="109">
        <v>2</v>
      </c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111"/>
      <c r="T166" s="333">
        <f t="shared" si="24"/>
        <v>2</v>
      </c>
      <c r="U166" s="224">
        <f t="shared" si="25"/>
        <v>3.0395136778115501E-3</v>
      </c>
      <c r="V166" s="103">
        <f>D132</f>
        <v>658</v>
      </c>
      <c r="W166" s="112" t="s">
        <v>39</v>
      </c>
      <c r="X166" s="47">
        <f t="shared" si="26"/>
        <v>2</v>
      </c>
      <c r="Y166" s="105" t="s">
        <v>390</v>
      </c>
    </row>
    <row r="167" spans="1:25" x14ac:dyDescent="0.2">
      <c r="A167" s="106"/>
      <c r="B167" s="107"/>
      <c r="C167" s="107"/>
      <c r="D167" s="107"/>
      <c r="E167" s="114"/>
      <c r="F167" s="114"/>
      <c r="G167" s="119"/>
      <c r="H167" s="10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11"/>
      <c r="T167" s="333">
        <f t="shared" si="24"/>
        <v>0</v>
      </c>
      <c r="U167" s="224">
        <f t="shared" si="25"/>
        <v>0</v>
      </c>
      <c r="V167" s="103">
        <f>D132</f>
        <v>658</v>
      </c>
      <c r="W167" s="112" t="s">
        <v>13</v>
      </c>
      <c r="X167" s="47">
        <f t="shared" si="26"/>
        <v>0</v>
      </c>
      <c r="Y167" s="105" t="s">
        <v>428</v>
      </c>
    </row>
    <row r="168" spans="1:25" x14ac:dyDescent="0.2">
      <c r="A168" s="106"/>
      <c r="B168" s="107"/>
      <c r="C168" s="107"/>
      <c r="D168" s="107"/>
      <c r="E168" s="114"/>
      <c r="F168" s="114"/>
      <c r="G168" s="119"/>
      <c r="H168" s="109">
        <v>3</v>
      </c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11"/>
      <c r="T168" s="333">
        <f t="shared" si="24"/>
        <v>3</v>
      </c>
      <c r="U168" s="224">
        <f t="shared" si="25"/>
        <v>4.559270516717325E-3</v>
      </c>
      <c r="V168" s="103">
        <f>D132</f>
        <v>658</v>
      </c>
      <c r="W168" s="112" t="s">
        <v>76</v>
      </c>
      <c r="X168" s="47">
        <f t="shared" si="26"/>
        <v>3</v>
      </c>
      <c r="Y168" s="105" t="s">
        <v>270</v>
      </c>
    </row>
    <row r="169" spans="1:25" x14ac:dyDescent="0.2">
      <c r="A169" s="106"/>
      <c r="B169" s="107"/>
      <c r="C169" s="107"/>
      <c r="D169" s="107"/>
      <c r="E169" s="114"/>
      <c r="F169" s="114"/>
      <c r="G169" s="119"/>
      <c r="H169" s="117">
        <v>2</v>
      </c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8"/>
      <c r="T169" s="333">
        <f t="shared" si="24"/>
        <v>2</v>
      </c>
      <c r="U169" s="224">
        <f t="shared" si="25"/>
        <v>3.0395136778115501E-3</v>
      </c>
      <c r="V169" s="103">
        <f>D132</f>
        <v>658</v>
      </c>
      <c r="W169" s="124" t="s">
        <v>168</v>
      </c>
      <c r="X169" s="47">
        <f t="shared" si="26"/>
        <v>2</v>
      </c>
      <c r="Y169" s="116"/>
    </row>
    <row r="170" spans="1:25" ht="15.75" thickBot="1" x14ac:dyDescent="0.25">
      <c r="A170" s="127"/>
      <c r="B170" s="128"/>
      <c r="C170" s="128"/>
      <c r="D170" s="128"/>
      <c r="E170" s="129"/>
      <c r="F170" s="129"/>
      <c r="G170" s="130"/>
      <c r="H170" s="117">
        <v>5</v>
      </c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8"/>
      <c r="T170" s="333">
        <f t="shared" si="24"/>
        <v>5</v>
      </c>
      <c r="U170" s="331">
        <f t="shared" si="25"/>
        <v>7.5987841945288756E-3</v>
      </c>
      <c r="V170" s="103">
        <f>D132</f>
        <v>658</v>
      </c>
      <c r="W170" s="131" t="s">
        <v>37</v>
      </c>
      <c r="X170" s="47">
        <f t="shared" si="26"/>
        <v>5</v>
      </c>
      <c r="Y170" s="295"/>
    </row>
    <row r="171" spans="1:25" ht="15.75" thickBot="1" x14ac:dyDescent="0.25">
      <c r="A171" s="132"/>
      <c r="B171" s="132"/>
      <c r="C171" s="132"/>
      <c r="D171" s="132"/>
      <c r="E171" s="132"/>
      <c r="F171" s="132"/>
      <c r="G171" s="53" t="s">
        <v>5</v>
      </c>
      <c r="H171" s="133">
        <f>SUM(H133:H170)</f>
        <v>82</v>
      </c>
      <c r="I171" s="133">
        <f t="shared" ref="I171:R171" si="27">SUM(I133:I170)</f>
        <v>15</v>
      </c>
      <c r="J171" s="133">
        <f t="shared" si="27"/>
        <v>17</v>
      </c>
      <c r="K171" s="133">
        <f t="shared" si="27"/>
        <v>0</v>
      </c>
      <c r="L171" s="133">
        <f t="shared" si="27"/>
        <v>0</v>
      </c>
      <c r="M171" s="133">
        <f t="shared" si="27"/>
        <v>0</v>
      </c>
      <c r="N171" s="133">
        <f t="shared" si="27"/>
        <v>0</v>
      </c>
      <c r="O171" s="133">
        <f t="shared" si="27"/>
        <v>0</v>
      </c>
      <c r="P171" s="133">
        <f t="shared" si="27"/>
        <v>0</v>
      </c>
      <c r="Q171" s="133">
        <f t="shared" si="27"/>
        <v>0</v>
      </c>
      <c r="R171" s="133">
        <f t="shared" si="27"/>
        <v>0</v>
      </c>
      <c r="S171" s="133">
        <f>SUM(S133:S170)</f>
        <v>4</v>
      </c>
      <c r="T171" s="271">
        <f>SUM(H171,J171,L171,N171,P171,R171,S171)</f>
        <v>103</v>
      </c>
      <c r="U171" s="224">
        <f>($T171)/$D$132</f>
        <v>0.15653495440729484</v>
      </c>
      <c r="V171" s="103">
        <f>D132</f>
        <v>658</v>
      </c>
      <c r="W171" s="46"/>
    </row>
    <row r="172" spans="1:25" ht="15.75" thickBot="1" x14ac:dyDescent="0.3"/>
    <row r="173" spans="1:25" ht="75.75" thickBot="1" x14ac:dyDescent="0.3">
      <c r="A173" s="49" t="s">
        <v>23</v>
      </c>
      <c r="B173" s="49" t="s">
        <v>51</v>
      </c>
      <c r="C173" s="49" t="s">
        <v>56</v>
      </c>
      <c r="D173" s="49" t="s">
        <v>18</v>
      </c>
      <c r="E173" s="48" t="s">
        <v>17</v>
      </c>
      <c r="F173" s="50" t="s">
        <v>1</v>
      </c>
      <c r="G173" s="51" t="s">
        <v>24</v>
      </c>
      <c r="H173" s="52" t="s">
        <v>77</v>
      </c>
      <c r="I173" s="52" t="s">
        <v>78</v>
      </c>
      <c r="J173" s="52" t="s">
        <v>57</v>
      </c>
      <c r="K173" s="52" t="s">
        <v>62</v>
      </c>
      <c r="L173" s="52" t="s">
        <v>58</v>
      </c>
      <c r="M173" s="52" t="s">
        <v>63</v>
      </c>
      <c r="N173" s="52" t="s">
        <v>59</v>
      </c>
      <c r="O173" s="52" t="s">
        <v>64</v>
      </c>
      <c r="P173" s="52" t="s">
        <v>60</v>
      </c>
      <c r="Q173" s="52" t="s">
        <v>79</v>
      </c>
      <c r="R173" s="52" t="s">
        <v>132</v>
      </c>
      <c r="S173" s="49" t="s">
        <v>44</v>
      </c>
      <c r="T173" s="49" t="s">
        <v>5</v>
      </c>
      <c r="U173" s="48" t="s">
        <v>2</v>
      </c>
      <c r="V173" s="88" t="s">
        <v>74</v>
      </c>
      <c r="W173" s="89" t="s">
        <v>21</v>
      </c>
      <c r="Y173" s="90" t="s">
        <v>7</v>
      </c>
    </row>
    <row r="174" spans="1:25" ht="15.75" thickBot="1" x14ac:dyDescent="0.3">
      <c r="A174" s="474">
        <v>1478463</v>
      </c>
      <c r="B174" s="80" t="s">
        <v>271</v>
      </c>
      <c r="C174" s="472">
        <v>768</v>
      </c>
      <c r="D174" s="472">
        <v>830</v>
      </c>
      <c r="E174" s="475">
        <v>742</v>
      </c>
      <c r="F174" s="473">
        <f>E174/D174</f>
        <v>0.89397590361445778</v>
      </c>
      <c r="G174" s="54">
        <v>44966</v>
      </c>
      <c r="H174" s="91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3"/>
      <c r="T174" s="425"/>
      <c r="U174" s="125"/>
      <c r="V174" s="93"/>
      <c r="W174" s="95" t="s">
        <v>80</v>
      </c>
      <c r="Y174" s="86" t="s">
        <v>75</v>
      </c>
    </row>
    <row r="175" spans="1:25" x14ac:dyDescent="0.2">
      <c r="A175" s="96"/>
      <c r="B175" s="97"/>
      <c r="C175" s="97"/>
      <c r="D175" s="97"/>
      <c r="E175" s="97"/>
      <c r="F175" s="97"/>
      <c r="G175" s="98"/>
      <c r="H175" s="99">
        <v>8</v>
      </c>
      <c r="I175" s="100"/>
      <c r="J175" s="100">
        <v>1</v>
      </c>
      <c r="K175" s="100"/>
      <c r="L175" s="100"/>
      <c r="M175" s="100"/>
      <c r="N175" s="100"/>
      <c r="O175" s="100"/>
      <c r="P175" s="100"/>
      <c r="Q175" s="100"/>
      <c r="R175" s="100"/>
      <c r="S175" s="101">
        <v>6</v>
      </c>
      <c r="T175" s="335">
        <f>SUM(H175,J175,L175,N175,P175,R175,S175)</f>
        <v>15</v>
      </c>
      <c r="U175" s="224">
        <f>($T175)/$D$174</f>
        <v>1.8072289156626505E-2</v>
      </c>
      <c r="V175" s="103">
        <f>D174</f>
        <v>830</v>
      </c>
      <c r="W175" s="104" t="s">
        <v>16</v>
      </c>
      <c r="X175" s="47">
        <f>T175</f>
        <v>15</v>
      </c>
      <c r="Y175" s="290" t="s">
        <v>180</v>
      </c>
    </row>
    <row r="176" spans="1:25" x14ac:dyDescent="0.2">
      <c r="A176" s="106"/>
      <c r="B176" s="107"/>
      <c r="C176" s="107"/>
      <c r="D176" s="107"/>
      <c r="E176" s="107"/>
      <c r="F176" s="107"/>
      <c r="G176" s="108"/>
      <c r="H176" s="10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111"/>
      <c r="T176" s="333">
        <f>SUM(H176,J176,L176,N176,P176,R176,S176)</f>
        <v>0</v>
      </c>
      <c r="U176" s="224">
        <f t="shared" ref="U176:U203" si="28">($T176)/$D$174</f>
        <v>0</v>
      </c>
      <c r="V176" s="103">
        <f>D174</f>
        <v>830</v>
      </c>
      <c r="W176" s="112" t="s">
        <v>6</v>
      </c>
      <c r="X176" s="47">
        <f t="shared" ref="X176:X203" si="29">T176</f>
        <v>0</v>
      </c>
      <c r="Y176" s="290" t="s">
        <v>133</v>
      </c>
    </row>
    <row r="177" spans="1:25" x14ac:dyDescent="0.2">
      <c r="A177" s="106"/>
      <c r="B177" s="107"/>
      <c r="C177" s="107"/>
      <c r="D177" s="107"/>
      <c r="E177" s="114"/>
      <c r="F177" s="114"/>
      <c r="G177" s="108"/>
      <c r="H177" s="109">
        <v>43</v>
      </c>
      <c r="I177" s="69"/>
      <c r="J177" s="69">
        <v>2</v>
      </c>
      <c r="K177" s="69"/>
      <c r="L177" s="69"/>
      <c r="M177" s="69"/>
      <c r="N177" s="69"/>
      <c r="O177" s="69"/>
      <c r="P177" s="69"/>
      <c r="Q177" s="69"/>
      <c r="R177" s="69"/>
      <c r="S177" s="111"/>
      <c r="T177" s="333">
        <f>SUM(H177,J177,L177,N177,P177,R177,S177)</f>
        <v>45</v>
      </c>
      <c r="U177" s="224">
        <f t="shared" si="28"/>
        <v>5.4216867469879519E-2</v>
      </c>
      <c r="V177" s="103">
        <f>D174</f>
        <v>830</v>
      </c>
      <c r="W177" s="112" t="s">
        <v>14</v>
      </c>
      <c r="X177" s="47">
        <f t="shared" si="29"/>
        <v>45</v>
      </c>
      <c r="Y177" s="459"/>
    </row>
    <row r="178" spans="1:25" x14ac:dyDescent="0.2">
      <c r="A178" s="106"/>
      <c r="B178" s="107"/>
      <c r="C178" s="107"/>
      <c r="D178" s="107"/>
      <c r="E178" s="114"/>
      <c r="F178" s="114"/>
      <c r="G178" s="108"/>
      <c r="H178" s="109">
        <v>3</v>
      </c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111"/>
      <c r="T178" s="333">
        <f t="shared" ref="T178:T203" si="30">SUM(H178,J178,L178,N178,P178,R178,S178)</f>
        <v>3</v>
      </c>
      <c r="U178" s="224">
        <f t="shared" si="28"/>
        <v>3.6144578313253013E-3</v>
      </c>
      <c r="V178" s="103">
        <f>D174</f>
        <v>830</v>
      </c>
      <c r="W178" s="112" t="s">
        <v>15</v>
      </c>
      <c r="X178" s="47">
        <f t="shared" si="29"/>
        <v>3</v>
      </c>
      <c r="Y178" s="459"/>
    </row>
    <row r="179" spans="1:25" x14ac:dyDescent="0.2">
      <c r="A179" s="106"/>
      <c r="B179" s="107"/>
      <c r="C179" s="107"/>
      <c r="D179" s="107"/>
      <c r="E179" s="114"/>
      <c r="F179" s="114"/>
      <c r="G179" s="108"/>
      <c r="H179" s="109">
        <v>2</v>
      </c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11"/>
      <c r="T179" s="333">
        <f t="shared" si="30"/>
        <v>2</v>
      </c>
      <c r="U179" s="224">
        <f t="shared" si="28"/>
        <v>2.4096385542168677E-3</v>
      </c>
      <c r="V179" s="103">
        <f>D174</f>
        <v>830</v>
      </c>
      <c r="W179" s="112" t="s">
        <v>32</v>
      </c>
      <c r="X179" s="47">
        <f t="shared" si="29"/>
        <v>2</v>
      </c>
      <c r="Y179" s="115"/>
    </row>
    <row r="180" spans="1:25" x14ac:dyDescent="0.2">
      <c r="A180" s="106"/>
      <c r="B180" s="107"/>
      <c r="C180" s="107"/>
      <c r="D180" s="107"/>
      <c r="E180" s="114"/>
      <c r="F180" s="114"/>
      <c r="G180" s="108"/>
      <c r="H180" s="10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11"/>
      <c r="T180" s="333">
        <f t="shared" si="30"/>
        <v>0</v>
      </c>
      <c r="U180" s="224">
        <f t="shared" si="28"/>
        <v>0</v>
      </c>
      <c r="V180" s="103">
        <f>D174</f>
        <v>830</v>
      </c>
      <c r="W180" s="112" t="s">
        <v>33</v>
      </c>
      <c r="X180" s="47">
        <f t="shared" si="29"/>
        <v>0</v>
      </c>
      <c r="Y180" s="115"/>
    </row>
    <row r="181" spans="1:25" x14ac:dyDescent="0.2">
      <c r="A181" s="106"/>
      <c r="B181" s="107"/>
      <c r="C181" s="107"/>
      <c r="D181" s="107"/>
      <c r="E181" s="114"/>
      <c r="F181" s="114"/>
      <c r="G181" s="108"/>
      <c r="H181" s="10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11"/>
      <c r="T181" s="333">
        <f t="shared" si="30"/>
        <v>0</v>
      </c>
      <c r="U181" s="224">
        <f t="shared" si="28"/>
        <v>0</v>
      </c>
      <c r="V181" s="103">
        <f>D174</f>
        <v>830</v>
      </c>
      <c r="W181" s="368" t="s">
        <v>46</v>
      </c>
      <c r="X181" s="47">
        <f t="shared" si="29"/>
        <v>0</v>
      </c>
      <c r="Y181" s="115"/>
    </row>
    <row r="182" spans="1:25" x14ac:dyDescent="0.2">
      <c r="A182" s="106"/>
      <c r="B182" s="107"/>
      <c r="C182" s="107"/>
      <c r="D182" s="107"/>
      <c r="E182" s="114"/>
      <c r="F182" s="114"/>
      <c r="G182" s="108"/>
      <c r="H182" s="10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11"/>
      <c r="T182" s="333">
        <f t="shared" si="30"/>
        <v>0</v>
      </c>
      <c r="U182" s="224">
        <f t="shared" si="28"/>
        <v>0</v>
      </c>
      <c r="V182" s="103">
        <f>D174</f>
        <v>830</v>
      </c>
      <c r="W182" s="368" t="s">
        <v>31</v>
      </c>
      <c r="X182" s="47">
        <f t="shared" si="29"/>
        <v>0</v>
      </c>
      <c r="Y182" s="115"/>
    </row>
    <row r="183" spans="1:25" x14ac:dyDescent="0.2">
      <c r="A183" s="106"/>
      <c r="B183" s="107"/>
      <c r="C183" s="107"/>
      <c r="D183" s="107"/>
      <c r="E183" s="114"/>
      <c r="F183" s="114"/>
      <c r="G183" s="108"/>
      <c r="H183" s="10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11">
        <v>1</v>
      </c>
      <c r="T183" s="333">
        <f t="shared" si="30"/>
        <v>1</v>
      </c>
      <c r="U183" s="224">
        <f t="shared" si="28"/>
        <v>1.2048192771084338E-3</v>
      </c>
      <c r="V183" s="103">
        <f>D174</f>
        <v>830</v>
      </c>
      <c r="W183" s="112" t="s">
        <v>0</v>
      </c>
      <c r="X183" s="47">
        <f t="shared" si="29"/>
        <v>1</v>
      </c>
      <c r="Y183" s="116"/>
    </row>
    <row r="184" spans="1:25" x14ac:dyDescent="0.2">
      <c r="A184" s="106"/>
      <c r="B184" s="107"/>
      <c r="C184" s="107"/>
      <c r="D184" s="107"/>
      <c r="E184" s="114"/>
      <c r="F184" s="114"/>
      <c r="G184" s="108"/>
      <c r="H184" s="10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11"/>
      <c r="T184" s="333">
        <f t="shared" si="30"/>
        <v>0</v>
      </c>
      <c r="U184" s="224">
        <f t="shared" si="28"/>
        <v>0</v>
      </c>
      <c r="V184" s="103">
        <f>D174</f>
        <v>830</v>
      </c>
      <c r="W184" s="112" t="s">
        <v>12</v>
      </c>
      <c r="X184" s="47">
        <f t="shared" si="29"/>
        <v>0</v>
      </c>
      <c r="Y184" s="116"/>
    </row>
    <row r="185" spans="1:25" x14ac:dyDescent="0.2">
      <c r="A185" s="106"/>
      <c r="B185" s="107"/>
      <c r="C185" s="107"/>
      <c r="D185" s="107"/>
      <c r="E185" s="114"/>
      <c r="F185" s="114"/>
      <c r="G185" s="108"/>
      <c r="H185" s="10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11"/>
      <c r="T185" s="333">
        <f t="shared" si="30"/>
        <v>0</v>
      </c>
      <c r="U185" s="224">
        <f t="shared" si="28"/>
        <v>0</v>
      </c>
      <c r="V185" s="103">
        <f>D174</f>
        <v>830</v>
      </c>
      <c r="W185" s="112" t="s">
        <v>35</v>
      </c>
      <c r="X185" s="47">
        <f t="shared" si="29"/>
        <v>0</v>
      </c>
      <c r="Y185" s="116"/>
    </row>
    <row r="186" spans="1:25" x14ac:dyDescent="0.2">
      <c r="A186" s="106"/>
      <c r="B186" s="107"/>
      <c r="C186" s="107"/>
      <c r="D186" s="107"/>
      <c r="E186" s="114"/>
      <c r="F186" s="114"/>
      <c r="G186" s="108"/>
      <c r="H186" s="10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11"/>
      <c r="T186" s="333">
        <f t="shared" si="30"/>
        <v>0</v>
      </c>
      <c r="U186" s="224">
        <f t="shared" si="28"/>
        <v>0</v>
      </c>
      <c r="V186" s="103">
        <f>D174</f>
        <v>830</v>
      </c>
      <c r="W186" s="112" t="s">
        <v>129</v>
      </c>
      <c r="X186" s="47">
        <f t="shared" si="29"/>
        <v>0</v>
      </c>
      <c r="Y186" s="116"/>
    </row>
    <row r="187" spans="1:25" x14ac:dyDescent="0.2">
      <c r="A187" s="106"/>
      <c r="B187" s="107"/>
      <c r="C187" s="107"/>
      <c r="D187" s="107"/>
      <c r="E187" s="114"/>
      <c r="F187" s="114"/>
      <c r="G187" s="108"/>
      <c r="H187" s="10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11"/>
      <c r="T187" s="333">
        <f t="shared" si="30"/>
        <v>0</v>
      </c>
      <c r="U187" s="224">
        <f t="shared" si="28"/>
        <v>0</v>
      </c>
      <c r="V187" s="103">
        <f>D174</f>
        <v>830</v>
      </c>
      <c r="W187" s="254" t="s">
        <v>176</v>
      </c>
      <c r="X187" s="47">
        <f t="shared" si="29"/>
        <v>0</v>
      </c>
      <c r="Y187" s="116"/>
    </row>
    <row r="188" spans="1:25" x14ac:dyDescent="0.2">
      <c r="A188" s="106"/>
      <c r="B188" s="107"/>
      <c r="C188" s="107"/>
      <c r="D188" s="107"/>
      <c r="E188" s="114"/>
      <c r="F188" s="114"/>
      <c r="G188" s="119"/>
      <c r="H188" s="120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11"/>
      <c r="T188" s="333">
        <f t="shared" si="30"/>
        <v>0</v>
      </c>
      <c r="U188" s="224">
        <f t="shared" si="28"/>
        <v>0</v>
      </c>
      <c r="V188" s="103">
        <f>D174</f>
        <v>830</v>
      </c>
      <c r="W188" s="69" t="s">
        <v>127</v>
      </c>
      <c r="X188" s="47">
        <f t="shared" si="29"/>
        <v>0</v>
      </c>
      <c r="Y188" s="116"/>
    </row>
    <row r="189" spans="1:25" x14ac:dyDescent="0.2">
      <c r="A189" s="106"/>
      <c r="B189" s="107"/>
      <c r="C189" s="107"/>
      <c r="D189" s="107"/>
      <c r="E189" s="114"/>
      <c r="F189" s="114"/>
      <c r="G189" s="119"/>
      <c r="H189" s="120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111"/>
      <c r="T189" s="333">
        <f t="shared" si="30"/>
        <v>0</v>
      </c>
      <c r="U189" s="224">
        <f t="shared" si="28"/>
        <v>0</v>
      </c>
      <c r="V189" s="103">
        <f>D174</f>
        <v>830</v>
      </c>
      <c r="W189" s="180" t="s">
        <v>189</v>
      </c>
      <c r="X189" s="47">
        <f t="shared" si="29"/>
        <v>0</v>
      </c>
      <c r="Y189" s="116"/>
    </row>
    <row r="190" spans="1:25" ht="15.75" thickBot="1" x14ac:dyDescent="0.25">
      <c r="A190" s="106"/>
      <c r="B190" s="107"/>
      <c r="C190" s="107"/>
      <c r="D190" s="107"/>
      <c r="E190" s="114"/>
      <c r="F190" s="114"/>
      <c r="G190" s="119"/>
      <c r="H190" s="227"/>
      <c r="I190" s="228"/>
      <c r="J190" s="228">
        <v>10</v>
      </c>
      <c r="K190" s="228"/>
      <c r="L190" s="228"/>
      <c r="M190" s="228"/>
      <c r="N190" s="228"/>
      <c r="O190" s="228"/>
      <c r="P190" s="228"/>
      <c r="Q190" s="228"/>
      <c r="R190" s="228"/>
      <c r="S190" s="255"/>
      <c r="T190" s="334">
        <f t="shared" si="30"/>
        <v>10</v>
      </c>
      <c r="U190" s="331">
        <f t="shared" si="28"/>
        <v>1.2048192771084338E-2</v>
      </c>
      <c r="V190" s="321">
        <f>D174</f>
        <v>830</v>
      </c>
      <c r="W190" s="228" t="s">
        <v>81</v>
      </c>
      <c r="X190" s="47">
        <f t="shared" si="29"/>
        <v>10</v>
      </c>
      <c r="Y190" s="113" t="s">
        <v>445</v>
      </c>
    </row>
    <row r="191" spans="1:25" x14ac:dyDescent="0.2">
      <c r="A191" s="106"/>
      <c r="B191" s="107"/>
      <c r="C191" s="107"/>
      <c r="D191" s="107"/>
      <c r="E191" s="114"/>
      <c r="F191" s="114"/>
      <c r="G191" s="108"/>
      <c r="H191" s="225"/>
      <c r="I191" s="121">
        <v>1</v>
      </c>
      <c r="J191" s="121"/>
      <c r="K191" s="121"/>
      <c r="L191" s="121"/>
      <c r="M191" s="121"/>
      <c r="N191" s="121"/>
      <c r="O191" s="121"/>
      <c r="P191" s="121"/>
      <c r="Q191" s="121"/>
      <c r="R191" s="121"/>
      <c r="S191" s="122"/>
      <c r="T191" s="335">
        <f t="shared" si="30"/>
        <v>0</v>
      </c>
      <c r="U191" s="224">
        <f t="shared" si="28"/>
        <v>0</v>
      </c>
      <c r="V191" s="103">
        <f>D174</f>
        <v>830</v>
      </c>
      <c r="W191" s="123" t="s">
        <v>11</v>
      </c>
      <c r="X191" s="47">
        <f t="shared" si="29"/>
        <v>0</v>
      </c>
      <c r="Y191" s="116"/>
    </row>
    <row r="192" spans="1:25" x14ac:dyDescent="0.2">
      <c r="A192" s="106"/>
      <c r="B192" s="107"/>
      <c r="C192" s="107"/>
      <c r="D192" s="107"/>
      <c r="E192" s="114"/>
      <c r="F192" s="114"/>
      <c r="G192" s="108"/>
      <c r="H192" s="226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111"/>
      <c r="T192" s="333">
        <f t="shared" si="30"/>
        <v>0</v>
      </c>
      <c r="U192" s="224">
        <f t="shared" si="28"/>
        <v>0</v>
      </c>
      <c r="V192" s="103">
        <f>D174</f>
        <v>830</v>
      </c>
      <c r="W192" s="112" t="s">
        <v>30</v>
      </c>
      <c r="X192" s="47">
        <f t="shared" si="29"/>
        <v>0</v>
      </c>
      <c r="Y192" s="116"/>
    </row>
    <row r="193" spans="1:25" x14ac:dyDescent="0.2">
      <c r="A193" s="106"/>
      <c r="B193" s="107"/>
      <c r="C193" s="107"/>
      <c r="D193" s="107"/>
      <c r="E193" s="114"/>
      <c r="F193" s="114"/>
      <c r="G193" s="108"/>
      <c r="H193" s="226"/>
      <c r="I193" s="69">
        <v>7</v>
      </c>
      <c r="J193" s="69">
        <v>1</v>
      </c>
      <c r="K193" s="69"/>
      <c r="L193" s="69"/>
      <c r="M193" s="69"/>
      <c r="N193" s="69"/>
      <c r="O193" s="69"/>
      <c r="P193" s="69"/>
      <c r="Q193" s="69"/>
      <c r="R193" s="69"/>
      <c r="S193" s="111"/>
      <c r="T193" s="333">
        <f t="shared" si="30"/>
        <v>1</v>
      </c>
      <c r="U193" s="224">
        <f t="shared" si="28"/>
        <v>1.2048192771084338E-3</v>
      </c>
      <c r="V193" s="103">
        <f>D174</f>
        <v>830</v>
      </c>
      <c r="W193" s="112" t="s">
        <v>3</v>
      </c>
      <c r="X193" s="47">
        <f t="shared" si="29"/>
        <v>1</v>
      </c>
      <c r="Y193" s="115"/>
    </row>
    <row r="194" spans="1:25" x14ac:dyDescent="0.2">
      <c r="A194" s="106"/>
      <c r="B194" s="107"/>
      <c r="C194" s="107"/>
      <c r="D194" s="107"/>
      <c r="E194" s="114"/>
      <c r="F194" s="114"/>
      <c r="G194" s="108"/>
      <c r="H194" s="226"/>
      <c r="I194" s="69">
        <v>9</v>
      </c>
      <c r="J194" s="69">
        <v>2</v>
      </c>
      <c r="K194" s="69"/>
      <c r="L194" s="69"/>
      <c r="M194" s="69"/>
      <c r="N194" s="69"/>
      <c r="O194" s="69"/>
      <c r="P194" s="69"/>
      <c r="Q194" s="69"/>
      <c r="R194" s="69"/>
      <c r="S194" s="111"/>
      <c r="T194" s="333">
        <f t="shared" si="30"/>
        <v>2</v>
      </c>
      <c r="U194" s="224">
        <f t="shared" si="28"/>
        <v>2.4096385542168677E-3</v>
      </c>
      <c r="V194" s="103">
        <f>D174</f>
        <v>830</v>
      </c>
      <c r="W194" s="112" t="s">
        <v>8</v>
      </c>
      <c r="X194" s="47">
        <f t="shared" si="29"/>
        <v>2</v>
      </c>
      <c r="Y194" s="116"/>
    </row>
    <row r="195" spans="1:25" x14ac:dyDescent="0.2">
      <c r="A195" s="106"/>
      <c r="B195" s="107"/>
      <c r="C195" s="107"/>
      <c r="D195" s="107"/>
      <c r="E195" s="114"/>
      <c r="F195" s="114"/>
      <c r="G195" s="108"/>
      <c r="H195" s="226"/>
      <c r="I195" s="69">
        <v>18</v>
      </c>
      <c r="J195" s="69">
        <v>2</v>
      </c>
      <c r="K195" s="69"/>
      <c r="L195" s="69"/>
      <c r="M195" s="69"/>
      <c r="N195" s="69"/>
      <c r="O195" s="69"/>
      <c r="P195" s="69"/>
      <c r="Q195" s="69"/>
      <c r="R195" s="69"/>
      <c r="S195" s="111"/>
      <c r="T195" s="333">
        <f t="shared" si="30"/>
        <v>2</v>
      </c>
      <c r="U195" s="224">
        <f t="shared" si="28"/>
        <v>2.4096385542168677E-3</v>
      </c>
      <c r="V195" s="103">
        <f>D174</f>
        <v>830</v>
      </c>
      <c r="W195" s="112" t="s">
        <v>9</v>
      </c>
      <c r="X195" s="47">
        <f t="shared" si="29"/>
        <v>2</v>
      </c>
      <c r="Y195" s="116"/>
    </row>
    <row r="196" spans="1:25" x14ac:dyDescent="0.2">
      <c r="A196" s="106"/>
      <c r="B196" s="107"/>
      <c r="C196" s="107"/>
      <c r="D196" s="107"/>
      <c r="E196" s="114"/>
      <c r="F196" s="114"/>
      <c r="G196" s="108"/>
      <c r="H196" s="226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111"/>
      <c r="T196" s="333">
        <f t="shared" si="30"/>
        <v>0</v>
      </c>
      <c r="U196" s="224">
        <f t="shared" si="28"/>
        <v>0</v>
      </c>
      <c r="V196" s="103">
        <f>D174</f>
        <v>830</v>
      </c>
      <c r="W196" s="112" t="s">
        <v>82</v>
      </c>
      <c r="X196" s="47">
        <f t="shared" si="29"/>
        <v>0</v>
      </c>
      <c r="Y196" s="116"/>
    </row>
    <row r="197" spans="1:25" x14ac:dyDescent="0.2">
      <c r="A197" s="106"/>
      <c r="B197" s="107"/>
      <c r="C197" s="107"/>
      <c r="D197" s="107"/>
      <c r="E197" s="114"/>
      <c r="F197" s="114"/>
      <c r="G197" s="108"/>
      <c r="H197" s="226"/>
      <c r="I197" s="69">
        <v>4</v>
      </c>
      <c r="J197" s="69">
        <v>1</v>
      </c>
      <c r="K197" s="69"/>
      <c r="L197" s="69"/>
      <c r="M197" s="69"/>
      <c r="N197" s="69"/>
      <c r="O197" s="69"/>
      <c r="P197" s="69"/>
      <c r="Q197" s="69"/>
      <c r="R197" s="69"/>
      <c r="S197" s="111"/>
      <c r="T197" s="333">
        <f t="shared" si="30"/>
        <v>1</v>
      </c>
      <c r="U197" s="224">
        <f t="shared" si="28"/>
        <v>1.2048192771084338E-3</v>
      </c>
      <c r="V197" s="103">
        <f>D174</f>
        <v>830</v>
      </c>
      <c r="W197" s="112" t="s">
        <v>20</v>
      </c>
      <c r="X197" s="47">
        <f t="shared" si="29"/>
        <v>1</v>
      </c>
      <c r="Y197" s="116"/>
    </row>
    <row r="198" spans="1:25" x14ac:dyDescent="0.2">
      <c r="A198" s="106"/>
      <c r="B198" s="107"/>
      <c r="C198" s="107"/>
      <c r="D198" s="107"/>
      <c r="E198" s="114"/>
      <c r="F198" s="114"/>
      <c r="G198" s="108"/>
      <c r="H198" s="226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111"/>
      <c r="T198" s="333">
        <f t="shared" si="30"/>
        <v>0</v>
      </c>
      <c r="U198" s="224">
        <f t="shared" si="28"/>
        <v>0</v>
      </c>
      <c r="V198" s="103">
        <f>D174</f>
        <v>830</v>
      </c>
      <c r="W198" s="112" t="s">
        <v>83</v>
      </c>
      <c r="X198" s="47">
        <f t="shared" si="29"/>
        <v>0</v>
      </c>
      <c r="Y198" s="116"/>
    </row>
    <row r="199" spans="1:25" x14ac:dyDescent="0.2">
      <c r="A199" s="106"/>
      <c r="B199" s="107"/>
      <c r="C199" s="107"/>
      <c r="D199" s="107"/>
      <c r="E199" s="114"/>
      <c r="F199" s="114"/>
      <c r="G199" s="108"/>
      <c r="H199" s="226"/>
      <c r="I199" s="69">
        <v>2</v>
      </c>
      <c r="J199" s="69"/>
      <c r="K199" s="69"/>
      <c r="L199" s="69"/>
      <c r="M199" s="69"/>
      <c r="N199" s="69"/>
      <c r="O199" s="69"/>
      <c r="P199" s="69"/>
      <c r="Q199" s="69"/>
      <c r="R199" s="69"/>
      <c r="S199" s="111"/>
      <c r="T199" s="333">
        <f t="shared" si="30"/>
        <v>0</v>
      </c>
      <c r="U199" s="224">
        <f t="shared" si="28"/>
        <v>0</v>
      </c>
      <c r="V199" s="103">
        <f>D174</f>
        <v>830</v>
      </c>
      <c r="W199" s="112" t="s">
        <v>101</v>
      </c>
      <c r="X199" s="47">
        <f t="shared" si="29"/>
        <v>0</v>
      </c>
      <c r="Y199" s="105" t="s">
        <v>169</v>
      </c>
    </row>
    <row r="200" spans="1:25" x14ac:dyDescent="0.2">
      <c r="A200" s="106"/>
      <c r="B200" s="107"/>
      <c r="C200" s="107"/>
      <c r="D200" s="107"/>
      <c r="E200" s="114"/>
      <c r="F200" s="114"/>
      <c r="G200" s="108"/>
      <c r="H200" s="226"/>
      <c r="I200" s="69">
        <v>7</v>
      </c>
      <c r="J200" s="69"/>
      <c r="K200" s="69"/>
      <c r="L200" s="69"/>
      <c r="M200" s="69"/>
      <c r="N200" s="69"/>
      <c r="O200" s="69"/>
      <c r="P200" s="69"/>
      <c r="Q200" s="69"/>
      <c r="R200" s="69"/>
      <c r="S200" s="111"/>
      <c r="T200" s="333">
        <f t="shared" si="30"/>
        <v>0</v>
      </c>
      <c r="U200" s="224">
        <f t="shared" si="28"/>
        <v>0</v>
      </c>
      <c r="V200" s="103">
        <f>D174</f>
        <v>830</v>
      </c>
      <c r="W200" s="112" t="s">
        <v>13</v>
      </c>
      <c r="X200" s="47">
        <f t="shared" si="29"/>
        <v>0</v>
      </c>
      <c r="Y200" s="105" t="s">
        <v>343</v>
      </c>
    </row>
    <row r="201" spans="1:25" x14ac:dyDescent="0.2">
      <c r="A201" s="106"/>
      <c r="B201" s="107"/>
      <c r="C201" s="107"/>
      <c r="D201" s="107"/>
      <c r="E201" s="114"/>
      <c r="F201" s="114"/>
      <c r="G201" s="108"/>
      <c r="H201" s="10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111"/>
      <c r="T201" s="333">
        <f t="shared" si="30"/>
        <v>0</v>
      </c>
      <c r="U201" s="224">
        <f t="shared" si="28"/>
        <v>0</v>
      </c>
      <c r="V201" s="103">
        <f>D174</f>
        <v>830</v>
      </c>
      <c r="W201" s="112" t="s">
        <v>85</v>
      </c>
      <c r="X201" s="47">
        <f t="shared" si="29"/>
        <v>0</v>
      </c>
      <c r="Y201" s="105" t="s">
        <v>110</v>
      </c>
    </row>
    <row r="202" spans="1:25" x14ac:dyDescent="0.2">
      <c r="A202" s="106"/>
      <c r="B202" s="107"/>
      <c r="C202" s="107"/>
      <c r="D202" s="107"/>
      <c r="E202" s="114"/>
      <c r="F202" s="114"/>
      <c r="G202" s="108"/>
      <c r="H202" s="109"/>
      <c r="I202" s="69">
        <v>1</v>
      </c>
      <c r="J202" s="69"/>
      <c r="K202" s="69"/>
      <c r="L202" s="69"/>
      <c r="M202" s="69"/>
      <c r="N202" s="69"/>
      <c r="O202" s="69"/>
      <c r="P202" s="69"/>
      <c r="Q202" s="69"/>
      <c r="R202" s="69"/>
      <c r="S202" s="111"/>
      <c r="T202" s="333">
        <f t="shared" si="30"/>
        <v>0</v>
      </c>
      <c r="U202" s="224">
        <f t="shared" si="28"/>
        <v>0</v>
      </c>
      <c r="V202" s="103">
        <f>D174</f>
        <v>830</v>
      </c>
      <c r="W202" s="112" t="s">
        <v>10</v>
      </c>
      <c r="X202" s="47">
        <f t="shared" si="29"/>
        <v>0</v>
      </c>
      <c r="Y202" s="115"/>
    </row>
    <row r="203" spans="1:25" ht="15.75" thickBot="1" x14ac:dyDescent="0.25">
      <c r="A203" s="106"/>
      <c r="B203" s="107"/>
      <c r="C203" s="107"/>
      <c r="D203" s="107"/>
      <c r="E203" s="114"/>
      <c r="F203" s="114"/>
      <c r="G203" s="108"/>
      <c r="H203" s="117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8"/>
      <c r="T203" s="333">
        <f t="shared" si="30"/>
        <v>0</v>
      </c>
      <c r="U203" s="224">
        <f t="shared" si="28"/>
        <v>0</v>
      </c>
      <c r="V203" s="103">
        <f>D174</f>
        <v>830</v>
      </c>
      <c r="W203" s="112" t="s">
        <v>103</v>
      </c>
      <c r="X203" s="47">
        <f t="shared" si="29"/>
        <v>0</v>
      </c>
      <c r="Y203" s="115"/>
    </row>
    <row r="204" spans="1:25" ht="15.75" thickBot="1" x14ac:dyDescent="0.3">
      <c r="A204" s="106"/>
      <c r="B204" s="107"/>
      <c r="C204" s="107"/>
      <c r="D204" s="107"/>
      <c r="E204" s="114"/>
      <c r="F204" s="114"/>
      <c r="G204" s="108"/>
      <c r="H204" s="91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3"/>
      <c r="T204" s="332"/>
      <c r="U204" s="332"/>
      <c r="V204" s="125"/>
      <c r="W204" s="126" t="s">
        <v>86</v>
      </c>
      <c r="Y204" s="105"/>
    </row>
    <row r="205" spans="1:25" x14ac:dyDescent="0.2">
      <c r="A205" s="106"/>
      <c r="B205" s="107"/>
      <c r="C205" s="107"/>
      <c r="D205" s="107"/>
      <c r="E205" s="114"/>
      <c r="F205" s="114"/>
      <c r="G205" s="119"/>
      <c r="H205" s="99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1"/>
      <c r="T205" s="335">
        <v>0</v>
      </c>
      <c r="U205" s="224">
        <f>($T205)/$D$174</f>
        <v>0</v>
      </c>
      <c r="V205" s="103">
        <f>D174</f>
        <v>830</v>
      </c>
      <c r="W205" s="104" t="s">
        <v>425</v>
      </c>
      <c r="X205" s="47">
        <f>T205</f>
        <v>0</v>
      </c>
      <c r="Y205" s="105" t="s">
        <v>438</v>
      </c>
    </row>
    <row r="206" spans="1:25" x14ac:dyDescent="0.2">
      <c r="A206" s="106"/>
      <c r="B206" s="107"/>
      <c r="C206" s="107"/>
      <c r="D206" s="107"/>
      <c r="E206" s="114"/>
      <c r="F206" s="114"/>
      <c r="G206" s="119"/>
      <c r="H206" s="10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111"/>
      <c r="T206" s="333">
        <f t="shared" ref="T206:T212" si="31">SUM(H206,J206,L206,N206,P206,R206,S206)</f>
        <v>0</v>
      </c>
      <c r="U206" s="224">
        <f t="shared" ref="U206:U212" si="32">($T206)/$D$174</f>
        <v>0</v>
      </c>
      <c r="V206" s="103">
        <f>D174</f>
        <v>830</v>
      </c>
      <c r="W206" s="112" t="s">
        <v>88</v>
      </c>
      <c r="X206" s="47">
        <f t="shared" ref="X206:X212" si="33">T206</f>
        <v>0</v>
      </c>
      <c r="Y206" s="105" t="s">
        <v>228</v>
      </c>
    </row>
    <row r="207" spans="1:25" x14ac:dyDescent="0.2">
      <c r="A207" s="106"/>
      <c r="B207" s="107"/>
      <c r="C207" s="107"/>
      <c r="D207" s="107"/>
      <c r="E207" s="114"/>
      <c r="F207" s="114"/>
      <c r="G207" s="119"/>
      <c r="H207" s="10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11"/>
      <c r="T207" s="333">
        <f t="shared" si="31"/>
        <v>0</v>
      </c>
      <c r="U207" s="224">
        <f t="shared" si="32"/>
        <v>0</v>
      </c>
      <c r="V207" s="103">
        <f>D174</f>
        <v>830</v>
      </c>
      <c r="W207" s="112" t="s">
        <v>89</v>
      </c>
      <c r="X207" s="47">
        <f t="shared" si="33"/>
        <v>0</v>
      </c>
      <c r="Y207" s="105" t="s">
        <v>241</v>
      </c>
    </row>
    <row r="208" spans="1:25" x14ac:dyDescent="0.2">
      <c r="A208" s="106"/>
      <c r="B208" s="107"/>
      <c r="C208" s="107"/>
      <c r="D208" s="107"/>
      <c r="E208" s="114"/>
      <c r="F208" s="114"/>
      <c r="G208" s="119"/>
      <c r="H208" s="10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11"/>
      <c r="T208" s="333">
        <f t="shared" si="31"/>
        <v>0</v>
      </c>
      <c r="U208" s="224">
        <f t="shared" si="32"/>
        <v>0</v>
      </c>
      <c r="V208" s="103">
        <f>D174</f>
        <v>830</v>
      </c>
      <c r="W208" s="112" t="s">
        <v>39</v>
      </c>
      <c r="X208" s="47">
        <f t="shared" si="33"/>
        <v>0</v>
      </c>
      <c r="Y208" s="105"/>
    </row>
    <row r="209" spans="1:25" x14ac:dyDescent="0.2">
      <c r="A209" s="106"/>
      <c r="B209" s="107"/>
      <c r="C209" s="107"/>
      <c r="D209" s="107"/>
      <c r="E209" s="114"/>
      <c r="F209" s="114"/>
      <c r="G209" s="119"/>
      <c r="H209" s="109">
        <v>2</v>
      </c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11"/>
      <c r="T209" s="333">
        <f t="shared" si="31"/>
        <v>2</v>
      </c>
      <c r="U209" s="224">
        <f t="shared" si="32"/>
        <v>2.4096385542168677E-3</v>
      </c>
      <c r="V209" s="103">
        <f>D174</f>
        <v>830</v>
      </c>
      <c r="W209" s="112" t="s">
        <v>13</v>
      </c>
      <c r="X209" s="47">
        <f t="shared" si="33"/>
        <v>2</v>
      </c>
      <c r="Y209" s="105"/>
    </row>
    <row r="210" spans="1:25" x14ac:dyDescent="0.2">
      <c r="A210" s="106"/>
      <c r="B210" s="107"/>
      <c r="C210" s="107"/>
      <c r="D210" s="107"/>
      <c r="E210" s="114"/>
      <c r="F210" s="114"/>
      <c r="G210" s="119"/>
      <c r="H210" s="109">
        <v>2</v>
      </c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11"/>
      <c r="T210" s="333">
        <f t="shared" si="31"/>
        <v>2</v>
      </c>
      <c r="U210" s="224">
        <f t="shared" si="32"/>
        <v>2.4096385542168677E-3</v>
      </c>
      <c r="V210" s="103">
        <f>D174</f>
        <v>830</v>
      </c>
      <c r="W210" s="112" t="s">
        <v>200</v>
      </c>
      <c r="X210" s="47">
        <f t="shared" si="33"/>
        <v>2</v>
      </c>
      <c r="Y210" s="105"/>
    </row>
    <row r="211" spans="1:25" x14ac:dyDescent="0.2">
      <c r="A211" s="106"/>
      <c r="B211" s="107"/>
      <c r="C211" s="107"/>
      <c r="D211" s="107"/>
      <c r="E211" s="114"/>
      <c r="F211" s="114"/>
      <c r="G211" s="119"/>
      <c r="H211" s="117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8"/>
      <c r="T211" s="333">
        <f t="shared" si="31"/>
        <v>0</v>
      </c>
      <c r="U211" s="224">
        <f t="shared" si="32"/>
        <v>0</v>
      </c>
      <c r="V211" s="103">
        <f>D174</f>
        <v>830</v>
      </c>
      <c r="W211" s="124" t="s">
        <v>90</v>
      </c>
      <c r="X211" s="47">
        <f t="shared" si="33"/>
        <v>0</v>
      </c>
      <c r="Y211" s="116"/>
    </row>
    <row r="212" spans="1:25" ht="15.75" thickBot="1" x14ac:dyDescent="0.25">
      <c r="A212" s="127"/>
      <c r="B212" s="128"/>
      <c r="C212" s="128"/>
      <c r="D212" s="128"/>
      <c r="E212" s="129"/>
      <c r="F212" s="129"/>
      <c r="G212" s="130"/>
      <c r="H212" s="117">
        <v>2</v>
      </c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8"/>
      <c r="T212" s="333">
        <f t="shared" si="31"/>
        <v>2</v>
      </c>
      <c r="U212" s="331">
        <f t="shared" si="32"/>
        <v>2.4096385542168677E-3</v>
      </c>
      <c r="V212" s="103">
        <f>D174</f>
        <v>830</v>
      </c>
      <c r="W212" s="131" t="s">
        <v>37</v>
      </c>
      <c r="X212" s="47">
        <f t="shared" si="33"/>
        <v>2</v>
      </c>
      <c r="Y212" s="295"/>
    </row>
    <row r="213" spans="1:25" ht="15.75" thickBot="1" x14ac:dyDescent="0.25">
      <c r="A213" s="132"/>
      <c r="B213" s="132"/>
      <c r="C213" s="132"/>
      <c r="D213" s="132"/>
      <c r="E213" s="132"/>
      <c r="F213" s="132"/>
      <c r="G213" s="53" t="s">
        <v>5</v>
      </c>
      <c r="H213" s="133">
        <f>SUM(H175:H212)</f>
        <v>62</v>
      </c>
      <c r="I213" s="133">
        <f t="shared" ref="I213:R213" si="34">SUM(I175:I212)</f>
        <v>49</v>
      </c>
      <c r="J213" s="133">
        <f t="shared" si="34"/>
        <v>19</v>
      </c>
      <c r="K213" s="133">
        <f t="shared" si="34"/>
        <v>0</v>
      </c>
      <c r="L213" s="133">
        <f t="shared" si="34"/>
        <v>0</v>
      </c>
      <c r="M213" s="133">
        <f t="shared" si="34"/>
        <v>0</v>
      </c>
      <c r="N213" s="133">
        <f t="shared" si="34"/>
        <v>0</v>
      </c>
      <c r="O213" s="133">
        <f t="shared" si="34"/>
        <v>0</v>
      </c>
      <c r="P213" s="133">
        <f t="shared" si="34"/>
        <v>0</v>
      </c>
      <c r="Q213" s="133">
        <f t="shared" si="34"/>
        <v>0</v>
      </c>
      <c r="R213" s="133">
        <f t="shared" si="34"/>
        <v>0</v>
      </c>
      <c r="S213" s="133">
        <f>SUM(S175:S212)</f>
        <v>7</v>
      </c>
      <c r="T213" s="271">
        <f>SUM(H213,J213,L213,N213,P213,R213,S213)</f>
        <v>88</v>
      </c>
      <c r="U213" s="224">
        <f>($T213)/$D$174</f>
        <v>0.10602409638554217</v>
      </c>
      <c r="V213" s="103">
        <f>D174</f>
        <v>830</v>
      </c>
      <c r="W213" s="46"/>
    </row>
    <row r="214" spans="1:25" ht="15.75" thickBot="1" x14ac:dyDescent="0.3"/>
    <row r="215" spans="1:25" ht="75.75" thickBot="1" x14ac:dyDescent="0.3">
      <c r="A215" s="49" t="s">
        <v>23</v>
      </c>
      <c r="B215" s="49" t="s">
        <v>51</v>
      </c>
      <c r="C215" s="49" t="s">
        <v>56</v>
      </c>
      <c r="D215" s="49" t="s">
        <v>18</v>
      </c>
      <c r="E215" s="48" t="s">
        <v>17</v>
      </c>
      <c r="F215" s="50" t="s">
        <v>1</v>
      </c>
      <c r="G215" s="51" t="s">
        <v>24</v>
      </c>
      <c r="H215" s="52" t="s">
        <v>77</v>
      </c>
      <c r="I215" s="52" t="s">
        <v>78</v>
      </c>
      <c r="J215" s="52" t="s">
        <v>57</v>
      </c>
      <c r="K215" s="52" t="s">
        <v>62</v>
      </c>
      <c r="L215" s="52" t="s">
        <v>58</v>
      </c>
      <c r="M215" s="52" t="s">
        <v>63</v>
      </c>
      <c r="N215" s="52" t="s">
        <v>59</v>
      </c>
      <c r="O215" s="52" t="s">
        <v>64</v>
      </c>
      <c r="P215" s="52" t="s">
        <v>60</v>
      </c>
      <c r="Q215" s="52" t="s">
        <v>79</v>
      </c>
      <c r="R215" s="52" t="s">
        <v>132</v>
      </c>
      <c r="S215" s="49" t="s">
        <v>44</v>
      </c>
      <c r="T215" s="49" t="s">
        <v>5</v>
      </c>
      <c r="U215" s="48" t="s">
        <v>2</v>
      </c>
      <c r="V215" s="88" t="s">
        <v>74</v>
      </c>
      <c r="W215" s="89" t="s">
        <v>21</v>
      </c>
      <c r="Y215" s="90" t="s">
        <v>7</v>
      </c>
    </row>
    <row r="216" spans="1:25" ht="15.75" thickBot="1" x14ac:dyDescent="0.3">
      <c r="A216" s="474">
        <v>1480305</v>
      </c>
      <c r="B216" s="80" t="s">
        <v>271</v>
      </c>
      <c r="C216" s="472">
        <v>144</v>
      </c>
      <c r="D216" s="472">
        <v>144</v>
      </c>
      <c r="E216" s="475">
        <v>130</v>
      </c>
      <c r="F216" s="473">
        <f>E216/D216</f>
        <v>0.90277777777777779</v>
      </c>
      <c r="G216" s="54">
        <v>44978</v>
      </c>
      <c r="H216" s="91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3"/>
      <c r="T216" s="425"/>
      <c r="U216" s="125"/>
      <c r="V216" s="93"/>
      <c r="W216" s="95" t="s">
        <v>80</v>
      </c>
      <c r="Y216" s="86" t="s">
        <v>75</v>
      </c>
    </row>
    <row r="217" spans="1:25" x14ac:dyDescent="0.2">
      <c r="A217" s="96"/>
      <c r="B217" s="97"/>
      <c r="C217" s="97"/>
      <c r="D217" s="97"/>
      <c r="E217" s="97"/>
      <c r="F217" s="97"/>
      <c r="G217" s="98"/>
      <c r="H217" s="99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1">
        <v>1</v>
      </c>
      <c r="T217" s="335">
        <f>SUM(H217,J217,L217,N217,P217,R217,S217)</f>
        <v>1</v>
      </c>
      <c r="U217" s="224">
        <f>($T217)/$D$216</f>
        <v>6.9444444444444441E-3</v>
      </c>
      <c r="V217" s="103">
        <f>D216</f>
        <v>144</v>
      </c>
      <c r="W217" s="104" t="s">
        <v>16</v>
      </c>
      <c r="X217" s="47">
        <f>T217</f>
        <v>1</v>
      </c>
      <c r="Y217" s="290" t="s">
        <v>180</v>
      </c>
    </row>
    <row r="218" spans="1:25" x14ac:dyDescent="0.2">
      <c r="A218" s="106"/>
      <c r="B218" s="107"/>
      <c r="C218" s="107"/>
      <c r="D218" s="107"/>
      <c r="E218" s="107"/>
      <c r="F218" s="107"/>
      <c r="G218" s="108"/>
      <c r="H218" s="109"/>
      <c r="I218" s="69"/>
      <c r="J218" s="69">
        <v>1</v>
      </c>
      <c r="K218" s="69"/>
      <c r="L218" s="69"/>
      <c r="M218" s="69"/>
      <c r="N218" s="69"/>
      <c r="O218" s="69"/>
      <c r="P218" s="69"/>
      <c r="Q218" s="69"/>
      <c r="R218" s="69"/>
      <c r="S218" s="111"/>
      <c r="T218" s="333">
        <f>SUM(H218,J218,L218,N218,P218,R218,S218)</f>
        <v>1</v>
      </c>
      <c r="U218" s="224">
        <f t="shared" ref="U218:U245" si="35">($T218)/$D$216</f>
        <v>6.9444444444444441E-3</v>
      </c>
      <c r="V218" s="103">
        <f>D216</f>
        <v>144</v>
      </c>
      <c r="W218" s="112" t="s">
        <v>6</v>
      </c>
      <c r="X218" s="47">
        <f t="shared" ref="X218:X245" si="36">T218</f>
        <v>1</v>
      </c>
      <c r="Y218" s="290" t="s">
        <v>133</v>
      </c>
    </row>
    <row r="219" spans="1:25" x14ac:dyDescent="0.2">
      <c r="A219" s="106"/>
      <c r="B219" s="107"/>
      <c r="C219" s="107"/>
      <c r="D219" s="107"/>
      <c r="E219" s="114"/>
      <c r="F219" s="114"/>
      <c r="G219" s="108"/>
      <c r="H219" s="109"/>
      <c r="I219" s="69"/>
      <c r="J219" s="69">
        <v>6</v>
      </c>
      <c r="K219" s="69"/>
      <c r="L219" s="69"/>
      <c r="M219" s="69"/>
      <c r="N219" s="69"/>
      <c r="O219" s="69"/>
      <c r="P219" s="69"/>
      <c r="Q219" s="69"/>
      <c r="R219" s="69"/>
      <c r="S219" s="111"/>
      <c r="T219" s="333">
        <f>SUM(H219,J219,L219,N219,P219,R219,S219)</f>
        <v>6</v>
      </c>
      <c r="U219" s="224">
        <f t="shared" si="35"/>
        <v>4.1666666666666664E-2</v>
      </c>
      <c r="V219" s="103">
        <f>D216</f>
        <v>144</v>
      </c>
      <c r="W219" s="112" t="s">
        <v>14</v>
      </c>
      <c r="X219" s="47">
        <f t="shared" si="36"/>
        <v>6</v>
      </c>
      <c r="Y219" s="459"/>
    </row>
    <row r="220" spans="1:25" x14ac:dyDescent="0.2">
      <c r="A220" s="106"/>
      <c r="B220" s="107"/>
      <c r="C220" s="107"/>
      <c r="D220" s="107"/>
      <c r="E220" s="114"/>
      <c r="F220" s="114"/>
      <c r="G220" s="108"/>
      <c r="H220" s="10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111"/>
      <c r="T220" s="333">
        <f t="shared" ref="T220:T245" si="37">SUM(H220,J220,L220,N220,P220,R220,S220)</f>
        <v>0</v>
      </c>
      <c r="U220" s="224">
        <f t="shared" si="35"/>
        <v>0</v>
      </c>
      <c r="V220" s="103">
        <f>D216</f>
        <v>144</v>
      </c>
      <c r="W220" s="112" t="s">
        <v>15</v>
      </c>
      <c r="X220" s="47">
        <f t="shared" si="36"/>
        <v>0</v>
      </c>
      <c r="Y220" s="459"/>
    </row>
    <row r="221" spans="1:25" x14ac:dyDescent="0.2">
      <c r="A221" s="106"/>
      <c r="B221" s="107"/>
      <c r="C221" s="107"/>
      <c r="D221" s="107"/>
      <c r="E221" s="114"/>
      <c r="F221" s="114"/>
      <c r="G221" s="108"/>
      <c r="H221" s="10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111"/>
      <c r="T221" s="333">
        <f t="shared" si="37"/>
        <v>0</v>
      </c>
      <c r="U221" s="224">
        <f t="shared" si="35"/>
        <v>0</v>
      </c>
      <c r="V221" s="103">
        <f>D216</f>
        <v>144</v>
      </c>
      <c r="W221" s="112" t="s">
        <v>32</v>
      </c>
      <c r="X221" s="47">
        <f t="shared" si="36"/>
        <v>0</v>
      </c>
      <c r="Y221" s="115"/>
    </row>
    <row r="222" spans="1:25" x14ac:dyDescent="0.2">
      <c r="A222" s="106"/>
      <c r="B222" s="107"/>
      <c r="C222" s="107"/>
      <c r="D222" s="107"/>
      <c r="E222" s="114"/>
      <c r="F222" s="114"/>
      <c r="G222" s="108"/>
      <c r="H222" s="10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111"/>
      <c r="T222" s="333">
        <f t="shared" si="37"/>
        <v>0</v>
      </c>
      <c r="U222" s="224">
        <f t="shared" si="35"/>
        <v>0</v>
      </c>
      <c r="V222" s="103">
        <f>D216</f>
        <v>144</v>
      </c>
      <c r="W222" s="112" t="s">
        <v>33</v>
      </c>
      <c r="X222" s="47">
        <f t="shared" si="36"/>
        <v>0</v>
      </c>
      <c r="Y222" s="115"/>
    </row>
    <row r="223" spans="1:25" x14ac:dyDescent="0.2">
      <c r="A223" s="106"/>
      <c r="B223" s="107"/>
      <c r="C223" s="107"/>
      <c r="D223" s="107"/>
      <c r="E223" s="114"/>
      <c r="F223" s="114"/>
      <c r="G223" s="108"/>
      <c r="H223" s="10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111"/>
      <c r="T223" s="333">
        <f t="shared" si="37"/>
        <v>0</v>
      </c>
      <c r="U223" s="224">
        <f t="shared" si="35"/>
        <v>0</v>
      </c>
      <c r="V223" s="103">
        <f>D216</f>
        <v>144</v>
      </c>
      <c r="W223" s="368" t="s">
        <v>46</v>
      </c>
      <c r="X223" s="47">
        <f t="shared" si="36"/>
        <v>0</v>
      </c>
      <c r="Y223" s="115"/>
    </row>
    <row r="224" spans="1:25" x14ac:dyDescent="0.2">
      <c r="A224" s="106"/>
      <c r="B224" s="107"/>
      <c r="C224" s="107"/>
      <c r="D224" s="107"/>
      <c r="E224" s="114"/>
      <c r="F224" s="114"/>
      <c r="G224" s="108"/>
      <c r="H224" s="10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111"/>
      <c r="T224" s="333">
        <f t="shared" si="37"/>
        <v>0</v>
      </c>
      <c r="U224" s="224">
        <f t="shared" si="35"/>
        <v>0</v>
      </c>
      <c r="V224" s="103">
        <f>D216</f>
        <v>144</v>
      </c>
      <c r="W224" s="368" t="s">
        <v>31</v>
      </c>
      <c r="X224" s="47">
        <f t="shared" si="36"/>
        <v>0</v>
      </c>
      <c r="Y224" s="115"/>
    </row>
    <row r="225" spans="1:25" x14ac:dyDescent="0.2">
      <c r="A225" s="106"/>
      <c r="B225" s="107"/>
      <c r="C225" s="107"/>
      <c r="D225" s="107"/>
      <c r="E225" s="114"/>
      <c r="F225" s="114"/>
      <c r="G225" s="108"/>
      <c r="H225" s="109"/>
      <c r="I225" s="69"/>
      <c r="J225" s="69">
        <v>1</v>
      </c>
      <c r="K225" s="69"/>
      <c r="L225" s="69"/>
      <c r="M225" s="69"/>
      <c r="N225" s="69"/>
      <c r="O225" s="69"/>
      <c r="P225" s="69"/>
      <c r="Q225" s="69"/>
      <c r="R225" s="69"/>
      <c r="S225" s="111"/>
      <c r="T225" s="333">
        <f t="shared" si="37"/>
        <v>1</v>
      </c>
      <c r="U225" s="224">
        <f t="shared" si="35"/>
        <v>6.9444444444444441E-3</v>
      </c>
      <c r="V225" s="103">
        <f>D216</f>
        <v>144</v>
      </c>
      <c r="W225" s="112" t="s">
        <v>0</v>
      </c>
      <c r="X225" s="47">
        <f t="shared" si="36"/>
        <v>1</v>
      </c>
      <c r="Y225" s="116"/>
    </row>
    <row r="226" spans="1:25" x14ac:dyDescent="0.2">
      <c r="A226" s="106"/>
      <c r="B226" s="107"/>
      <c r="C226" s="107"/>
      <c r="D226" s="107"/>
      <c r="E226" s="114"/>
      <c r="F226" s="114"/>
      <c r="G226" s="108"/>
      <c r="H226" s="10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111"/>
      <c r="T226" s="333">
        <f t="shared" si="37"/>
        <v>0</v>
      </c>
      <c r="U226" s="224">
        <f t="shared" si="35"/>
        <v>0</v>
      </c>
      <c r="V226" s="103">
        <f>D216</f>
        <v>144</v>
      </c>
      <c r="W226" s="112" t="s">
        <v>12</v>
      </c>
      <c r="X226" s="47">
        <f t="shared" si="36"/>
        <v>0</v>
      </c>
      <c r="Y226" s="116"/>
    </row>
    <row r="227" spans="1:25" x14ac:dyDescent="0.2">
      <c r="A227" s="106"/>
      <c r="B227" s="107"/>
      <c r="C227" s="107"/>
      <c r="D227" s="107"/>
      <c r="E227" s="114"/>
      <c r="F227" s="114"/>
      <c r="G227" s="108"/>
      <c r="H227" s="10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111"/>
      <c r="T227" s="333">
        <f t="shared" si="37"/>
        <v>0</v>
      </c>
      <c r="U227" s="224">
        <f t="shared" si="35"/>
        <v>0</v>
      </c>
      <c r="V227" s="103">
        <f>D216</f>
        <v>144</v>
      </c>
      <c r="W227" s="112" t="s">
        <v>35</v>
      </c>
      <c r="X227" s="47">
        <f t="shared" si="36"/>
        <v>0</v>
      </c>
      <c r="Y227" s="116"/>
    </row>
    <row r="228" spans="1:25" x14ac:dyDescent="0.2">
      <c r="A228" s="106"/>
      <c r="B228" s="107"/>
      <c r="C228" s="107"/>
      <c r="D228" s="107"/>
      <c r="E228" s="114"/>
      <c r="F228" s="114"/>
      <c r="G228" s="108"/>
      <c r="H228" s="10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111"/>
      <c r="T228" s="333">
        <f t="shared" si="37"/>
        <v>0</v>
      </c>
      <c r="U228" s="224">
        <f t="shared" si="35"/>
        <v>0</v>
      </c>
      <c r="V228" s="103">
        <f>D216</f>
        <v>144</v>
      </c>
      <c r="W228" s="112" t="s">
        <v>129</v>
      </c>
      <c r="X228" s="47">
        <f t="shared" si="36"/>
        <v>0</v>
      </c>
      <c r="Y228" s="116"/>
    </row>
    <row r="229" spans="1:25" x14ac:dyDescent="0.2">
      <c r="A229" s="106"/>
      <c r="B229" s="107"/>
      <c r="C229" s="107"/>
      <c r="D229" s="107"/>
      <c r="E229" s="114"/>
      <c r="F229" s="114"/>
      <c r="G229" s="108"/>
      <c r="H229" s="10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111"/>
      <c r="T229" s="333">
        <f t="shared" si="37"/>
        <v>0</v>
      </c>
      <c r="U229" s="224">
        <f t="shared" si="35"/>
        <v>0</v>
      </c>
      <c r="V229" s="103">
        <f>D216</f>
        <v>144</v>
      </c>
      <c r="W229" s="254" t="s">
        <v>176</v>
      </c>
      <c r="X229" s="47">
        <f t="shared" si="36"/>
        <v>0</v>
      </c>
      <c r="Y229" s="116"/>
    </row>
    <row r="230" spans="1:25" x14ac:dyDescent="0.2">
      <c r="A230" s="106"/>
      <c r="B230" s="107"/>
      <c r="C230" s="107"/>
      <c r="D230" s="107"/>
      <c r="E230" s="114"/>
      <c r="F230" s="114"/>
      <c r="G230" s="119"/>
      <c r="H230" s="120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111"/>
      <c r="T230" s="333">
        <f t="shared" si="37"/>
        <v>0</v>
      </c>
      <c r="U230" s="224">
        <f t="shared" si="35"/>
        <v>0</v>
      </c>
      <c r="V230" s="103">
        <f>D216</f>
        <v>144</v>
      </c>
      <c r="W230" s="69" t="s">
        <v>127</v>
      </c>
      <c r="X230" s="47">
        <f t="shared" si="36"/>
        <v>0</v>
      </c>
      <c r="Y230" s="116"/>
    </row>
    <row r="231" spans="1:25" x14ac:dyDescent="0.2">
      <c r="A231" s="106"/>
      <c r="B231" s="107"/>
      <c r="C231" s="107"/>
      <c r="D231" s="107"/>
      <c r="E231" s="114"/>
      <c r="F231" s="114"/>
      <c r="G231" s="119"/>
      <c r="H231" s="120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111"/>
      <c r="T231" s="333">
        <f t="shared" si="37"/>
        <v>0</v>
      </c>
      <c r="U231" s="224">
        <f t="shared" si="35"/>
        <v>0</v>
      </c>
      <c r="V231" s="103">
        <f>D216</f>
        <v>144</v>
      </c>
      <c r="W231" s="180" t="s">
        <v>189</v>
      </c>
      <c r="X231" s="47">
        <f t="shared" si="36"/>
        <v>0</v>
      </c>
      <c r="Y231" s="116"/>
    </row>
    <row r="232" spans="1:25" ht="15.75" thickBot="1" x14ac:dyDescent="0.25">
      <c r="A232" s="106"/>
      <c r="B232" s="107"/>
      <c r="C232" s="107"/>
      <c r="D232" s="107"/>
      <c r="E232" s="114"/>
      <c r="F232" s="114"/>
      <c r="G232" s="119"/>
      <c r="H232" s="227"/>
      <c r="I232" s="228"/>
      <c r="J232" s="228">
        <v>3</v>
      </c>
      <c r="K232" s="228"/>
      <c r="L232" s="228"/>
      <c r="M232" s="228"/>
      <c r="N232" s="228"/>
      <c r="O232" s="228"/>
      <c r="P232" s="228"/>
      <c r="Q232" s="228"/>
      <c r="R232" s="228"/>
      <c r="S232" s="255"/>
      <c r="T232" s="334">
        <f t="shared" si="37"/>
        <v>3</v>
      </c>
      <c r="U232" s="331">
        <f t="shared" si="35"/>
        <v>2.0833333333333332E-2</v>
      </c>
      <c r="V232" s="321">
        <f>D216</f>
        <v>144</v>
      </c>
      <c r="W232" s="228" t="s">
        <v>81</v>
      </c>
      <c r="X232" s="47">
        <f t="shared" si="36"/>
        <v>3</v>
      </c>
      <c r="Y232" s="113"/>
    </row>
    <row r="233" spans="1:25" x14ac:dyDescent="0.2">
      <c r="A233" s="106"/>
      <c r="B233" s="107"/>
      <c r="C233" s="107"/>
      <c r="D233" s="107"/>
      <c r="E233" s="114"/>
      <c r="F233" s="114"/>
      <c r="G233" s="108"/>
      <c r="H233" s="225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2"/>
      <c r="T233" s="335">
        <f t="shared" si="37"/>
        <v>0</v>
      </c>
      <c r="U233" s="224">
        <f t="shared" si="35"/>
        <v>0</v>
      </c>
      <c r="V233" s="103">
        <f>D216</f>
        <v>144</v>
      </c>
      <c r="W233" s="123" t="s">
        <v>11</v>
      </c>
      <c r="X233" s="47">
        <f t="shared" si="36"/>
        <v>0</v>
      </c>
      <c r="Y233" s="116"/>
    </row>
    <row r="234" spans="1:25" x14ac:dyDescent="0.2">
      <c r="A234" s="106"/>
      <c r="B234" s="107"/>
      <c r="C234" s="107"/>
      <c r="D234" s="107"/>
      <c r="E234" s="114"/>
      <c r="F234" s="114"/>
      <c r="G234" s="108"/>
      <c r="H234" s="226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111"/>
      <c r="T234" s="333">
        <f t="shared" si="37"/>
        <v>0</v>
      </c>
      <c r="U234" s="224">
        <f t="shared" si="35"/>
        <v>0</v>
      </c>
      <c r="V234" s="103">
        <f>D216</f>
        <v>144</v>
      </c>
      <c r="W234" s="112" t="s">
        <v>30</v>
      </c>
      <c r="X234" s="47">
        <f t="shared" si="36"/>
        <v>0</v>
      </c>
      <c r="Y234" s="116"/>
    </row>
    <row r="235" spans="1:25" x14ac:dyDescent="0.2">
      <c r="A235" s="106"/>
      <c r="B235" s="107"/>
      <c r="C235" s="107"/>
      <c r="D235" s="107"/>
      <c r="E235" s="114"/>
      <c r="F235" s="114"/>
      <c r="G235" s="108"/>
      <c r="H235" s="226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111"/>
      <c r="T235" s="333">
        <f t="shared" si="37"/>
        <v>0</v>
      </c>
      <c r="U235" s="224">
        <f t="shared" si="35"/>
        <v>0</v>
      </c>
      <c r="V235" s="103">
        <f>D216</f>
        <v>144</v>
      </c>
      <c r="W235" s="112" t="s">
        <v>3</v>
      </c>
      <c r="X235" s="47">
        <f t="shared" si="36"/>
        <v>0</v>
      </c>
      <c r="Y235" s="115"/>
    </row>
    <row r="236" spans="1:25" x14ac:dyDescent="0.2">
      <c r="A236" s="106"/>
      <c r="B236" s="107"/>
      <c r="C236" s="107"/>
      <c r="D236" s="107"/>
      <c r="E236" s="114"/>
      <c r="F236" s="114"/>
      <c r="G236" s="108"/>
      <c r="H236" s="226"/>
      <c r="I236" s="69">
        <v>9</v>
      </c>
      <c r="J236" s="69">
        <v>1</v>
      </c>
      <c r="K236" s="69"/>
      <c r="L236" s="69"/>
      <c r="M236" s="69"/>
      <c r="N236" s="69"/>
      <c r="O236" s="69"/>
      <c r="P236" s="69"/>
      <c r="Q236" s="69"/>
      <c r="R236" s="69"/>
      <c r="S236" s="111"/>
      <c r="T236" s="333">
        <f t="shared" si="37"/>
        <v>1</v>
      </c>
      <c r="U236" s="224">
        <f t="shared" si="35"/>
        <v>6.9444444444444441E-3</v>
      </c>
      <c r="V236" s="103">
        <f>D216</f>
        <v>144</v>
      </c>
      <c r="W236" s="112" t="s">
        <v>8</v>
      </c>
      <c r="X236" s="47">
        <f t="shared" si="36"/>
        <v>1</v>
      </c>
      <c r="Y236" s="116"/>
    </row>
    <row r="237" spans="1:25" x14ac:dyDescent="0.2">
      <c r="A237" s="106"/>
      <c r="B237" s="107"/>
      <c r="C237" s="107"/>
      <c r="D237" s="107"/>
      <c r="E237" s="114"/>
      <c r="F237" s="114"/>
      <c r="G237" s="108"/>
      <c r="H237" s="226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11"/>
      <c r="T237" s="333">
        <f t="shared" si="37"/>
        <v>0</v>
      </c>
      <c r="U237" s="224">
        <f t="shared" si="35"/>
        <v>0</v>
      </c>
      <c r="V237" s="103">
        <f>D216</f>
        <v>144</v>
      </c>
      <c r="W237" s="112" t="s">
        <v>9</v>
      </c>
      <c r="X237" s="47">
        <f t="shared" si="36"/>
        <v>0</v>
      </c>
      <c r="Y237" s="116"/>
    </row>
    <row r="238" spans="1:25" x14ac:dyDescent="0.2">
      <c r="A238" s="106"/>
      <c r="B238" s="107"/>
      <c r="C238" s="107"/>
      <c r="D238" s="107"/>
      <c r="E238" s="114"/>
      <c r="F238" s="114"/>
      <c r="G238" s="108"/>
      <c r="H238" s="226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111"/>
      <c r="T238" s="333">
        <f t="shared" si="37"/>
        <v>0</v>
      </c>
      <c r="U238" s="224">
        <f t="shared" si="35"/>
        <v>0</v>
      </c>
      <c r="V238" s="103">
        <f>D216</f>
        <v>144</v>
      </c>
      <c r="W238" s="112" t="s">
        <v>82</v>
      </c>
      <c r="X238" s="47">
        <f t="shared" si="36"/>
        <v>0</v>
      </c>
      <c r="Y238" s="116"/>
    </row>
    <row r="239" spans="1:25" x14ac:dyDescent="0.2">
      <c r="A239" s="106"/>
      <c r="B239" s="107"/>
      <c r="C239" s="107"/>
      <c r="D239" s="107"/>
      <c r="E239" s="114"/>
      <c r="F239" s="114"/>
      <c r="G239" s="108"/>
      <c r="H239" s="226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111"/>
      <c r="T239" s="333">
        <f t="shared" si="37"/>
        <v>0</v>
      </c>
      <c r="U239" s="224">
        <f t="shared" si="35"/>
        <v>0</v>
      </c>
      <c r="V239" s="103">
        <f>D216</f>
        <v>144</v>
      </c>
      <c r="W239" s="112" t="s">
        <v>20</v>
      </c>
      <c r="X239" s="47">
        <f t="shared" si="36"/>
        <v>0</v>
      </c>
      <c r="Y239" s="116"/>
    </row>
    <row r="240" spans="1:25" x14ac:dyDescent="0.2">
      <c r="A240" s="106"/>
      <c r="B240" s="107"/>
      <c r="C240" s="107"/>
      <c r="D240" s="107"/>
      <c r="E240" s="114"/>
      <c r="F240" s="114"/>
      <c r="G240" s="108"/>
      <c r="H240" s="226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111"/>
      <c r="T240" s="333">
        <f t="shared" si="37"/>
        <v>0</v>
      </c>
      <c r="U240" s="224">
        <f t="shared" si="35"/>
        <v>0</v>
      </c>
      <c r="V240" s="103">
        <f>D216</f>
        <v>144</v>
      </c>
      <c r="W240" s="112" t="s">
        <v>83</v>
      </c>
      <c r="X240" s="47">
        <f t="shared" si="36"/>
        <v>0</v>
      </c>
      <c r="Y240" s="116"/>
    </row>
    <row r="241" spans="1:25" x14ac:dyDescent="0.2">
      <c r="A241" s="106"/>
      <c r="B241" s="107"/>
      <c r="C241" s="107"/>
      <c r="D241" s="107"/>
      <c r="E241" s="114"/>
      <c r="F241" s="114"/>
      <c r="G241" s="108"/>
      <c r="H241" s="226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111"/>
      <c r="T241" s="333">
        <f t="shared" si="37"/>
        <v>0</v>
      </c>
      <c r="U241" s="224">
        <f t="shared" si="35"/>
        <v>0</v>
      </c>
      <c r="V241" s="103">
        <f>D216</f>
        <v>144</v>
      </c>
      <c r="W241" s="112" t="s">
        <v>101</v>
      </c>
      <c r="X241" s="47">
        <f t="shared" si="36"/>
        <v>0</v>
      </c>
      <c r="Y241" s="105" t="s">
        <v>169</v>
      </c>
    </row>
    <row r="242" spans="1:25" x14ac:dyDescent="0.2">
      <c r="A242" s="106"/>
      <c r="B242" s="107"/>
      <c r="C242" s="107"/>
      <c r="D242" s="107"/>
      <c r="E242" s="114"/>
      <c r="F242" s="114"/>
      <c r="G242" s="108"/>
      <c r="H242" s="226"/>
      <c r="I242" s="69"/>
      <c r="J242" s="69">
        <v>1</v>
      </c>
      <c r="K242" s="69"/>
      <c r="L242" s="69"/>
      <c r="M242" s="69"/>
      <c r="N242" s="69"/>
      <c r="O242" s="69"/>
      <c r="P242" s="69"/>
      <c r="Q242" s="69"/>
      <c r="R242" s="69"/>
      <c r="S242" s="111"/>
      <c r="T242" s="333">
        <f t="shared" si="37"/>
        <v>1</v>
      </c>
      <c r="U242" s="224">
        <f t="shared" si="35"/>
        <v>6.9444444444444441E-3</v>
      </c>
      <c r="V242" s="103">
        <f>D216</f>
        <v>144</v>
      </c>
      <c r="W242" s="112" t="s">
        <v>13</v>
      </c>
      <c r="X242" s="47">
        <f t="shared" si="36"/>
        <v>1</v>
      </c>
      <c r="Y242" s="105" t="s">
        <v>489</v>
      </c>
    </row>
    <row r="243" spans="1:25" x14ac:dyDescent="0.2">
      <c r="A243" s="106"/>
      <c r="B243" s="107"/>
      <c r="C243" s="107"/>
      <c r="D243" s="107"/>
      <c r="E243" s="114"/>
      <c r="F243" s="114"/>
      <c r="G243" s="108"/>
      <c r="H243" s="10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111"/>
      <c r="T243" s="333">
        <f t="shared" si="37"/>
        <v>0</v>
      </c>
      <c r="U243" s="224">
        <f t="shared" si="35"/>
        <v>0</v>
      </c>
      <c r="V243" s="103">
        <f>D216</f>
        <v>144</v>
      </c>
      <c r="W243" s="112" t="s">
        <v>85</v>
      </c>
      <c r="X243" s="47">
        <f t="shared" si="36"/>
        <v>0</v>
      </c>
      <c r="Y243" s="105" t="s">
        <v>110</v>
      </c>
    </row>
    <row r="244" spans="1:25" x14ac:dyDescent="0.2">
      <c r="A244" s="106"/>
      <c r="B244" s="107"/>
      <c r="C244" s="107"/>
      <c r="D244" s="107"/>
      <c r="E244" s="114"/>
      <c r="F244" s="114"/>
      <c r="G244" s="108"/>
      <c r="H244" s="109"/>
      <c r="I244" s="69">
        <v>1</v>
      </c>
      <c r="J244" s="69"/>
      <c r="K244" s="69"/>
      <c r="L244" s="69"/>
      <c r="M244" s="69"/>
      <c r="N244" s="69"/>
      <c r="O244" s="69"/>
      <c r="P244" s="69"/>
      <c r="Q244" s="69"/>
      <c r="R244" s="69"/>
      <c r="S244" s="111"/>
      <c r="T244" s="333">
        <f t="shared" si="37"/>
        <v>0</v>
      </c>
      <c r="U244" s="224">
        <f t="shared" si="35"/>
        <v>0</v>
      </c>
      <c r="V244" s="103">
        <f>D216</f>
        <v>144</v>
      </c>
      <c r="W244" s="112" t="s">
        <v>10</v>
      </c>
      <c r="X244" s="47">
        <f t="shared" si="36"/>
        <v>0</v>
      </c>
      <c r="Y244" s="115"/>
    </row>
    <row r="245" spans="1:25" ht="15.75" thickBot="1" x14ac:dyDescent="0.25">
      <c r="A245" s="106"/>
      <c r="B245" s="107"/>
      <c r="C245" s="107"/>
      <c r="D245" s="107"/>
      <c r="E245" s="114"/>
      <c r="F245" s="114"/>
      <c r="G245" s="108"/>
      <c r="H245" s="117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8"/>
      <c r="T245" s="333">
        <f t="shared" si="37"/>
        <v>0</v>
      </c>
      <c r="U245" s="224">
        <f t="shared" si="35"/>
        <v>0</v>
      </c>
      <c r="V245" s="103">
        <f>D216</f>
        <v>144</v>
      </c>
      <c r="W245" s="112" t="s">
        <v>103</v>
      </c>
      <c r="X245" s="47">
        <f t="shared" si="36"/>
        <v>0</v>
      </c>
      <c r="Y245" s="115"/>
    </row>
    <row r="246" spans="1:25" ht="15.75" thickBot="1" x14ac:dyDescent="0.3">
      <c r="A246" s="106"/>
      <c r="B246" s="107"/>
      <c r="C246" s="107"/>
      <c r="D246" s="107"/>
      <c r="E246" s="114"/>
      <c r="F246" s="114"/>
      <c r="G246" s="108"/>
      <c r="H246" s="91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3"/>
      <c r="T246" s="332"/>
      <c r="U246" s="332"/>
      <c r="V246" s="125"/>
      <c r="W246" s="126" t="s">
        <v>86</v>
      </c>
      <c r="Y246" s="105"/>
    </row>
    <row r="247" spans="1:25" x14ac:dyDescent="0.2">
      <c r="A247" s="106"/>
      <c r="B247" s="107"/>
      <c r="C247" s="107"/>
      <c r="D247" s="107"/>
      <c r="E247" s="114"/>
      <c r="F247" s="114"/>
      <c r="G247" s="119"/>
      <c r="H247" s="99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1"/>
      <c r="T247" s="335">
        <v>0</v>
      </c>
      <c r="U247" s="224">
        <f>($T247)/$D$216</f>
        <v>0</v>
      </c>
      <c r="V247" s="103">
        <f>D216</f>
        <v>144</v>
      </c>
      <c r="W247" s="104" t="s">
        <v>425</v>
      </c>
      <c r="X247" s="47">
        <f>T247</f>
        <v>0</v>
      </c>
      <c r="Y247" s="105" t="s">
        <v>486</v>
      </c>
    </row>
    <row r="248" spans="1:25" x14ac:dyDescent="0.2">
      <c r="A248" s="106"/>
      <c r="B248" s="107"/>
      <c r="C248" s="107"/>
      <c r="D248" s="107"/>
      <c r="E248" s="114"/>
      <c r="F248" s="114"/>
      <c r="G248" s="119"/>
      <c r="H248" s="10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111"/>
      <c r="T248" s="333">
        <f t="shared" ref="T248:T254" si="38">SUM(H248,J248,L248,N248,P248,R248,S248)</f>
        <v>0</v>
      </c>
      <c r="U248" s="224">
        <f t="shared" ref="U248:U254" si="39">($T248)/$D$216</f>
        <v>0</v>
      </c>
      <c r="V248" s="103">
        <f>D216</f>
        <v>144</v>
      </c>
      <c r="W248" s="112" t="s">
        <v>88</v>
      </c>
      <c r="X248" s="47">
        <f t="shared" ref="X248:X254" si="40">T248</f>
        <v>0</v>
      </c>
      <c r="Y248" s="105" t="s">
        <v>487</v>
      </c>
    </row>
    <row r="249" spans="1:25" x14ac:dyDescent="0.2">
      <c r="A249" s="106"/>
      <c r="B249" s="107"/>
      <c r="C249" s="107"/>
      <c r="D249" s="107"/>
      <c r="E249" s="114"/>
      <c r="F249" s="114"/>
      <c r="G249" s="119"/>
      <c r="H249" s="10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111"/>
      <c r="T249" s="333">
        <f t="shared" si="38"/>
        <v>0</v>
      </c>
      <c r="U249" s="224">
        <f t="shared" si="39"/>
        <v>0</v>
      </c>
      <c r="V249" s="103">
        <f>D216</f>
        <v>144</v>
      </c>
      <c r="W249" s="112" t="s">
        <v>89</v>
      </c>
      <c r="X249" s="47">
        <f t="shared" si="40"/>
        <v>0</v>
      </c>
      <c r="Y249" s="105" t="s">
        <v>488</v>
      </c>
    </row>
    <row r="250" spans="1:25" x14ac:dyDescent="0.2">
      <c r="A250" s="106"/>
      <c r="B250" s="107"/>
      <c r="C250" s="107"/>
      <c r="D250" s="107"/>
      <c r="E250" s="114"/>
      <c r="F250" s="114"/>
      <c r="G250" s="119"/>
      <c r="H250" s="10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111"/>
      <c r="T250" s="333">
        <f t="shared" si="38"/>
        <v>0</v>
      </c>
      <c r="U250" s="224">
        <f t="shared" si="39"/>
        <v>0</v>
      </c>
      <c r="V250" s="103">
        <f>D216</f>
        <v>144</v>
      </c>
      <c r="W250" s="112" t="s">
        <v>39</v>
      </c>
      <c r="X250" s="47">
        <f t="shared" si="40"/>
        <v>0</v>
      </c>
      <c r="Y250" s="105"/>
    </row>
    <row r="251" spans="1:25" x14ac:dyDescent="0.2">
      <c r="A251" s="106"/>
      <c r="B251" s="107"/>
      <c r="C251" s="107"/>
      <c r="D251" s="107"/>
      <c r="E251" s="114"/>
      <c r="F251" s="114"/>
      <c r="G251" s="119"/>
      <c r="H251" s="10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111"/>
      <c r="T251" s="333">
        <f t="shared" si="38"/>
        <v>0</v>
      </c>
      <c r="U251" s="224">
        <f t="shared" si="39"/>
        <v>0</v>
      </c>
      <c r="V251" s="103">
        <f>D216</f>
        <v>144</v>
      </c>
      <c r="W251" s="112" t="s">
        <v>13</v>
      </c>
      <c r="X251" s="47">
        <f t="shared" si="40"/>
        <v>0</v>
      </c>
      <c r="Y251" s="105"/>
    </row>
    <row r="252" spans="1:25" x14ac:dyDescent="0.2">
      <c r="A252" s="106"/>
      <c r="B252" s="107"/>
      <c r="C252" s="107"/>
      <c r="D252" s="107"/>
      <c r="E252" s="114"/>
      <c r="F252" s="114"/>
      <c r="G252" s="119"/>
      <c r="H252" s="10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111"/>
      <c r="T252" s="333">
        <f t="shared" si="38"/>
        <v>0</v>
      </c>
      <c r="U252" s="224">
        <f t="shared" si="39"/>
        <v>0</v>
      </c>
      <c r="V252" s="103">
        <f>D216</f>
        <v>144</v>
      </c>
      <c r="W252" s="112" t="s">
        <v>200</v>
      </c>
      <c r="X252" s="47">
        <f t="shared" si="40"/>
        <v>0</v>
      </c>
      <c r="Y252" s="105"/>
    </row>
    <row r="253" spans="1:25" x14ac:dyDescent="0.2">
      <c r="A253" s="106"/>
      <c r="B253" s="107"/>
      <c r="C253" s="107"/>
      <c r="D253" s="107"/>
      <c r="E253" s="114"/>
      <c r="F253" s="114"/>
      <c r="G253" s="119"/>
      <c r="H253" s="117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8"/>
      <c r="T253" s="333">
        <f t="shared" si="38"/>
        <v>0</v>
      </c>
      <c r="U253" s="224">
        <f t="shared" si="39"/>
        <v>0</v>
      </c>
      <c r="V253" s="103">
        <f>D216</f>
        <v>144</v>
      </c>
      <c r="W253" s="124" t="s">
        <v>90</v>
      </c>
      <c r="X253" s="47">
        <f t="shared" si="40"/>
        <v>0</v>
      </c>
      <c r="Y253" s="116"/>
    </row>
    <row r="254" spans="1:25" ht="15.75" thickBot="1" x14ac:dyDescent="0.25">
      <c r="A254" s="127"/>
      <c r="B254" s="128"/>
      <c r="C254" s="128"/>
      <c r="D254" s="128"/>
      <c r="E254" s="129"/>
      <c r="F254" s="129"/>
      <c r="G254" s="130"/>
      <c r="H254" s="117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8"/>
      <c r="T254" s="333">
        <f t="shared" si="38"/>
        <v>0</v>
      </c>
      <c r="U254" s="331">
        <f t="shared" si="39"/>
        <v>0</v>
      </c>
      <c r="V254" s="103">
        <f>D216</f>
        <v>144</v>
      </c>
      <c r="W254" s="131" t="s">
        <v>37</v>
      </c>
      <c r="X254" s="47">
        <f t="shared" si="40"/>
        <v>0</v>
      </c>
      <c r="Y254" s="295"/>
    </row>
    <row r="255" spans="1:25" ht="15.75" thickBot="1" x14ac:dyDescent="0.25">
      <c r="A255" s="132"/>
      <c r="B255" s="132"/>
      <c r="C255" s="132"/>
      <c r="D255" s="132"/>
      <c r="E255" s="132"/>
      <c r="F255" s="132"/>
      <c r="G255" s="53" t="s">
        <v>5</v>
      </c>
      <c r="H255" s="133">
        <f>SUM(H217:H254)</f>
        <v>0</v>
      </c>
      <c r="I255" s="133">
        <f t="shared" ref="I255:R255" si="41">SUM(I217:I254)</f>
        <v>10</v>
      </c>
      <c r="J255" s="133">
        <f t="shared" si="41"/>
        <v>13</v>
      </c>
      <c r="K255" s="133">
        <f t="shared" si="41"/>
        <v>0</v>
      </c>
      <c r="L255" s="133">
        <f t="shared" si="41"/>
        <v>0</v>
      </c>
      <c r="M255" s="133">
        <f t="shared" si="41"/>
        <v>0</v>
      </c>
      <c r="N255" s="133">
        <f t="shared" si="41"/>
        <v>0</v>
      </c>
      <c r="O255" s="133">
        <f t="shared" si="41"/>
        <v>0</v>
      </c>
      <c r="P255" s="133">
        <f t="shared" si="41"/>
        <v>0</v>
      </c>
      <c r="Q255" s="133">
        <f t="shared" si="41"/>
        <v>0</v>
      </c>
      <c r="R255" s="133">
        <f t="shared" si="41"/>
        <v>0</v>
      </c>
      <c r="S255" s="133">
        <f>SUM(S217:S254)</f>
        <v>1</v>
      </c>
      <c r="T255" s="271">
        <f>SUM(H255,J255,L255,N255,P255,R255,S255)</f>
        <v>14</v>
      </c>
      <c r="U255" s="224">
        <f>($T255)/$D$216</f>
        <v>9.7222222222222224E-2</v>
      </c>
      <c r="V255" s="103">
        <f>D216</f>
        <v>144</v>
      </c>
      <c r="W255" s="46"/>
    </row>
    <row r="257" spans="1:25" ht="15.75" thickBot="1" x14ac:dyDescent="0.3"/>
    <row r="258" spans="1:25" ht="75.75" thickBot="1" x14ac:dyDescent="0.3">
      <c r="A258" s="49" t="s">
        <v>23</v>
      </c>
      <c r="B258" s="49" t="s">
        <v>51</v>
      </c>
      <c r="C258" s="49" t="s">
        <v>56</v>
      </c>
      <c r="D258" s="49" t="s">
        <v>18</v>
      </c>
      <c r="E258" s="48" t="s">
        <v>17</v>
      </c>
      <c r="F258" s="50" t="s">
        <v>1</v>
      </c>
      <c r="G258" s="51" t="s">
        <v>24</v>
      </c>
      <c r="H258" s="52" t="s">
        <v>77</v>
      </c>
      <c r="I258" s="52" t="s">
        <v>78</v>
      </c>
      <c r="J258" s="52" t="s">
        <v>57</v>
      </c>
      <c r="K258" s="52" t="s">
        <v>62</v>
      </c>
      <c r="L258" s="52" t="s">
        <v>58</v>
      </c>
      <c r="M258" s="52" t="s">
        <v>63</v>
      </c>
      <c r="N258" s="52" t="s">
        <v>59</v>
      </c>
      <c r="O258" s="52" t="s">
        <v>64</v>
      </c>
      <c r="P258" s="52" t="s">
        <v>60</v>
      </c>
      <c r="Q258" s="52" t="s">
        <v>79</v>
      </c>
      <c r="R258" s="52" t="s">
        <v>132</v>
      </c>
      <c r="S258" s="49" t="s">
        <v>44</v>
      </c>
      <c r="T258" s="49" t="s">
        <v>5</v>
      </c>
      <c r="U258" s="48" t="s">
        <v>2</v>
      </c>
      <c r="V258" s="88" t="s">
        <v>74</v>
      </c>
      <c r="W258" s="89" t="s">
        <v>21</v>
      </c>
      <c r="Y258" s="90" t="s">
        <v>7</v>
      </c>
    </row>
    <row r="259" spans="1:25" ht="15.75" thickBot="1" x14ac:dyDescent="0.3">
      <c r="A259" s="474">
        <v>1484039</v>
      </c>
      <c r="B259" s="80" t="s">
        <v>271</v>
      </c>
      <c r="C259" s="472">
        <v>576</v>
      </c>
      <c r="D259" s="472">
        <v>608</v>
      </c>
      <c r="E259" s="475">
        <v>566</v>
      </c>
      <c r="F259" s="473">
        <f>E259/D259</f>
        <v>0.93092105263157898</v>
      </c>
      <c r="G259" s="54">
        <v>44995</v>
      </c>
      <c r="H259" s="91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3"/>
      <c r="T259" s="425"/>
      <c r="U259" s="125"/>
      <c r="V259" s="93"/>
      <c r="W259" s="95" t="s">
        <v>80</v>
      </c>
      <c r="Y259" s="86" t="s">
        <v>75</v>
      </c>
    </row>
    <row r="260" spans="1:25" x14ac:dyDescent="0.2">
      <c r="A260" s="96"/>
      <c r="B260" s="97"/>
      <c r="C260" s="97"/>
      <c r="D260" s="97"/>
      <c r="E260" s="97"/>
      <c r="F260" s="97"/>
      <c r="G260" s="98"/>
      <c r="H260" s="99">
        <v>7</v>
      </c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1">
        <v>2</v>
      </c>
      <c r="T260" s="335">
        <f>SUM(H260,J260,L260,N260,P260,R260,S260)</f>
        <v>9</v>
      </c>
      <c r="U260" s="224">
        <f>($T260)/$D$259</f>
        <v>1.4802631578947368E-2</v>
      </c>
      <c r="V260" s="103">
        <f>D259</f>
        <v>608</v>
      </c>
      <c r="W260" s="104" t="s">
        <v>16</v>
      </c>
      <c r="X260" s="47">
        <f>T260</f>
        <v>9</v>
      </c>
      <c r="Y260" s="290" t="s">
        <v>180</v>
      </c>
    </row>
    <row r="261" spans="1:25" x14ac:dyDescent="0.2">
      <c r="A261" s="106"/>
      <c r="B261" s="107"/>
      <c r="C261" s="107"/>
      <c r="D261" s="107"/>
      <c r="E261" s="107"/>
      <c r="F261" s="107"/>
      <c r="G261" s="108"/>
      <c r="H261" s="10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111"/>
      <c r="T261" s="333">
        <f>SUM(H261,J261,L261,N261,P261,R261,S261)</f>
        <v>0</v>
      </c>
      <c r="U261" s="224">
        <f t="shared" ref="U261:U288" si="42">($T261)/$D$259</f>
        <v>0</v>
      </c>
      <c r="V261" s="103">
        <f>D259</f>
        <v>608</v>
      </c>
      <c r="W261" s="112" t="s">
        <v>6</v>
      </c>
      <c r="X261" s="47">
        <f t="shared" ref="X261:X288" si="43">T261</f>
        <v>0</v>
      </c>
      <c r="Y261" s="290" t="s">
        <v>133</v>
      </c>
    </row>
    <row r="262" spans="1:25" x14ac:dyDescent="0.2">
      <c r="A262" s="106"/>
      <c r="B262" s="107"/>
      <c r="C262" s="107"/>
      <c r="D262" s="107"/>
      <c r="E262" s="114"/>
      <c r="F262" s="114"/>
      <c r="G262" s="108"/>
      <c r="H262" s="109">
        <v>1</v>
      </c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111">
        <v>4</v>
      </c>
      <c r="T262" s="333">
        <f>SUM(H262,J262,L262,N262,P262,R262,S262)</f>
        <v>5</v>
      </c>
      <c r="U262" s="224">
        <f t="shared" si="42"/>
        <v>8.2236842105263153E-3</v>
      </c>
      <c r="V262" s="103">
        <f>D259</f>
        <v>608</v>
      </c>
      <c r="W262" s="112" t="s">
        <v>14</v>
      </c>
      <c r="X262" s="47">
        <f t="shared" si="43"/>
        <v>5</v>
      </c>
      <c r="Y262" s="459"/>
    </row>
    <row r="263" spans="1:25" x14ac:dyDescent="0.2">
      <c r="A263" s="106"/>
      <c r="B263" s="107"/>
      <c r="C263" s="107"/>
      <c r="D263" s="107"/>
      <c r="E263" s="114"/>
      <c r="F263" s="114"/>
      <c r="G263" s="108"/>
      <c r="H263" s="109">
        <v>1</v>
      </c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111"/>
      <c r="T263" s="333">
        <f t="shared" ref="T263:T288" si="44">SUM(H263,J263,L263,N263,P263,R263,S263)</f>
        <v>1</v>
      </c>
      <c r="U263" s="224">
        <f t="shared" si="42"/>
        <v>1.6447368421052631E-3</v>
      </c>
      <c r="V263" s="103">
        <f>D259</f>
        <v>608</v>
      </c>
      <c r="W263" s="112" t="s">
        <v>15</v>
      </c>
      <c r="X263" s="47">
        <f t="shared" si="43"/>
        <v>1</v>
      </c>
      <c r="Y263" s="459"/>
    </row>
    <row r="264" spans="1:25" x14ac:dyDescent="0.2">
      <c r="A264" s="106"/>
      <c r="B264" s="107"/>
      <c r="C264" s="107"/>
      <c r="D264" s="107"/>
      <c r="E264" s="114"/>
      <c r="F264" s="114"/>
      <c r="G264" s="108"/>
      <c r="H264" s="109">
        <v>1</v>
      </c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111"/>
      <c r="T264" s="333">
        <f t="shared" si="44"/>
        <v>1</v>
      </c>
      <c r="U264" s="224">
        <f t="shared" si="42"/>
        <v>1.6447368421052631E-3</v>
      </c>
      <c r="V264" s="103">
        <f>D259</f>
        <v>608</v>
      </c>
      <c r="W264" s="112" t="s">
        <v>32</v>
      </c>
      <c r="X264" s="47">
        <f t="shared" si="43"/>
        <v>1</v>
      </c>
      <c r="Y264" s="115"/>
    </row>
    <row r="265" spans="1:25" x14ac:dyDescent="0.2">
      <c r="A265" s="106"/>
      <c r="B265" s="107"/>
      <c r="C265" s="107"/>
      <c r="D265" s="107"/>
      <c r="E265" s="114"/>
      <c r="F265" s="114"/>
      <c r="G265" s="108"/>
      <c r="H265" s="10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111"/>
      <c r="T265" s="333">
        <f t="shared" si="44"/>
        <v>0</v>
      </c>
      <c r="U265" s="224">
        <f t="shared" si="42"/>
        <v>0</v>
      </c>
      <c r="V265" s="103">
        <f>D259</f>
        <v>608</v>
      </c>
      <c r="W265" s="112" t="s">
        <v>33</v>
      </c>
      <c r="X265" s="47">
        <f t="shared" si="43"/>
        <v>0</v>
      </c>
      <c r="Y265" s="115"/>
    </row>
    <row r="266" spans="1:25" x14ac:dyDescent="0.2">
      <c r="A266" s="106"/>
      <c r="B266" s="107"/>
      <c r="C266" s="107"/>
      <c r="D266" s="107"/>
      <c r="E266" s="114"/>
      <c r="F266" s="114"/>
      <c r="G266" s="108"/>
      <c r="H266" s="10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111"/>
      <c r="T266" s="333">
        <f t="shared" si="44"/>
        <v>0</v>
      </c>
      <c r="U266" s="224">
        <f t="shared" si="42"/>
        <v>0</v>
      </c>
      <c r="V266" s="103">
        <f>D259</f>
        <v>608</v>
      </c>
      <c r="W266" s="368" t="s">
        <v>46</v>
      </c>
      <c r="X266" s="47">
        <f t="shared" si="43"/>
        <v>0</v>
      </c>
      <c r="Y266" s="115"/>
    </row>
    <row r="267" spans="1:25" x14ac:dyDescent="0.2">
      <c r="A267" s="106"/>
      <c r="B267" s="107"/>
      <c r="C267" s="107"/>
      <c r="D267" s="107"/>
      <c r="E267" s="114"/>
      <c r="F267" s="114"/>
      <c r="G267" s="108"/>
      <c r="H267" s="10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111"/>
      <c r="T267" s="333">
        <f t="shared" si="44"/>
        <v>0</v>
      </c>
      <c r="U267" s="224">
        <f t="shared" si="42"/>
        <v>0</v>
      </c>
      <c r="V267" s="103">
        <f>D259</f>
        <v>608</v>
      </c>
      <c r="W267" s="368" t="s">
        <v>31</v>
      </c>
      <c r="X267" s="47">
        <f t="shared" si="43"/>
        <v>0</v>
      </c>
      <c r="Y267" s="115"/>
    </row>
    <row r="268" spans="1:25" x14ac:dyDescent="0.2">
      <c r="A268" s="106"/>
      <c r="B268" s="107"/>
      <c r="C268" s="107"/>
      <c r="D268" s="107"/>
      <c r="E268" s="114"/>
      <c r="F268" s="114"/>
      <c r="G268" s="108"/>
      <c r="H268" s="109">
        <v>3</v>
      </c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111">
        <v>1</v>
      </c>
      <c r="T268" s="333">
        <f t="shared" si="44"/>
        <v>4</v>
      </c>
      <c r="U268" s="224">
        <f t="shared" si="42"/>
        <v>6.5789473684210523E-3</v>
      </c>
      <c r="V268" s="103">
        <f>D259</f>
        <v>608</v>
      </c>
      <c r="W268" s="112" t="s">
        <v>0</v>
      </c>
      <c r="X268" s="47">
        <f t="shared" si="43"/>
        <v>4</v>
      </c>
      <c r="Y268" s="116"/>
    </row>
    <row r="269" spans="1:25" x14ac:dyDescent="0.2">
      <c r="A269" s="106"/>
      <c r="B269" s="107"/>
      <c r="C269" s="107"/>
      <c r="D269" s="107"/>
      <c r="E269" s="114"/>
      <c r="F269" s="114"/>
      <c r="G269" s="108"/>
      <c r="H269" s="109">
        <v>2</v>
      </c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111"/>
      <c r="T269" s="333">
        <f t="shared" si="44"/>
        <v>2</v>
      </c>
      <c r="U269" s="224">
        <f t="shared" si="42"/>
        <v>3.2894736842105261E-3</v>
      </c>
      <c r="V269" s="103">
        <f>D259</f>
        <v>608</v>
      </c>
      <c r="W269" s="112" t="s">
        <v>12</v>
      </c>
      <c r="X269" s="47">
        <f t="shared" si="43"/>
        <v>2</v>
      </c>
      <c r="Y269" s="116"/>
    </row>
    <row r="270" spans="1:25" x14ac:dyDescent="0.2">
      <c r="A270" s="106"/>
      <c r="B270" s="107"/>
      <c r="C270" s="107"/>
      <c r="D270" s="107"/>
      <c r="E270" s="114"/>
      <c r="F270" s="114"/>
      <c r="G270" s="108"/>
      <c r="H270" s="109">
        <v>4</v>
      </c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111"/>
      <c r="T270" s="333">
        <f t="shared" si="44"/>
        <v>4</v>
      </c>
      <c r="U270" s="224">
        <f t="shared" si="42"/>
        <v>6.5789473684210523E-3</v>
      </c>
      <c r="V270" s="103">
        <f>D259</f>
        <v>608</v>
      </c>
      <c r="W270" s="112" t="s">
        <v>35</v>
      </c>
      <c r="X270" s="47">
        <f t="shared" si="43"/>
        <v>4</v>
      </c>
      <c r="Y270" s="116"/>
    </row>
    <row r="271" spans="1:25" x14ac:dyDescent="0.2">
      <c r="A271" s="106"/>
      <c r="B271" s="107"/>
      <c r="C271" s="107"/>
      <c r="D271" s="107"/>
      <c r="E271" s="114"/>
      <c r="F271" s="114"/>
      <c r="G271" s="108"/>
      <c r="H271" s="10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111"/>
      <c r="T271" s="333">
        <f t="shared" si="44"/>
        <v>0</v>
      </c>
      <c r="U271" s="224">
        <f t="shared" si="42"/>
        <v>0</v>
      </c>
      <c r="V271" s="103">
        <f>D259</f>
        <v>608</v>
      </c>
      <c r="W271" s="112" t="s">
        <v>129</v>
      </c>
      <c r="X271" s="47">
        <f t="shared" si="43"/>
        <v>0</v>
      </c>
      <c r="Y271" s="116"/>
    </row>
    <row r="272" spans="1:25" x14ac:dyDescent="0.2">
      <c r="A272" s="106"/>
      <c r="B272" s="107"/>
      <c r="C272" s="107"/>
      <c r="D272" s="107"/>
      <c r="E272" s="114"/>
      <c r="F272" s="114"/>
      <c r="G272" s="108"/>
      <c r="H272" s="10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111"/>
      <c r="T272" s="333">
        <f t="shared" si="44"/>
        <v>0</v>
      </c>
      <c r="U272" s="224">
        <f t="shared" si="42"/>
        <v>0</v>
      </c>
      <c r="V272" s="103">
        <f>D259</f>
        <v>608</v>
      </c>
      <c r="W272" s="254" t="s">
        <v>176</v>
      </c>
      <c r="X272" s="47">
        <f t="shared" si="43"/>
        <v>0</v>
      </c>
      <c r="Y272" s="116"/>
    </row>
    <row r="273" spans="1:25" x14ac:dyDescent="0.2">
      <c r="A273" s="106"/>
      <c r="B273" s="107"/>
      <c r="C273" s="107"/>
      <c r="D273" s="107"/>
      <c r="E273" s="114"/>
      <c r="F273" s="114"/>
      <c r="G273" s="119"/>
      <c r="H273" s="120"/>
      <c r="I273" s="69"/>
      <c r="J273" s="69"/>
      <c r="K273" s="69"/>
      <c r="L273" s="69"/>
      <c r="M273" s="69"/>
      <c r="N273" s="69"/>
      <c r="O273" s="69"/>
      <c r="P273" s="69"/>
      <c r="Q273" s="69"/>
      <c r="R273" s="69">
        <v>2</v>
      </c>
      <c r="S273" s="111"/>
      <c r="T273" s="333">
        <f t="shared" si="44"/>
        <v>2</v>
      </c>
      <c r="U273" s="224">
        <f t="shared" si="42"/>
        <v>3.2894736842105261E-3</v>
      </c>
      <c r="V273" s="103">
        <f>D259</f>
        <v>608</v>
      </c>
      <c r="W273" s="69" t="s">
        <v>127</v>
      </c>
      <c r="X273" s="47">
        <f t="shared" si="43"/>
        <v>2</v>
      </c>
      <c r="Y273" s="116"/>
    </row>
    <row r="274" spans="1:25" x14ac:dyDescent="0.2">
      <c r="A274" s="106"/>
      <c r="B274" s="107"/>
      <c r="C274" s="107"/>
      <c r="D274" s="107"/>
      <c r="E274" s="114"/>
      <c r="F274" s="114"/>
      <c r="G274" s="119"/>
      <c r="H274" s="120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111"/>
      <c r="T274" s="333">
        <f t="shared" si="44"/>
        <v>0</v>
      </c>
      <c r="U274" s="224">
        <f t="shared" si="42"/>
        <v>0</v>
      </c>
      <c r="V274" s="103">
        <f>D259</f>
        <v>608</v>
      </c>
      <c r="W274" s="180" t="s">
        <v>189</v>
      </c>
      <c r="X274" s="47">
        <f t="shared" si="43"/>
        <v>0</v>
      </c>
      <c r="Y274" s="116"/>
    </row>
    <row r="275" spans="1:25" ht="15.75" thickBot="1" x14ac:dyDescent="0.25">
      <c r="A275" s="106"/>
      <c r="B275" s="107"/>
      <c r="C275" s="107"/>
      <c r="D275" s="107"/>
      <c r="E275" s="114"/>
      <c r="F275" s="114"/>
      <c r="G275" s="119"/>
      <c r="H275" s="227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55"/>
      <c r="T275" s="334">
        <f t="shared" si="44"/>
        <v>0</v>
      </c>
      <c r="U275" s="331">
        <f t="shared" si="42"/>
        <v>0</v>
      </c>
      <c r="V275" s="321">
        <f>D259</f>
        <v>608</v>
      </c>
      <c r="W275" s="228" t="s">
        <v>81</v>
      </c>
      <c r="X275" s="47">
        <f t="shared" si="43"/>
        <v>0</v>
      </c>
      <c r="Y275" s="113"/>
    </row>
    <row r="276" spans="1:25" x14ac:dyDescent="0.2">
      <c r="A276" s="106"/>
      <c r="B276" s="107"/>
      <c r="C276" s="107"/>
      <c r="D276" s="107"/>
      <c r="E276" s="114"/>
      <c r="F276" s="114"/>
      <c r="G276" s="108"/>
      <c r="H276" s="225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2"/>
      <c r="T276" s="335">
        <f t="shared" si="44"/>
        <v>0</v>
      </c>
      <c r="U276" s="224">
        <f t="shared" si="42"/>
        <v>0</v>
      </c>
      <c r="V276" s="103">
        <f>D259</f>
        <v>608</v>
      </c>
      <c r="W276" s="123" t="s">
        <v>11</v>
      </c>
      <c r="X276" s="47">
        <f t="shared" si="43"/>
        <v>0</v>
      </c>
      <c r="Y276" s="116"/>
    </row>
    <row r="277" spans="1:25" x14ac:dyDescent="0.2">
      <c r="A277" s="106"/>
      <c r="B277" s="107"/>
      <c r="C277" s="107"/>
      <c r="D277" s="107"/>
      <c r="E277" s="114"/>
      <c r="F277" s="114"/>
      <c r="G277" s="108"/>
      <c r="H277" s="226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111"/>
      <c r="T277" s="333">
        <f t="shared" si="44"/>
        <v>0</v>
      </c>
      <c r="U277" s="224">
        <f t="shared" si="42"/>
        <v>0</v>
      </c>
      <c r="V277" s="103">
        <f>D259</f>
        <v>608</v>
      </c>
      <c r="W277" s="112" t="s">
        <v>30</v>
      </c>
      <c r="X277" s="47">
        <f t="shared" si="43"/>
        <v>0</v>
      </c>
      <c r="Y277" s="116"/>
    </row>
    <row r="278" spans="1:25" x14ac:dyDescent="0.2">
      <c r="A278" s="106"/>
      <c r="B278" s="107"/>
      <c r="C278" s="107"/>
      <c r="D278" s="107"/>
      <c r="E278" s="114"/>
      <c r="F278" s="114"/>
      <c r="G278" s="108"/>
      <c r="H278" s="226"/>
      <c r="I278" s="69">
        <v>3</v>
      </c>
      <c r="J278" s="69">
        <v>1</v>
      </c>
      <c r="K278" s="69"/>
      <c r="L278" s="69"/>
      <c r="M278" s="69"/>
      <c r="N278" s="69"/>
      <c r="O278" s="69"/>
      <c r="P278" s="69"/>
      <c r="Q278" s="69"/>
      <c r="R278" s="69"/>
      <c r="S278" s="111">
        <v>2</v>
      </c>
      <c r="T278" s="333">
        <f t="shared" si="44"/>
        <v>3</v>
      </c>
      <c r="U278" s="224">
        <f t="shared" si="42"/>
        <v>4.9342105263157892E-3</v>
      </c>
      <c r="V278" s="103">
        <f>D259</f>
        <v>608</v>
      </c>
      <c r="W278" s="112" t="s">
        <v>3</v>
      </c>
      <c r="X278" s="47">
        <f t="shared" si="43"/>
        <v>3</v>
      </c>
      <c r="Y278" s="115"/>
    </row>
    <row r="279" spans="1:25" x14ac:dyDescent="0.2">
      <c r="A279" s="106"/>
      <c r="B279" s="107"/>
      <c r="C279" s="107"/>
      <c r="D279" s="107"/>
      <c r="E279" s="114"/>
      <c r="F279" s="114"/>
      <c r="G279" s="108"/>
      <c r="H279" s="226"/>
      <c r="I279" s="69">
        <v>2</v>
      </c>
      <c r="J279" s="69"/>
      <c r="K279" s="69"/>
      <c r="L279" s="69"/>
      <c r="M279" s="69"/>
      <c r="N279" s="69"/>
      <c r="O279" s="69"/>
      <c r="P279" s="69"/>
      <c r="Q279" s="69"/>
      <c r="R279" s="69"/>
      <c r="S279" s="111"/>
      <c r="T279" s="333">
        <f t="shared" si="44"/>
        <v>0</v>
      </c>
      <c r="U279" s="224">
        <f t="shared" si="42"/>
        <v>0</v>
      </c>
      <c r="V279" s="103">
        <f>D259</f>
        <v>608</v>
      </c>
      <c r="W279" s="112" t="s">
        <v>8</v>
      </c>
      <c r="X279" s="47">
        <f t="shared" si="43"/>
        <v>0</v>
      </c>
      <c r="Y279" s="116"/>
    </row>
    <row r="280" spans="1:25" x14ac:dyDescent="0.2">
      <c r="A280" s="106"/>
      <c r="B280" s="107"/>
      <c r="C280" s="107"/>
      <c r="D280" s="107"/>
      <c r="E280" s="114"/>
      <c r="F280" s="114"/>
      <c r="G280" s="108"/>
      <c r="H280" s="226"/>
      <c r="I280" s="69">
        <v>1</v>
      </c>
      <c r="J280" s="69"/>
      <c r="K280" s="69"/>
      <c r="L280" s="69"/>
      <c r="M280" s="69"/>
      <c r="N280" s="69"/>
      <c r="O280" s="69"/>
      <c r="P280" s="69"/>
      <c r="Q280" s="69"/>
      <c r="R280" s="69"/>
      <c r="S280" s="111"/>
      <c r="T280" s="333">
        <f t="shared" si="44"/>
        <v>0</v>
      </c>
      <c r="U280" s="224">
        <f t="shared" si="42"/>
        <v>0</v>
      </c>
      <c r="V280" s="103">
        <f>D259</f>
        <v>608</v>
      </c>
      <c r="W280" s="112" t="s">
        <v>9</v>
      </c>
      <c r="X280" s="47">
        <f t="shared" si="43"/>
        <v>0</v>
      </c>
      <c r="Y280" s="116"/>
    </row>
    <row r="281" spans="1:25" x14ac:dyDescent="0.2">
      <c r="A281" s="106"/>
      <c r="B281" s="107"/>
      <c r="C281" s="107"/>
      <c r="D281" s="107"/>
      <c r="E281" s="114"/>
      <c r="F281" s="114"/>
      <c r="G281" s="108"/>
      <c r="H281" s="226"/>
      <c r="I281" s="69">
        <v>1</v>
      </c>
      <c r="J281" s="69"/>
      <c r="K281" s="69"/>
      <c r="L281" s="69"/>
      <c r="M281" s="69"/>
      <c r="N281" s="69"/>
      <c r="O281" s="69"/>
      <c r="P281" s="69"/>
      <c r="Q281" s="69"/>
      <c r="R281" s="69"/>
      <c r="S281" s="111"/>
      <c r="T281" s="333">
        <f t="shared" si="44"/>
        <v>0</v>
      </c>
      <c r="U281" s="224">
        <f t="shared" si="42"/>
        <v>0</v>
      </c>
      <c r="V281" s="103">
        <f>D259</f>
        <v>608</v>
      </c>
      <c r="W281" s="112" t="s">
        <v>82</v>
      </c>
      <c r="X281" s="47">
        <f t="shared" si="43"/>
        <v>0</v>
      </c>
      <c r="Y281" s="116"/>
    </row>
    <row r="282" spans="1:25" x14ac:dyDescent="0.2">
      <c r="A282" s="106"/>
      <c r="B282" s="107"/>
      <c r="C282" s="107"/>
      <c r="D282" s="107"/>
      <c r="E282" s="114"/>
      <c r="F282" s="114"/>
      <c r="G282" s="108"/>
      <c r="H282" s="226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111"/>
      <c r="T282" s="333">
        <f t="shared" si="44"/>
        <v>0</v>
      </c>
      <c r="U282" s="224">
        <f t="shared" si="42"/>
        <v>0</v>
      </c>
      <c r="V282" s="103">
        <f>D259</f>
        <v>608</v>
      </c>
      <c r="W282" s="112" t="s">
        <v>20</v>
      </c>
      <c r="X282" s="47">
        <f t="shared" si="43"/>
        <v>0</v>
      </c>
      <c r="Y282" s="116"/>
    </row>
    <row r="283" spans="1:25" x14ac:dyDescent="0.2">
      <c r="A283" s="106"/>
      <c r="B283" s="107"/>
      <c r="C283" s="107"/>
      <c r="D283" s="107"/>
      <c r="E283" s="114"/>
      <c r="F283" s="114"/>
      <c r="G283" s="108"/>
      <c r="H283" s="226"/>
      <c r="I283" s="69">
        <v>1</v>
      </c>
      <c r="J283" s="69"/>
      <c r="K283" s="69"/>
      <c r="L283" s="69"/>
      <c r="M283" s="69"/>
      <c r="N283" s="69"/>
      <c r="O283" s="69"/>
      <c r="P283" s="69"/>
      <c r="Q283" s="69"/>
      <c r="R283" s="69"/>
      <c r="S283" s="111"/>
      <c r="T283" s="333">
        <f t="shared" si="44"/>
        <v>0</v>
      </c>
      <c r="U283" s="224">
        <f t="shared" si="42"/>
        <v>0</v>
      </c>
      <c r="V283" s="103">
        <f>D259</f>
        <v>608</v>
      </c>
      <c r="W283" s="112" t="s">
        <v>83</v>
      </c>
      <c r="X283" s="47">
        <f t="shared" si="43"/>
        <v>0</v>
      </c>
      <c r="Y283" s="116"/>
    </row>
    <row r="284" spans="1:25" x14ac:dyDescent="0.2">
      <c r="A284" s="106"/>
      <c r="B284" s="107"/>
      <c r="C284" s="107"/>
      <c r="D284" s="107"/>
      <c r="E284" s="114"/>
      <c r="F284" s="114"/>
      <c r="G284" s="108"/>
      <c r="H284" s="226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111"/>
      <c r="T284" s="333">
        <f t="shared" si="44"/>
        <v>0</v>
      </c>
      <c r="U284" s="224">
        <f t="shared" si="42"/>
        <v>0</v>
      </c>
      <c r="V284" s="103">
        <f>D259</f>
        <v>608</v>
      </c>
      <c r="W284" s="112" t="s">
        <v>101</v>
      </c>
      <c r="X284" s="47">
        <f t="shared" si="43"/>
        <v>0</v>
      </c>
      <c r="Y284" s="105" t="s">
        <v>429</v>
      </c>
    </row>
    <row r="285" spans="1:25" x14ac:dyDescent="0.2">
      <c r="A285" s="106"/>
      <c r="B285" s="107"/>
      <c r="C285" s="107"/>
      <c r="D285" s="107"/>
      <c r="E285" s="114"/>
      <c r="F285" s="114"/>
      <c r="G285" s="108"/>
      <c r="H285" s="226"/>
      <c r="I285" s="69">
        <v>2</v>
      </c>
      <c r="J285" s="69"/>
      <c r="K285" s="69"/>
      <c r="L285" s="69"/>
      <c r="M285" s="69"/>
      <c r="N285" s="69"/>
      <c r="O285" s="69"/>
      <c r="P285" s="69"/>
      <c r="Q285" s="69"/>
      <c r="R285" s="69"/>
      <c r="S285" s="111"/>
      <c r="T285" s="333">
        <f t="shared" si="44"/>
        <v>0</v>
      </c>
      <c r="U285" s="224">
        <f t="shared" si="42"/>
        <v>0</v>
      </c>
      <c r="V285" s="103">
        <f>D259</f>
        <v>608</v>
      </c>
      <c r="W285" s="112" t="s">
        <v>13</v>
      </c>
      <c r="X285" s="47">
        <f t="shared" si="43"/>
        <v>0</v>
      </c>
      <c r="Y285" s="105" t="s">
        <v>564</v>
      </c>
    </row>
    <row r="286" spans="1:25" x14ac:dyDescent="0.2">
      <c r="A286" s="106"/>
      <c r="B286" s="107"/>
      <c r="C286" s="107"/>
      <c r="D286" s="107"/>
      <c r="E286" s="114"/>
      <c r="F286" s="114"/>
      <c r="G286" s="108"/>
      <c r="H286" s="10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111"/>
      <c r="T286" s="333">
        <f t="shared" si="44"/>
        <v>0</v>
      </c>
      <c r="U286" s="224">
        <f t="shared" si="42"/>
        <v>0</v>
      </c>
      <c r="V286" s="103">
        <f>D259</f>
        <v>608</v>
      </c>
      <c r="W286" s="112" t="s">
        <v>85</v>
      </c>
      <c r="X286" s="47">
        <f t="shared" si="43"/>
        <v>0</v>
      </c>
      <c r="Y286" s="105" t="s">
        <v>107</v>
      </c>
    </row>
    <row r="287" spans="1:25" x14ac:dyDescent="0.2">
      <c r="A287" s="106"/>
      <c r="B287" s="107"/>
      <c r="C287" s="107"/>
      <c r="D287" s="107"/>
      <c r="E287" s="114"/>
      <c r="F287" s="114"/>
      <c r="G287" s="108"/>
      <c r="H287" s="10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111"/>
      <c r="T287" s="333">
        <f t="shared" si="44"/>
        <v>0</v>
      </c>
      <c r="U287" s="224">
        <f t="shared" si="42"/>
        <v>0</v>
      </c>
      <c r="V287" s="103">
        <f>D259</f>
        <v>608</v>
      </c>
      <c r="W287" s="112" t="s">
        <v>10</v>
      </c>
      <c r="X287" s="47">
        <f t="shared" si="43"/>
        <v>0</v>
      </c>
      <c r="Y287" s="115" t="s">
        <v>107</v>
      </c>
    </row>
    <row r="288" spans="1:25" ht="15.75" thickBot="1" x14ac:dyDescent="0.25">
      <c r="A288" s="106"/>
      <c r="B288" s="107"/>
      <c r="C288" s="107"/>
      <c r="D288" s="107"/>
      <c r="E288" s="114"/>
      <c r="F288" s="114"/>
      <c r="G288" s="108"/>
      <c r="H288" s="117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8"/>
      <c r="T288" s="333">
        <f t="shared" si="44"/>
        <v>0</v>
      </c>
      <c r="U288" s="224">
        <f t="shared" si="42"/>
        <v>0</v>
      </c>
      <c r="V288" s="103">
        <f>D259</f>
        <v>608</v>
      </c>
      <c r="W288" s="112" t="s">
        <v>103</v>
      </c>
      <c r="X288" s="47">
        <f t="shared" si="43"/>
        <v>0</v>
      </c>
      <c r="Y288" s="115"/>
    </row>
    <row r="289" spans="1:25" ht="15.75" thickBot="1" x14ac:dyDescent="0.3">
      <c r="A289" s="106"/>
      <c r="B289" s="107"/>
      <c r="C289" s="107"/>
      <c r="D289" s="107"/>
      <c r="E289" s="114"/>
      <c r="F289" s="114"/>
      <c r="G289" s="108"/>
      <c r="H289" s="91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3"/>
      <c r="T289" s="332"/>
      <c r="U289" s="332"/>
      <c r="V289" s="125"/>
      <c r="W289" s="126" t="s">
        <v>86</v>
      </c>
      <c r="Y289" s="105"/>
    </row>
    <row r="290" spans="1:25" x14ac:dyDescent="0.2">
      <c r="A290" s="106"/>
      <c r="B290" s="107"/>
      <c r="C290" s="107"/>
      <c r="D290" s="107"/>
      <c r="E290" s="114"/>
      <c r="F290" s="114"/>
      <c r="G290" s="119"/>
      <c r="H290" s="99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1"/>
      <c r="T290" s="335">
        <v>0</v>
      </c>
      <c r="U290" s="224">
        <f>($T290)/$D$259</f>
        <v>0</v>
      </c>
      <c r="V290" s="103">
        <f>D259</f>
        <v>608</v>
      </c>
      <c r="W290" s="104" t="s">
        <v>425</v>
      </c>
      <c r="X290" s="47">
        <f>T290</f>
        <v>0</v>
      </c>
      <c r="Y290" s="105" t="s">
        <v>562</v>
      </c>
    </row>
    <row r="291" spans="1:25" x14ac:dyDescent="0.2">
      <c r="A291" s="106"/>
      <c r="B291" s="107"/>
      <c r="C291" s="107"/>
      <c r="D291" s="107"/>
      <c r="E291" s="114"/>
      <c r="F291" s="114"/>
      <c r="G291" s="119"/>
      <c r="H291" s="109">
        <v>8</v>
      </c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111"/>
      <c r="T291" s="333">
        <f t="shared" ref="T291:T297" si="45">SUM(H291,J291,L291,N291,P291,R291,S291)</f>
        <v>8</v>
      </c>
      <c r="U291" s="224">
        <f t="shared" ref="U291:U297" si="46">($T291)/$D$259</f>
        <v>1.3157894736842105E-2</v>
      </c>
      <c r="V291" s="103">
        <f>D259</f>
        <v>608</v>
      </c>
      <c r="W291" s="112" t="s">
        <v>88</v>
      </c>
      <c r="X291" s="47">
        <f t="shared" ref="X291:X297" si="47">T291</f>
        <v>8</v>
      </c>
      <c r="Y291" s="105" t="s">
        <v>301</v>
      </c>
    </row>
    <row r="292" spans="1:25" x14ac:dyDescent="0.2">
      <c r="A292" s="106"/>
      <c r="B292" s="107"/>
      <c r="C292" s="107"/>
      <c r="D292" s="107"/>
      <c r="E292" s="114"/>
      <c r="F292" s="114"/>
      <c r="G292" s="119"/>
      <c r="H292" s="109">
        <v>1</v>
      </c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111"/>
      <c r="T292" s="333">
        <f t="shared" si="45"/>
        <v>1</v>
      </c>
      <c r="U292" s="224">
        <f t="shared" si="46"/>
        <v>1.6447368421052631E-3</v>
      </c>
      <c r="V292" s="103">
        <f>D259</f>
        <v>608</v>
      </c>
      <c r="W292" s="112" t="s">
        <v>89</v>
      </c>
      <c r="X292" s="47">
        <f t="shared" si="47"/>
        <v>1</v>
      </c>
      <c r="Y292" s="105" t="s">
        <v>563</v>
      </c>
    </row>
    <row r="293" spans="1:25" x14ac:dyDescent="0.2">
      <c r="A293" s="106"/>
      <c r="B293" s="107"/>
      <c r="C293" s="107"/>
      <c r="D293" s="107"/>
      <c r="E293" s="114"/>
      <c r="F293" s="114"/>
      <c r="G293" s="119"/>
      <c r="H293" s="10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111"/>
      <c r="T293" s="333">
        <f t="shared" si="45"/>
        <v>0</v>
      </c>
      <c r="U293" s="224">
        <f t="shared" si="46"/>
        <v>0</v>
      </c>
      <c r="V293" s="103">
        <f>D259</f>
        <v>608</v>
      </c>
      <c r="W293" s="112" t="s">
        <v>39</v>
      </c>
      <c r="X293" s="47">
        <f t="shared" si="47"/>
        <v>0</v>
      </c>
      <c r="Y293" s="105"/>
    </row>
    <row r="294" spans="1:25" x14ac:dyDescent="0.2">
      <c r="A294" s="106"/>
      <c r="B294" s="107"/>
      <c r="C294" s="107"/>
      <c r="D294" s="107"/>
      <c r="E294" s="114"/>
      <c r="F294" s="114"/>
      <c r="G294" s="119"/>
      <c r="H294" s="10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111"/>
      <c r="T294" s="333">
        <f t="shared" si="45"/>
        <v>0</v>
      </c>
      <c r="U294" s="224">
        <f t="shared" si="46"/>
        <v>0</v>
      </c>
      <c r="V294" s="103">
        <f>D259</f>
        <v>608</v>
      </c>
      <c r="W294" s="112" t="s">
        <v>13</v>
      </c>
      <c r="X294" s="47">
        <f t="shared" si="47"/>
        <v>0</v>
      </c>
      <c r="Y294" s="105"/>
    </row>
    <row r="295" spans="1:25" x14ac:dyDescent="0.2">
      <c r="A295" s="106"/>
      <c r="B295" s="107"/>
      <c r="C295" s="107"/>
      <c r="D295" s="107"/>
      <c r="E295" s="114"/>
      <c r="F295" s="114"/>
      <c r="G295" s="119"/>
      <c r="H295" s="109">
        <v>1</v>
      </c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111"/>
      <c r="T295" s="333">
        <f t="shared" si="45"/>
        <v>1</v>
      </c>
      <c r="U295" s="224">
        <f t="shared" si="46"/>
        <v>1.6447368421052631E-3</v>
      </c>
      <c r="V295" s="103">
        <f>D259</f>
        <v>608</v>
      </c>
      <c r="W295" s="112" t="s">
        <v>230</v>
      </c>
      <c r="X295" s="47">
        <f t="shared" si="47"/>
        <v>1</v>
      </c>
      <c r="Y295" s="105"/>
    </row>
    <row r="296" spans="1:25" x14ac:dyDescent="0.2">
      <c r="A296" s="106"/>
      <c r="B296" s="107"/>
      <c r="C296" s="107"/>
      <c r="D296" s="107"/>
      <c r="E296" s="114"/>
      <c r="F296" s="114"/>
      <c r="G296" s="119"/>
      <c r="H296" s="117">
        <v>1</v>
      </c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8"/>
      <c r="T296" s="333">
        <f t="shared" si="45"/>
        <v>1</v>
      </c>
      <c r="U296" s="224">
        <f t="shared" si="46"/>
        <v>1.6447368421052631E-3</v>
      </c>
      <c r="V296" s="103">
        <f>D259</f>
        <v>608</v>
      </c>
      <c r="W296" s="124" t="s">
        <v>90</v>
      </c>
      <c r="X296" s="47">
        <f t="shared" si="47"/>
        <v>1</v>
      </c>
      <c r="Y296" s="116"/>
    </row>
    <row r="297" spans="1:25" ht="15.75" thickBot="1" x14ac:dyDescent="0.25">
      <c r="A297" s="127"/>
      <c r="B297" s="128"/>
      <c r="C297" s="128"/>
      <c r="D297" s="128"/>
      <c r="E297" s="129"/>
      <c r="F297" s="129"/>
      <c r="G297" s="130"/>
      <c r="H297" s="117">
        <v>2</v>
      </c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8"/>
      <c r="T297" s="333">
        <f t="shared" si="45"/>
        <v>2</v>
      </c>
      <c r="U297" s="331">
        <f t="shared" si="46"/>
        <v>3.2894736842105261E-3</v>
      </c>
      <c r="V297" s="103">
        <f>D259</f>
        <v>608</v>
      </c>
      <c r="W297" s="131" t="s">
        <v>168</v>
      </c>
      <c r="X297" s="47">
        <f t="shared" si="47"/>
        <v>2</v>
      </c>
      <c r="Y297" s="295"/>
    </row>
    <row r="298" spans="1:25" ht="15.75" thickBot="1" x14ac:dyDescent="0.25">
      <c r="A298" s="132"/>
      <c r="B298" s="132"/>
      <c r="C298" s="132"/>
      <c r="D298" s="132"/>
      <c r="E298" s="132"/>
      <c r="F298" s="132"/>
      <c r="G298" s="53" t="s">
        <v>5</v>
      </c>
      <c r="H298" s="133">
        <f>SUM(H260:H297)</f>
        <v>32</v>
      </c>
      <c r="I298" s="133">
        <f t="shared" ref="I298:R298" si="48">SUM(I260:I297)</f>
        <v>10</v>
      </c>
      <c r="J298" s="133">
        <f t="shared" si="48"/>
        <v>1</v>
      </c>
      <c r="K298" s="133">
        <f t="shared" si="48"/>
        <v>0</v>
      </c>
      <c r="L298" s="133">
        <f t="shared" si="48"/>
        <v>0</v>
      </c>
      <c r="M298" s="133">
        <f t="shared" si="48"/>
        <v>0</v>
      </c>
      <c r="N298" s="133">
        <f t="shared" si="48"/>
        <v>0</v>
      </c>
      <c r="O298" s="133">
        <f t="shared" si="48"/>
        <v>0</v>
      </c>
      <c r="P298" s="133">
        <f t="shared" si="48"/>
        <v>0</v>
      </c>
      <c r="Q298" s="133">
        <f t="shared" si="48"/>
        <v>0</v>
      </c>
      <c r="R298" s="133">
        <f t="shared" si="48"/>
        <v>2</v>
      </c>
      <c r="S298" s="133">
        <f>SUM(S260:S297)</f>
        <v>9</v>
      </c>
      <c r="T298" s="271">
        <f>SUM(H298,J298,L298,N298,P298,R298,S298)</f>
        <v>44</v>
      </c>
      <c r="U298" s="224">
        <f>($T298)/$D$259</f>
        <v>7.2368421052631582E-2</v>
      </c>
      <c r="V298" s="103">
        <f>D259</f>
        <v>608</v>
      </c>
      <c r="W298" s="46"/>
    </row>
    <row r="300" spans="1:25" ht="15.75" thickBot="1" x14ac:dyDescent="0.3"/>
    <row r="301" spans="1:25" ht="75.75" thickBot="1" x14ac:dyDescent="0.3">
      <c r="A301" s="49" t="s">
        <v>23</v>
      </c>
      <c r="B301" s="49" t="s">
        <v>51</v>
      </c>
      <c r="C301" s="49" t="s">
        <v>56</v>
      </c>
      <c r="D301" s="49" t="s">
        <v>18</v>
      </c>
      <c r="E301" s="48" t="s">
        <v>17</v>
      </c>
      <c r="F301" s="50" t="s">
        <v>1</v>
      </c>
      <c r="G301" s="51" t="s">
        <v>24</v>
      </c>
      <c r="H301" s="52" t="s">
        <v>77</v>
      </c>
      <c r="I301" s="52" t="s">
        <v>78</v>
      </c>
      <c r="J301" s="52" t="s">
        <v>57</v>
      </c>
      <c r="K301" s="52" t="s">
        <v>62</v>
      </c>
      <c r="L301" s="52" t="s">
        <v>58</v>
      </c>
      <c r="M301" s="52" t="s">
        <v>63</v>
      </c>
      <c r="N301" s="52" t="s">
        <v>59</v>
      </c>
      <c r="O301" s="52" t="s">
        <v>64</v>
      </c>
      <c r="P301" s="52" t="s">
        <v>60</v>
      </c>
      <c r="Q301" s="52" t="s">
        <v>79</v>
      </c>
      <c r="R301" s="52" t="s">
        <v>132</v>
      </c>
      <c r="S301" s="49" t="s">
        <v>44</v>
      </c>
      <c r="T301" s="49" t="s">
        <v>5</v>
      </c>
      <c r="U301" s="48" t="s">
        <v>2</v>
      </c>
      <c r="V301" s="88" t="s">
        <v>74</v>
      </c>
      <c r="W301" s="89" t="s">
        <v>21</v>
      </c>
      <c r="Y301" s="90" t="s">
        <v>7</v>
      </c>
    </row>
    <row r="302" spans="1:25" ht="15.75" thickBot="1" x14ac:dyDescent="0.3">
      <c r="A302" s="474">
        <v>1480479</v>
      </c>
      <c r="B302" s="80" t="s">
        <v>271</v>
      </c>
      <c r="C302" s="472">
        <v>576</v>
      </c>
      <c r="D302" s="472">
        <v>615</v>
      </c>
      <c r="E302" s="475">
        <v>558</v>
      </c>
      <c r="F302" s="473">
        <f>E302/D302</f>
        <v>0.90731707317073174</v>
      </c>
      <c r="G302" s="54">
        <v>45006</v>
      </c>
      <c r="H302" s="91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3"/>
      <c r="T302" s="425"/>
      <c r="U302" s="125"/>
      <c r="V302" s="93"/>
      <c r="W302" s="95" t="s">
        <v>80</v>
      </c>
      <c r="Y302" s="86" t="s">
        <v>75</v>
      </c>
    </row>
    <row r="303" spans="1:25" x14ac:dyDescent="0.2">
      <c r="A303" s="96"/>
      <c r="B303" s="97"/>
      <c r="C303" s="97"/>
      <c r="D303" s="97"/>
      <c r="E303" s="97"/>
      <c r="F303" s="97"/>
      <c r="G303" s="98"/>
      <c r="H303" s="99">
        <v>6</v>
      </c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1">
        <v>4</v>
      </c>
      <c r="T303" s="335">
        <f>SUM(H303,J303,L303,N303,P303,R303,S303)</f>
        <v>10</v>
      </c>
      <c r="U303" s="224">
        <f>($T303)/$D$302</f>
        <v>1.6260162601626018E-2</v>
      </c>
      <c r="V303" s="103">
        <f>D302</f>
        <v>615</v>
      </c>
      <c r="W303" s="104" t="s">
        <v>16</v>
      </c>
      <c r="X303" s="47">
        <f>T303</f>
        <v>10</v>
      </c>
      <c r="Y303" s="290" t="s">
        <v>180</v>
      </c>
    </row>
    <row r="304" spans="1:25" x14ac:dyDescent="0.2">
      <c r="A304" s="106"/>
      <c r="B304" s="107"/>
      <c r="C304" s="107"/>
      <c r="D304" s="107"/>
      <c r="E304" s="107"/>
      <c r="F304" s="107"/>
      <c r="G304" s="108"/>
      <c r="H304" s="109">
        <v>4</v>
      </c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111"/>
      <c r="T304" s="333">
        <f>SUM(H304,J304,L304,N304,P304,R304,S304)</f>
        <v>4</v>
      </c>
      <c r="U304" s="224">
        <f t="shared" ref="U304:U331" si="49">($T304)/$D$302</f>
        <v>6.5040650406504065E-3</v>
      </c>
      <c r="V304" s="103">
        <f>D302</f>
        <v>615</v>
      </c>
      <c r="W304" s="112" t="s">
        <v>6</v>
      </c>
      <c r="X304" s="47">
        <f t="shared" ref="X304:X331" si="50">T304</f>
        <v>4</v>
      </c>
      <c r="Y304" s="290" t="s">
        <v>133</v>
      </c>
    </row>
    <row r="305" spans="1:25" x14ac:dyDescent="0.2">
      <c r="A305" s="106"/>
      <c r="B305" s="107"/>
      <c r="C305" s="107"/>
      <c r="D305" s="107"/>
      <c r="E305" s="114"/>
      <c r="F305" s="114"/>
      <c r="G305" s="108"/>
      <c r="H305" s="109">
        <v>5</v>
      </c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111">
        <v>2</v>
      </c>
      <c r="T305" s="333">
        <f>SUM(H305,J305,L305,N305,P305,R305,S305)</f>
        <v>7</v>
      </c>
      <c r="U305" s="224">
        <f t="shared" si="49"/>
        <v>1.1382113821138212E-2</v>
      </c>
      <c r="V305" s="103">
        <f>D302</f>
        <v>615</v>
      </c>
      <c r="W305" s="112" t="s">
        <v>14</v>
      </c>
      <c r="X305" s="47">
        <f t="shared" si="50"/>
        <v>7</v>
      </c>
      <c r="Y305" s="459"/>
    </row>
    <row r="306" spans="1:25" x14ac:dyDescent="0.2">
      <c r="A306" s="106"/>
      <c r="B306" s="107"/>
      <c r="C306" s="107"/>
      <c r="D306" s="107"/>
      <c r="E306" s="114"/>
      <c r="F306" s="114"/>
      <c r="G306" s="108"/>
      <c r="H306" s="109">
        <v>2</v>
      </c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111">
        <v>2</v>
      </c>
      <c r="T306" s="333">
        <f t="shared" ref="T306:T331" si="51">SUM(H306,J306,L306,N306,P306,R306,S306)</f>
        <v>4</v>
      </c>
      <c r="U306" s="224">
        <f t="shared" si="49"/>
        <v>6.5040650406504065E-3</v>
      </c>
      <c r="V306" s="103">
        <f>D302</f>
        <v>615</v>
      </c>
      <c r="W306" s="112" t="s">
        <v>15</v>
      </c>
      <c r="X306" s="47">
        <f t="shared" si="50"/>
        <v>4</v>
      </c>
      <c r="Y306" s="459"/>
    </row>
    <row r="307" spans="1:25" x14ac:dyDescent="0.2">
      <c r="A307" s="106"/>
      <c r="B307" s="107"/>
      <c r="C307" s="107"/>
      <c r="D307" s="107"/>
      <c r="E307" s="114"/>
      <c r="F307" s="114"/>
      <c r="G307" s="108"/>
      <c r="H307" s="109">
        <v>7</v>
      </c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111"/>
      <c r="T307" s="333">
        <f t="shared" si="51"/>
        <v>7</v>
      </c>
      <c r="U307" s="224">
        <f t="shared" si="49"/>
        <v>1.1382113821138212E-2</v>
      </c>
      <c r="V307" s="103">
        <f>D302</f>
        <v>615</v>
      </c>
      <c r="W307" s="112" t="s">
        <v>32</v>
      </c>
      <c r="X307" s="47">
        <f t="shared" si="50"/>
        <v>7</v>
      </c>
      <c r="Y307" s="115"/>
    </row>
    <row r="308" spans="1:25" x14ac:dyDescent="0.2">
      <c r="A308" s="106"/>
      <c r="B308" s="107"/>
      <c r="C308" s="107"/>
      <c r="D308" s="107"/>
      <c r="E308" s="114"/>
      <c r="F308" s="114"/>
      <c r="G308" s="108"/>
      <c r="H308" s="10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111"/>
      <c r="T308" s="333">
        <f t="shared" si="51"/>
        <v>0</v>
      </c>
      <c r="U308" s="224">
        <f t="shared" si="49"/>
        <v>0</v>
      </c>
      <c r="V308" s="103">
        <f>D302</f>
        <v>615</v>
      </c>
      <c r="W308" s="112" t="s">
        <v>33</v>
      </c>
      <c r="X308" s="47">
        <f t="shared" si="50"/>
        <v>0</v>
      </c>
      <c r="Y308" s="115"/>
    </row>
    <row r="309" spans="1:25" ht="15.75" x14ac:dyDescent="0.2">
      <c r="A309" s="106"/>
      <c r="B309" s="107"/>
      <c r="C309" s="107"/>
      <c r="D309" s="107"/>
      <c r="E309" s="114"/>
      <c r="F309" s="114"/>
      <c r="G309" s="108"/>
      <c r="H309" s="10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111"/>
      <c r="T309" s="333">
        <f t="shared" si="51"/>
        <v>0</v>
      </c>
      <c r="U309" s="224">
        <f t="shared" si="49"/>
        <v>0</v>
      </c>
      <c r="V309" s="103">
        <f>D302</f>
        <v>615</v>
      </c>
      <c r="W309" s="282" t="s">
        <v>659</v>
      </c>
      <c r="X309" s="47">
        <f t="shared" si="50"/>
        <v>0</v>
      </c>
      <c r="Y309" s="115"/>
    </row>
    <row r="310" spans="1:25" x14ac:dyDescent="0.2">
      <c r="A310" s="106"/>
      <c r="B310" s="107"/>
      <c r="C310" s="107"/>
      <c r="D310" s="107"/>
      <c r="E310" s="114"/>
      <c r="F310" s="114"/>
      <c r="G310" s="108"/>
      <c r="H310" s="10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111"/>
      <c r="T310" s="333">
        <f t="shared" si="51"/>
        <v>0</v>
      </c>
      <c r="U310" s="224">
        <f t="shared" si="49"/>
        <v>0</v>
      </c>
      <c r="V310" s="103">
        <f>D302</f>
        <v>615</v>
      </c>
      <c r="W310" s="368" t="s">
        <v>31</v>
      </c>
      <c r="X310" s="47">
        <f t="shared" si="50"/>
        <v>0</v>
      </c>
      <c r="Y310" s="115"/>
    </row>
    <row r="311" spans="1:25" x14ac:dyDescent="0.2">
      <c r="A311" s="106"/>
      <c r="B311" s="107"/>
      <c r="C311" s="107"/>
      <c r="D311" s="107"/>
      <c r="E311" s="114"/>
      <c r="F311" s="114"/>
      <c r="G311" s="108"/>
      <c r="H311" s="109">
        <v>3</v>
      </c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111">
        <v>1</v>
      </c>
      <c r="T311" s="333">
        <f t="shared" si="51"/>
        <v>4</v>
      </c>
      <c r="U311" s="224">
        <f t="shared" si="49"/>
        <v>6.5040650406504065E-3</v>
      </c>
      <c r="V311" s="103">
        <f>D302</f>
        <v>615</v>
      </c>
      <c r="W311" s="112" t="s">
        <v>0</v>
      </c>
      <c r="X311" s="47">
        <f t="shared" si="50"/>
        <v>4</v>
      </c>
      <c r="Y311" s="116"/>
    </row>
    <row r="312" spans="1:25" x14ac:dyDescent="0.2">
      <c r="A312" s="106"/>
      <c r="B312" s="107"/>
      <c r="C312" s="107"/>
      <c r="D312" s="107"/>
      <c r="E312" s="114"/>
      <c r="F312" s="114"/>
      <c r="G312" s="108"/>
      <c r="H312" s="109">
        <v>2</v>
      </c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111"/>
      <c r="T312" s="333">
        <f t="shared" si="51"/>
        <v>2</v>
      </c>
      <c r="U312" s="224">
        <f t="shared" si="49"/>
        <v>3.2520325203252032E-3</v>
      </c>
      <c r="V312" s="103">
        <f>D302</f>
        <v>615</v>
      </c>
      <c r="W312" s="112" t="s">
        <v>12</v>
      </c>
      <c r="X312" s="47">
        <f t="shared" si="50"/>
        <v>2</v>
      </c>
      <c r="Y312" s="116"/>
    </row>
    <row r="313" spans="1:25" x14ac:dyDescent="0.2">
      <c r="A313" s="106"/>
      <c r="B313" s="107"/>
      <c r="C313" s="107"/>
      <c r="D313" s="107"/>
      <c r="E313" s="114"/>
      <c r="F313" s="114"/>
      <c r="G313" s="108"/>
      <c r="H313" s="10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111"/>
      <c r="T313" s="333">
        <f t="shared" si="51"/>
        <v>0</v>
      </c>
      <c r="U313" s="224">
        <f t="shared" si="49"/>
        <v>0</v>
      </c>
      <c r="V313" s="103">
        <f>D302</f>
        <v>615</v>
      </c>
      <c r="W313" s="112" t="s">
        <v>35</v>
      </c>
      <c r="X313" s="47">
        <f t="shared" si="50"/>
        <v>0</v>
      </c>
      <c r="Y313" s="116"/>
    </row>
    <row r="314" spans="1:25" x14ac:dyDescent="0.2">
      <c r="A314" s="106"/>
      <c r="B314" s="107"/>
      <c r="C314" s="107"/>
      <c r="D314" s="107"/>
      <c r="E314" s="114"/>
      <c r="F314" s="114"/>
      <c r="G314" s="108"/>
      <c r="H314" s="10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111"/>
      <c r="T314" s="333">
        <f t="shared" si="51"/>
        <v>0</v>
      </c>
      <c r="U314" s="224">
        <f t="shared" si="49"/>
        <v>0</v>
      </c>
      <c r="V314" s="103">
        <f>D302</f>
        <v>615</v>
      </c>
      <c r="W314" s="112" t="s">
        <v>129</v>
      </c>
      <c r="X314" s="47">
        <f t="shared" si="50"/>
        <v>0</v>
      </c>
      <c r="Y314" s="116"/>
    </row>
    <row r="315" spans="1:25" x14ac:dyDescent="0.2">
      <c r="A315" s="106"/>
      <c r="B315" s="107"/>
      <c r="C315" s="107"/>
      <c r="D315" s="107"/>
      <c r="E315" s="114"/>
      <c r="F315" s="114"/>
      <c r="G315" s="108"/>
      <c r="H315" s="10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111"/>
      <c r="T315" s="333">
        <f t="shared" si="51"/>
        <v>0</v>
      </c>
      <c r="U315" s="224">
        <f t="shared" si="49"/>
        <v>0</v>
      </c>
      <c r="V315" s="103">
        <f>D302</f>
        <v>615</v>
      </c>
      <c r="W315" s="254" t="s">
        <v>176</v>
      </c>
      <c r="X315" s="47">
        <f t="shared" si="50"/>
        <v>0</v>
      </c>
      <c r="Y315" s="116"/>
    </row>
    <row r="316" spans="1:25" x14ac:dyDescent="0.2">
      <c r="A316" s="106"/>
      <c r="B316" s="107"/>
      <c r="C316" s="107"/>
      <c r="D316" s="107"/>
      <c r="E316" s="114"/>
      <c r="F316" s="114"/>
      <c r="G316" s="119"/>
      <c r="H316" s="120"/>
      <c r="I316" s="69"/>
      <c r="J316" s="69"/>
      <c r="K316" s="69"/>
      <c r="L316" s="69"/>
      <c r="M316" s="69"/>
      <c r="N316" s="69"/>
      <c r="O316" s="69"/>
      <c r="P316" s="69"/>
      <c r="Q316" s="69"/>
      <c r="R316" s="69">
        <v>4</v>
      </c>
      <c r="S316" s="111"/>
      <c r="T316" s="333">
        <f t="shared" si="51"/>
        <v>4</v>
      </c>
      <c r="U316" s="224">
        <f t="shared" si="49"/>
        <v>6.5040650406504065E-3</v>
      </c>
      <c r="V316" s="103">
        <f>D302</f>
        <v>615</v>
      </c>
      <c r="W316" s="69" t="s">
        <v>127</v>
      </c>
      <c r="X316" s="47">
        <f t="shared" si="50"/>
        <v>4</v>
      </c>
      <c r="Y316" s="116"/>
    </row>
    <row r="317" spans="1:25" x14ac:dyDescent="0.2">
      <c r="A317" s="106"/>
      <c r="B317" s="107"/>
      <c r="C317" s="107"/>
      <c r="D317" s="107"/>
      <c r="E317" s="114"/>
      <c r="F317" s="114"/>
      <c r="G317" s="119"/>
      <c r="H317" s="120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111"/>
      <c r="T317" s="333">
        <f t="shared" si="51"/>
        <v>0</v>
      </c>
      <c r="U317" s="224">
        <f t="shared" si="49"/>
        <v>0</v>
      </c>
      <c r="V317" s="103">
        <f>D302</f>
        <v>615</v>
      </c>
      <c r="W317" s="180" t="s">
        <v>189</v>
      </c>
      <c r="X317" s="47">
        <f t="shared" si="50"/>
        <v>0</v>
      </c>
      <c r="Y317" s="116"/>
    </row>
    <row r="318" spans="1:25" ht="15.75" thickBot="1" x14ac:dyDescent="0.25">
      <c r="A318" s="106"/>
      <c r="B318" s="107"/>
      <c r="C318" s="107"/>
      <c r="D318" s="107"/>
      <c r="E318" s="114"/>
      <c r="F318" s="114"/>
      <c r="G318" s="119"/>
      <c r="H318" s="227"/>
      <c r="I318" s="228"/>
      <c r="J318" s="228">
        <v>3</v>
      </c>
      <c r="K318" s="228"/>
      <c r="L318" s="228"/>
      <c r="M318" s="228"/>
      <c r="N318" s="228"/>
      <c r="O318" s="228"/>
      <c r="P318" s="228"/>
      <c r="Q318" s="228"/>
      <c r="R318" s="228"/>
      <c r="S318" s="255"/>
      <c r="T318" s="334">
        <f t="shared" si="51"/>
        <v>3</v>
      </c>
      <c r="U318" s="331">
        <f t="shared" si="49"/>
        <v>4.8780487804878049E-3</v>
      </c>
      <c r="V318" s="321">
        <f>D302</f>
        <v>615</v>
      </c>
      <c r="W318" s="228" t="s">
        <v>81</v>
      </c>
      <c r="X318" s="47">
        <f t="shared" si="50"/>
        <v>3</v>
      </c>
      <c r="Y318" s="113"/>
    </row>
    <row r="319" spans="1:25" x14ac:dyDescent="0.2">
      <c r="A319" s="106"/>
      <c r="B319" s="107"/>
      <c r="C319" s="107"/>
      <c r="D319" s="107"/>
      <c r="E319" s="114"/>
      <c r="F319" s="114"/>
      <c r="G319" s="108"/>
      <c r="H319" s="225"/>
      <c r="I319" s="121">
        <v>1</v>
      </c>
      <c r="J319" s="121"/>
      <c r="K319" s="121"/>
      <c r="L319" s="121"/>
      <c r="M319" s="121"/>
      <c r="N319" s="121"/>
      <c r="O319" s="121"/>
      <c r="P319" s="121"/>
      <c r="Q319" s="121"/>
      <c r="R319" s="121"/>
      <c r="S319" s="122"/>
      <c r="T319" s="335">
        <f t="shared" si="51"/>
        <v>0</v>
      </c>
      <c r="U319" s="224">
        <f t="shared" si="49"/>
        <v>0</v>
      </c>
      <c r="V319" s="103">
        <f>D302</f>
        <v>615</v>
      </c>
      <c r="W319" s="123" t="s">
        <v>11</v>
      </c>
      <c r="X319" s="47">
        <f t="shared" si="50"/>
        <v>0</v>
      </c>
      <c r="Y319" s="116"/>
    </row>
    <row r="320" spans="1:25" x14ac:dyDescent="0.2">
      <c r="A320" s="106"/>
      <c r="B320" s="107"/>
      <c r="C320" s="107"/>
      <c r="D320" s="107"/>
      <c r="E320" s="114"/>
      <c r="F320" s="114"/>
      <c r="G320" s="108"/>
      <c r="H320" s="226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111"/>
      <c r="T320" s="333">
        <f t="shared" si="51"/>
        <v>0</v>
      </c>
      <c r="U320" s="224">
        <f t="shared" si="49"/>
        <v>0</v>
      </c>
      <c r="V320" s="103">
        <f>D302</f>
        <v>615</v>
      </c>
      <c r="W320" s="112" t="s">
        <v>30</v>
      </c>
      <c r="X320" s="47">
        <f t="shared" si="50"/>
        <v>0</v>
      </c>
      <c r="Y320" s="116"/>
    </row>
    <row r="321" spans="1:25" x14ac:dyDescent="0.2">
      <c r="A321" s="106"/>
      <c r="B321" s="107"/>
      <c r="C321" s="107"/>
      <c r="D321" s="107"/>
      <c r="E321" s="114"/>
      <c r="F321" s="114"/>
      <c r="G321" s="108"/>
      <c r="H321" s="226"/>
      <c r="I321" s="69">
        <v>1</v>
      </c>
      <c r="J321" s="69"/>
      <c r="K321" s="69"/>
      <c r="L321" s="69"/>
      <c r="M321" s="69"/>
      <c r="N321" s="69"/>
      <c r="O321" s="69"/>
      <c r="P321" s="69"/>
      <c r="Q321" s="69"/>
      <c r="R321" s="69"/>
      <c r="S321" s="111">
        <v>1</v>
      </c>
      <c r="T321" s="333">
        <f t="shared" si="51"/>
        <v>1</v>
      </c>
      <c r="U321" s="224">
        <f t="shared" si="49"/>
        <v>1.6260162601626016E-3</v>
      </c>
      <c r="V321" s="103">
        <f>D302</f>
        <v>615</v>
      </c>
      <c r="W321" s="112" t="s">
        <v>3</v>
      </c>
      <c r="X321" s="47">
        <f t="shared" si="50"/>
        <v>1</v>
      </c>
      <c r="Y321" s="115"/>
    </row>
    <row r="322" spans="1:25" x14ac:dyDescent="0.2">
      <c r="A322" s="106"/>
      <c r="B322" s="107"/>
      <c r="C322" s="107"/>
      <c r="D322" s="107"/>
      <c r="E322" s="114"/>
      <c r="F322" s="114"/>
      <c r="G322" s="108"/>
      <c r="H322" s="226"/>
      <c r="I322" s="69">
        <v>8</v>
      </c>
      <c r="J322" s="69"/>
      <c r="K322" s="69"/>
      <c r="L322" s="69"/>
      <c r="M322" s="69"/>
      <c r="N322" s="69"/>
      <c r="O322" s="69"/>
      <c r="P322" s="69"/>
      <c r="Q322" s="69"/>
      <c r="R322" s="69"/>
      <c r="S322" s="111"/>
      <c r="T322" s="333">
        <f t="shared" si="51"/>
        <v>0</v>
      </c>
      <c r="U322" s="224">
        <f t="shared" si="49"/>
        <v>0</v>
      </c>
      <c r="V322" s="103">
        <f>D302</f>
        <v>615</v>
      </c>
      <c r="W322" s="112" t="s">
        <v>8</v>
      </c>
      <c r="X322" s="47">
        <f t="shared" si="50"/>
        <v>0</v>
      </c>
      <c r="Y322" s="116"/>
    </row>
    <row r="323" spans="1:25" x14ac:dyDescent="0.2">
      <c r="A323" s="106"/>
      <c r="B323" s="107"/>
      <c r="C323" s="107"/>
      <c r="D323" s="107"/>
      <c r="E323" s="114"/>
      <c r="F323" s="114"/>
      <c r="G323" s="108"/>
      <c r="H323" s="226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111"/>
      <c r="T323" s="333">
        <f t="shared" si="51"/>
        <v>0</v>
      </c>
      <c r="U323" s="224">
        <f t="shared" si="49"/>
        <v>0</v>
      </c>
      <c r="V323" s="103">
        <f>D302</f>
        <v>615</v>
      </c>
      <c r="W323" s="112" t="s">
        <v>9</v>
      </c>
      <c r="X323" s="47">
        <f t="shared" si="50"/>
        <v>0</v>
      </c>
      <c r="Y323" s="116"/>
    </row>
    <row r="324" spans="1:25" x14ac:dyDescent="0.2">
      <c r="A324" s="106"/>
      <c r="B324" s="107"/>
      <c r="C324" s="107"/>
      <c r="D324" s="107"/>
      <c r="E324" s="114"/>
      <c r="F324" s="114"/>
      <c r="G324" s="108"/>
      <c r="H324" s="226"/>
      <c r="I324" s="69">
        <v>1</v>
      </c>
      <c r="J324" s="69"/>
      <c r="K324" s="69"/>
      <c r="L324" s="69"/>
      <c r="M324" s="69"/>
      <c r="N324" s="69"/>
      <c r="O324" s="69"/>
      <c r="P324" s="69"/>
      <c r="Q324" s="69"/>
      <c r="R324" s="69"/>
      <c r="S324" s="111"/>
      <c r="T324" s="333">
        <f t="shared" si="51"/>
        <v>0</v>
      </c>
      <c r="U324" s="224">
        <f t="shared" si="49"/>
        <v>0</v>
      </c>
      <c r="V324" s="103">
        <f>D302</f>
        <v>615</v>
      </c>
      <c r="W324" s="112" t="s">
        <v>82</v>
      </c>
      <c r="X324" s="47">
        <f t="shared" si="50"/>
        <v>0</v>
      </c>
      <c r="Y324" s="116"/>
    </row>
    <row r="325" spans="1:25" x14ac:dyDescent="0.2">
      <c r="A325" s="106"/>
      <c r="B325" s="107"/>
      <c r="C325" s="107"/>
      <c r="D325" s="107"/>
      <c r="E325" s="114"/>
      <c r="F325" s="114"/>
      <c r="G325" s="108"/>
      <c r="H325" s="226"/>
      <c r="I325" s="69">
        <v>1</v>
      </c>
      <c r="J325" s="69"/>
      <c r="K325" s="69"/>
      <c r="L325" s="69"/>
      <c r="M325" s="69"/>
      <c r="N325" s="69"/>
      <c r="O325" s="69"/>
      <c r="P325" s="69"/>
      <c r="Q325" s="69"/>
      <c r="R325" s="69"/>
      <c r="S325" s="111"/>
      <c r="T325" s="333">
        <f t="shared" si="51"/>
        <v>0</v>
      </c>
      <c r="U325" s="224">
        <f t="shared" si="49"/>
        <v>0</v>
      </c>
      <c r="V325" s="103">
        <f>D302</f>
        <v>615</v>
      </c>
      <c r="W325" s="112" t="s">
        <v>20</v>
      </c>
      <c r="X325" s="47">
        <f t="shared" si="50"/>
        <v>0</v>
      </c>
      <c r="Y325" s="116"/>
    </row>
    <row r="326" spans="1:25" x14ac:dyDescent="0.2">
      <c r="A326" s="106"/>
      <c r="B326" s="107"/>
      <c r="C326" s="107"/>
      <c r="D326" s="107"/>
      <c r="E326" s="114"/>
      <c r="F326" s="114"/>
      <c r="G326" s="108"/>
      <c r="H326" s="226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111"/>
      <c r="T326" s="333">
        <f t="shared" si="51"/>
        <v>0</v>
      </c>
      <c r="U326" s="224">
        <f t="shared" si="49"/>
        <v>0</v>
      </c>
      <c r="V326" s="103">
        <f>D302</f>
        <v>615</v>
      </c>
      <c r="W326" s="112" t="s">
        <v>83</v>
      </c>
      <c r="X326" s="47">
        <f t="shared" si="50"/>
        <v>0</v>
      </c>
      <c r="Y326" s="116"/>
    </row>
    <row r="327" spans="1:25" x14ac:dyDescent="0.2">
      <c r="A327" s="106"/>
      <c r="B327" s="107"/>
      <c r="C327" s="107"/>
      <c r="D327" s="107"/>
      <c r="E327" s="114"/>
      <c r="F327" s="114"/>
      <c r="G327" s="108"/>
      <c r="H327" s="226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111"/>
      <c r="T327" s="333">
        <f t="shared" si="51"/>
        <v>0</v>
      </c>
      <c r="U327" s="224">
        <f t="shared" si="49"/>
        <v>0</v>
      </c>
      <c r="V327" s="103">
        <f>D302</f>
        <v>615</v>
      </c>
      <c r="W327" s="112" t="s">
        <v>101</v>
      </c>
      <c r="X327" s="47">
        <f t="shared" si="50"/>
        <v>0</v>
      </c>
      <c r="Y327" s="105" t="s">
        <v>169</v>
      </c>
    </row>
    <row r="328" spans="1:25" x14ac:dyDescent="0.2">
      <c r="A328" s="106"/>
      <c r="B328" s="107"/>
      <c r="C328" s="107"/>
      <c r="D328" s="107"/>
      <c r="E328" s="114"/>
      <c r="F328" s="114"/>
      <c r="G328" s="108"/>
      <c r="H328" s="226"/>
      <c r="I328" s="69">
        <v>5</v>
      </c>
      <c r="J328" s="69"/>
      <c r="K328" s="69"/>
      <c r="L328" s="69"/>
      <c r="M328" s="69"/>
      <c r="N328" s="69"/>
      <c r="O328" s="69"/>
      <c r="P328" s="69"/>
      <c r="Q328" s="69"/>
      <c r="R328" s="69"/>
      <c r="S328" s="111"/>
      <c r="T328" s="333">
        <f t="shared" si="51"/>
        <v>0</v>
      </c>
      <c r="U328" s="224">
        <f t="shared" si="49"/>
        <v>0</v>
      </c>
      <c r="V328" s="103">
        <f>D302</f>
        <v>615</v>
      </c>
      <c r="W328" s="112" t="s">
        <v>13</v>
      </c>
      <c r="X328" s="47">
        <f t="shared" si="50"/>
        <v>0</v>
      </c>
      <c r="Y328" s="105" t="s">
        <v>610</v>
      </c>
    </row>
    <row r="329" spans="1:25" x14ac:dyDescent="0.2">
      <c r="A329" s="106"/>
      <c r="B329" s="107"/>
      <c r="C329" s="107"/>
      <c r="D329" s="107"/>
      <c r="E329" s="114"/>
      <c r="F329" s="114"/>
      <c r="G329" s="108"/>
      <c r="H329" s="10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111"/>
      <c r="T329" s="333">
        <f t="shared" si="51"/>
        <v>0</v>
      </c>
      <c r="U329" s="224">
        <f t="shared" si="49"/>
        <v>0</v>
      </c>
      <c r="V329" s="103">
        <f>D302</f>
        <v>615</v>
      </c>
      <c r="W329" s="112" t="s">
        <v>85</v>
      </c>
      <c r="X329" s="47">
        <f t="shared" si="50"/>
        <v>0</v>
      </c>
      <c r="Y329" s="105"/>
    </row>
    <row r="330" spans="1:25" x14ac:dyDescent="0.2">
      <c r="A330" s="106"/>
      <c r="B330" s="107"/>
      <c r="C330" s="107"/>
      <c r="D330" s="107"/>
      <c r="E330" s="114"/>
      <c r="F330" s="114"/>
      <c r="G330" s="108"/>
      <c r="H330" s="10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111">
        <v>1</v>
      </c>
      <c r="T330" s="333">
        <f t="shared" si="51"/>
        <v>1</v>
      </c>
      <c r="U330" s="224">
        <f t="shared" si="49"/>
        <v>1.6260162601626016E-3</v>
      </c>
      <c r="V330" s="103">
        <f>D302</f>
        <v>615</v>
      </c>
      <c r="W330" s="112" t="s">
        <v>10</v>
      </c>
      <c r="X330" s="47">
        <f t="shared" si="50"/>
        <v>1</v>
      </c>
      <c r="Y330" s="115"/>
    </row>
    <row r="331" spans="1:25" ht="15.75" thickBot="1" x14ac:dyDescent="0.25">
      <c r="A331" s="106"/>
      <c r="B331" s="107"/>
      <c r="C331" s="107"/>
      <c r="D331" s="107"/>
      <c r="E331" s="114"/>
      <c r="F331" s="114"/>
      <c r="G331" s="108"/>
      <c r="H331" s="117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8"/>
      <c r="T331" s="333">
        <f t="shared" si="51"/>
        <v>0</v>
      </c>
      <c r="U331" s="224">
        <f t="shared" si="49"/>
        <v>0</v>
      </c>
      <c r="V331" s="103">
        <f>D302</f>
        <v>615</v>
      </c>
      <c r="W331" s="112" t="s">
        <v>103</v>
      </c>
      <c r="X331" s="47">
        <f t="shared" si="50"/>
        <v>0</v>
      </c>
      <c r="Y331" s="115"/>
    </row>
    <row r="332" spans="1:25" ht="15.75" thickBot="1" x14ac:dyDescent="0.3">
      <c r="A332" s="106"/>
      <c r="B332" s="107"/>
      <c r="C332" s="107"/>
      <c r="D332" s="107"/>
      <c r="E332" s="114"/>
      <c r="F332" s="114"/>
      <c r="G332" s="108"/>
      <c r="H332" s="91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3"/>
      <c r="T332" s="332"/>
      <c r="U332" s="332"/>
      <c r="V332" s="125"/>
      <c r="W332" s="126" t="s">
        <v>86</v>
      </c>
      <c r="Y332" s="105"/>
    </row>
    <row r="333" spans="1:25" x14ac:dyDescent="0.2">
      <c r="A333" s="106"/>
      <c r="B333" s="107"/>
      <c r="C333" s="107"/>
      <c r="D333" s="107"/>
      <c r="E333" s="114"/>
      <c r="F333" s="114"/>
      <c r="G333" s="119"/>
      <c r="H333" s="99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1"/>
      <c r="T333" s="335">
        <v>0</v>
      </c>
      <c r="U333" s="224">
        <f>($T333)/$D$302</f>
        <v>0</v>
      </c>
      <c r="V333" s="103">
        <f>D302</f>
        <v>615</v>
      </c>
      <c r="W333" s="104" t="s">
        <v>425</v>
      </c>
      <c r="X333" s="47">
        <f>T333</f>
        <v>0</v>
      </c>
      <c r="Y333" s="105"/>
    </row>
    <row r="334" spans="1:25" x14ac:dyDescent="0.2">
      <c r="A334" s="106"/>
      <c r="B334" s="107"/>
      <c r="C334" s="107"/>
      <c r="D334" s="107"/>
      <c r="E334" s="114"/>
      <c r="F334" s="114"/>
      <c r="G334" s="119"/>
      <c r="H334" s="10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111"/>
      <c r="T334" s="333">
        <f t="shared" ref="T334:T340" si="52">SUM(H334,J334,L334,N334,P334,R334,S334)</f>
        <v>0</v>
      </c>
      <c r="U334" s="224">
        <f t="shared" ref="U334:U340" si="53">($T334)/$D$302</f>
        <v>0</v>
      </c>
      <c r="V334" s="103">
        <f>D302</f>
        <v>615</v>
      </c>
      <c r="W334" s="112" t="s">
        <v>88</v>
      </c>
      <c r="X334" s="47">
        <f t="shared" ref="X334:X340" si="54">T334</f>
        <v>0</v>
      </c>
      <c r="Y334" s="105" t="s">
        <v>228</v>
      </c>
    </row>
    <row r="335" spans="1:25" x14ac:dyDescent="0.2">
      <c r="A335" s="106"/>
      <c r="B335" s="107"/>
      <c r="C335" s="107"/>
      <c r="D335" s="107"/>
      <c r="E335" s="114"/>
      <c r="F335" s="114"/>
      <c r="G335" s="119"/>
      <c r="H335" s="109">
        <v>2</v>
      </c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111"/>
      <c r="T335" s="333">
        <f t="shared" si="52"/>
        <v>2</v>
      </c>
      <c r="U335" s="224">
        <f t="shared" si="53"/>
        <v>3.2520325203252032E-3</v>
      </c>
      <c r="V335" s="103">
        <f>D302</f>
        <v>615</v>
      </c>
      <c r="W335" s="112" t="s">
        <v>76</v>
      </c>
      <c r="X335" s="47">
        <f t="shared" si="54"/>
        <v>2</v>
      </c>
      <c r="Y335" s="105" t="s">
        <v>607</v>
      </c>
    </row>
    <row r="336" spans="1:25" x14ac:dyDescent="0.2">
      <c r="A336" s="106"/>
      <c r="B336" s="107"/>
      <c r="C336" s="107"/>
      <c r="D336" s="107"/>
      <c r="E336" s="114"/>
      <c r="F336" s="114"/>
      <c r="G336" s="119"/>
      <c r="H336" s="10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111"/>
      <c r="T336" s="333">
        <f t="shared" si="52"/>
        <v>0</v>
      </c>
      <c r="U336" s="224">
        <f t="shared" si="53"/>
        <v>0</v>
      </c>
      <c r="V336" s="103">
        <f>D302</f>
        <v>615</v>
      </c>
      <c r="W336" s="112" t="s">
        <v>39</v>
      </c>
      <c r="X336" s="47">
        <f t="shared" si="54"/>
        <v>0</v>
      </c>
      <c r="Y336" s="105"/>
    </row>
    <row r="337" spans="1:25" x14ac:dyDescent="0.2">
      <c r="A337" s="106"/>
      <c r="B337" s="107"/>
      <c r="C337" s="107"/>
      <c r="D337" s="107"/>
      <c r="E337" s="114"/>
      <c r="F337" s="114"/>
      <c r="G337" s="119"/>
      <c r="H337" s="109">
        <v>1</v>
      </c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111"/>
      <c r="T337" s="333">
        <f t="shared" si="52"/>
        <v>1</v>
      </c>
      <c r="U337" s="224">
        <f t="shared" si="53"/>
        <v>1.6260162601626016E-3</v>
      </c>
      <c r="V337" s="103">
        <f>D302</f>
        <v>615</v>
      </c>
      <c r="W337" s="112" t="s">
        <v>13</v>
      </c>
      <c r="X337" s="47">
        <f t="shared" si="54"/>
        <v>1</v>
      </c>
      <c r="Y337" s="292" t="s">
        <v>609</v>
      </c>
    </row>
    <row r="338" spans="1:25" x14ac:dyDescent="0.2">
      <c r="A338" s="106"/>
      <c r="B338" s="107"/>
      <c r="C338" s="107"/>
      <c r="D338" s="107"/>
      <c r="E338" s="114"/>
      <c r="F338" s="114"/>
      <c r="G338" s="119"/>
      <c r="H338" s="109">
        <v>2</v>
      </c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111"/>
      <c r="T338" s="333">
        <f t="shared" si="52"/>
        <v>2</v>
      </c>
      <c r="U338" s="224">
        <f t="shared" si="53"/>
        <v>3.2520325203252032E-3</v>
      </c>
      <c r="V338" s="103">
        <f>D302</f>
        <v>615</v>
      </c>
      <c r="W338" s="112" t="s">
        <v>608</v>
      </c>
      <c r="X338" s="47">
        <f t="shared" si="54"/>
        <v>2</v>
      </c>
      <c r="Y338" s="105"/>
    </row>
    <row r="339" spans="1:25" x14ac:dyDescent="0.2">
      <c r="A339" s="106"/>
      <c r="B339" s="107"/>
      <c r="C339" s="107"/>
      <c r="D339" s="107"/>
      <c r="E339" s="114"/>
      <c r="F339" s="114"/>
      <c r="G339" s="119"/>
      <c r="H339" s="117">
        <v>1</v>
      </c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8"/>
      <c r="T339" s="333">
        <f t="shared" si="52"/>
        <v>1</v>
      </c>
      <c r="U339" s="224">
        <f t="shared" si="53"/>
        <v>1.6260162601626016E-3</v>
      </c>
      <c r="V339" s="103">
        <f>D302</f>
        <v>615</v>
      </c>
      <c r="W339" s="124" t="s">
        <v>16</v>
      </c>
      <c r="X339" s="47">
        <f t="shared" si="54"/>
        <v>1</v>
      </c>
      <c r="Y339" s="116"/>
    </row>
    <row r="340" spans="1:25" ht="15.75" thickBot="1" x14ac:dyDescent="0.25">
      <c r="A340" s="127"/>
      <c r="B340" s="128"/>
      <c r="C340" s="128"/>
      <c r="D340" s="128"/>
      <c r="E340" s="129"/>
      <c r="F340" s="129"/>
      <c r="G340" s="130"/>
      <c r="H340" s="117">
        <v>4</v>
      </c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8"/>
      <c r="T340" s="333">
        <f t="shared" si="52"/>
        <v>4</v>
      </c>
      <c r="U340" s="331">
        <f t="shared" si="53"/>
        <v>6.5040650406504065E-3</v>
      </c>
      <c r="V340" s="103">
        <f>D302</f>
        <v>615</v>
      </c>
      <c r="W340" s="131" t="s">
        <v>168</v>
      </c>
      <c r="X340" s="47">
        <f t="shared" si="54"/>
        <v>4</v>
      </c>
      <c r="Y340" s="295"/>
    </row>
    <row r="341" spans="1:25" ht="15.75" thickBot="1" x14ac:dyDescent="0.25">
      <c r="A341" s="132"/>
      <c r="B341" s="132"/>
      <c r="C341" s="132"/>
      <c r="D341" s="132"/>
      <c r="E341" s="132"/>
      <c r="F341" s="132"/>
      <c r="G341" s="53" t="s">
        <v>5</v>
      </c>
      <c r="H341" s="133">
        <f>SUM(H303:H340)</f>
        <v>39</v>
      </c>
      <c r="I341" s="133">
        <f t="shared" ref="I341:R341" si="55">SUM(I303:I340)</f>
        <v>17</v>
      </c>
      <c r="J341" s="133">
        <f t="shared" si="55"/>
        <v>3</v>
      </c>
      <c r="K341" s="133">
        <f t="shared" si="55"/>
        <v>0</v>
      </c>
      <c r="L341" s="133">
        <f t="shared" si="55"/>
        <v>0</v>
      </c>
      <c r="M341" s="133">
        <f t="shared" si="55"/>
        <v>0</v>
      </c>
      <c r="N341" s="133">
        <f t="shared" si="55"/>
        <v>0</v>
      </c>
      <c r="O341" s="133">
        <f t="shared" si="55"/>
        <v>0</v>
      </c>
      <c r="P341" s="133">
        <f t="shared" si="55"/>
        <v>0</v>
      </c>
      <c r="Q341" s="133">
        <f t="shared" si="55"/>
        <v>0</v>
      </c>
      <c r="R341" s="133">
        <f t="shared" si="55"/>
        <v>4</v>
      </c>
      <c r="S341" s="133">
        <f>SUM(S303:S340)</f>
        <v>11</v>
      </c>
      <c r="T341" s="271">
        <f>SUM(H341,J341,L341,N341,P341,R341,S341)</f>
        <v>57</v>
      </c>
      <c r="U341" s="224">
        <f>($T341)/$D$302</f>
        <v>9.2682926829268292E-2</v>
      </c>
      <c r="V341" s="103">
        <f>D302</f>
        <v>615</v>
      </c>
      <c r="W341" s="46"/>
    </row>
    <row r="344" spans="1:25" ht="15.75" thickBot="1" x14ac:dyDescent="0.3"/>
    <row r="345" spans="1:25" ht="75.75" thickBot="1" x14ac:dyDescent="0.3">
      <c r="A345" s="49" t="s">
        <v>23</v>
      </c>
      <c r="B345" s="49" t="s">
        <v>51</v>
      </c>
      <c r="C345" s="49" t="s">
        <v>56</v>
      </c>
      <c r="D345" s="49" t="s">
        <v>18</v>
      </c>
      <c r="E345" s="48" t="s">
        <v>17</v>
      </c>
      <c r="F345" s="50" t="s">
        <v>1</v>
      </c>
      <c r="G345" s="51" t="s">
        <v>24</v>
      </c>
      <c r="H345" s="52" t="s">
        <v>77</v>
      </c>
      <c r="I345" s="52" t="s">
        <v>78</v>
      </c>
      <c r="J345" s="52" t="s">
        <v>57</v>
      </c>
      <c r="K345" s="52" t="s">
        <v>62</v>
      </c>
      <c r="L345" s="52" t="s">
        <v>58</v>
      </c>
      <c r="M345" s="52" t="s">
        <v>63</v>
      </c>
      <c r="N345" s="52" t="s">
        <v>59</v>
      </c>
      <c r="O345" s="52" t="s">
        <v>64</v>
      </c>
      <c r="P345" s="52" t="s">
        <v>60</v>
      </c>
      <c r="Q345" s="52" t="s">
        <v>79</v>
      </c>
      <c r="R345" s="52" t="s">
        <v>132</v>
      </c>
      <c r="S345" s="49" t="s">
        <v>44</v>
      </c>
      <c r="T345" s="49" t="s">
        <v>5</v>
      </c>
      <c r="U345" s="48" t="s">
        <v>2</v>
      </c>
      <c r="V345" s="88" t="s">
        <v>74</v>
      </c>
      <c r="W345" s="89" t="s">
        <v>21</v>
      </c>
      <c r="Y345" s="90" t="s">
        <v>7</v>
      </c>
    </row>
    <row r="346" spans="1:25" ht="15.75" thickBot="1" x14ac:dyDescent="0.3">
      <c r="A346" s="474">
        <v>1486336</v>
      </c>
      <c r="B346" s="80" t="s">
        <v>271</v>
      </c>
      <c r="C346" s="472">
        <v>1152</v>
      </c>
      <c r="D346" s="472">
        <v>1209</v>
      </c>
      <c r="E346" s="475">
        <v>1122</v>
      </c>
      <c r="F346" s="473">
        <f>E346/D346</f>
        <v>0.92803970223325061</v>
      </c>
      <c r="G346" s="54">
        <v>45014</v>
      </c>
      <c r="H346" s="91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3"/>
      <c r="T346" s="425"/>
      <c r="U346" s="125"/>
      <c r="V346" s="93"/>
      <c r="W346" s="95" t="s">
        <v>80</v>
      </c>
      <c r="Y346" s="86" t="s">
        <v>75</v>
      </c>
    </row>
    <row r="347" spans="1:25" x14ac:dyDescent="0.2">
      <c r="A347" s="96"/>
      <c r="B347" s="97"/>
      <c r="C347" s="97"/>
      <c r="D347" s="97"/>
      <c r="E347" s="97"/>
      <c r="F347" s="97"/>
      <c r="G347" s="98"/>
      <c r="H347" s="99">
        <v>7</v>
      </c>
      <c r="I347" s="100"/>
      <c r="J347" s="100">
        <v>1</v>
      </c>
      <c r="K347" s="100"/>
      <c r="L347" s="100"/>
      <c r="M347" s="100"/>
      <c r="N347" s="100"/>
      <c r="O347" s="100"/>
      <c r="P347" s="100"/>
      <c r="Q347" s="100"/>
      <c r="R347" s="100"/>
      <c r="S347" s="101">
        <v>4</v>
      </c>
      <c r="T347" s="335">
        <f>SUM(H347,J347,L347,N347,P347,R347,S347)</f>
        <v>12</v>
      </c>
      <c r="U347" s="224">
        <f>($T347)/$D$346</f>
        <v>9.9255583126550868E-3</v>
      </c>
      <c r="V347" s="103">
        <f>D346</f>
        <v>1209</v>
      </c>
      <c r="W347" s="104" t="s">
        <v>16</v>
      </c>
      <c r="X347" s="47">
        <f>T347</f>
        <v>12</v>
      </c>
      <c r="Y347" s="290" t="s">
        <v>180</v>
      </c>
    </row>
    <row r="348" spans="1:25" x14ac:dyDescent="0.2">
      <c r="A348" s="106"/>
      <c r="B348" s="107"/>
      <c r="C348" s="107"/>
      <c r="D348" s="107"/>
      <c r="E348" s="107"/>
      <c r="F348" s="107"/>
      <c r="G348" s="108"/>
      <c r="H348" s="109">
        <v>8</v>
      </c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111"/>
      <c r="T348" s="333">
        <f>SUM(H348,J348,L348,N348,P348,R348,S348)</f>
        <v>8</v>
      </c>
      <c r="U348" s="224">
        <f t="shared" ref="U348:U375" si="56">($T348)/$D$346</f>
        <v>6.6170388751033912E-3</v>
      </c>
      <c r="V348" s="103">
        <f>D346</f>
        <v>1209</v>
      </c>
      <c r="W348" s="112" t="s">
        <v>6</v>
      </c>
      <c r="X348" s="47">
        <f t="shared" ref="X348:X375" si="57">T348</f>
        <v>8</v>
      </c>
      <c r="Y348" s="290" t="s">
        <v>133</v>
      </c>
    </row>
    <row r="349" spans="1:25" x14ac:dyDescent="0.2">
      <c r="A349" s="106"/>
      <c r="B349" s="107"/>
      <c r="C349" s="107"/>
      <c r="D349" s="107"/>
      <c r="E349" s="114"/>
      <c r="F349" s="114"/>
      <c r="G349" s="108"/>
      <c r="H349" s="109">
        <v>16</v>
      </c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111">
        <v>1</v>
      </c>
      <c r="T349" s="333">
        <f>SUM(H349,J349,L349,N349,P349,R349,S349)</f>
        <v>17</v>
      </c>
      <c r="U349" s="224">
        <f t="shared" si="56"/>
        <v>1.4061207609594707E-2</v>
      </c>
      <c r="V349" s="103">
        <f>D346</f>
        <v>1209</v>
      </c>
      <c r="W349" s="112" t="s">
        <v>14</v>
      </c>
      <c r="X349" s="47">
        <f t="shared" si="57"/>
        <v>17</v>
      </c>
      <c r="Y349" s="459"/>
    </row>
    <row r="350" spans="1:25" x14ac:dyDescent="0.2">
      <c r="A350" s="106"/>
      <c r="B350" s="107"/>
      <c r="C350" s="107"/>
      <c r="D350" s="107"/>
      <c r="E350" s="114"/>
      <c r="F350" s="114"/>
      <c r="G350" s="108"/>
      <c r="H350" s="109">
        <v>4</v>
      </c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111">
        <v>1</v>
      </c>
      <c r="T350" s="333">
        <f t="shared" ref="T350:T377" si="58">SUM(H350,J350,L350,N350,P350,R350,S350)</f>
        <v>5</v>
      </c>
      <c r="U350" s="224">
        <f t="shared" si="56"/>
        <v>4.1356492969396195E-3</v>
      </c>
      <c r="V350" s="103">
        <f>D346</f>
        <v>1209</v>
      </c>
      <c r="W350" s="112" t="s">
        <v>15</v>
      </c>
      <c r="X350" s="47">
        <f t="shared" si="57"/>
        <v>5</v>
      </c>
      <c r="Y350" s="459"/>
    </row>
    <row r="351" spans="1:25" x14ac:dyDescent="0.2">
      <c r="A351" s="106"/>
      <c r="B351" s="107"/>
      <c r="C351" s="107"/>
      <c r="D351" s="107"/>
      <c r="E351" s="114"/>
      <c r="F351" s="114"/>
      <c r="G351" s="108"/>
      <c r="H351" s="109">
        <v>4</v>
      </c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111"/>
      <c r="T351" s="333">
        <f t="shared" si="58"/>
        <v>4</v>
      </c>
      <c r="U351" s="224">
        <f t="shared" si="56"/>
        <v>3.3085194375516956E-3</v>
      </c>
      <c r="V351" s="103">
        <f>D346</f>
        <v>1209</v>
      </c>
      <c r="W351" s="112" t="s">
        <v>32</v>
      </c>
      <c r="X351" s="47">
        <f t="shared" si="57"/>
        <v>4</v>
      </c>
      <c r="Y351" s="115"/>
    </row>
    <row r="352" spans="1:25" x14ac:dyDescent="0.2">
      <c r="A352" s="106"/>
      <c r="B352" s="107"/>
      <c r="C352" s="107"/>
      <c r="D352" s="107"/>
      <c r="E352" s="114"/>
      <c r="F352" s="114"/>
      <c r="G352" s="108"/>
      <c r="H352" s="10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111"/>
      <c r="T352" s="333">
        <f t="shared" si="58"/>
        <v>0</v>
      </c>
      <c r="U352" s="224">
        <f t="shared" si="56"/>
        <v>0</v>
      </c>
      <c r="V352" s="103">
        <f>D346</f>
        <v>1209</v>
      </c>
      <c r="W352" s="112" t="s">
        <v>33</v>
      </c>
      <c r="X352" s="47">
        <f t="shared" si="57"/>
        <v>0</v>
      </c>
      <c r="Y352" s="115"/>
    </row>
    <row r="353" spans="1:25" ht="15.75" x14ac:dyDescent="0.2">
      <c r="A353" s="106"/>
      <c r="B353" s="107"/>
      <c r="C353" s="107"/>
      <c r="D353" s="107"/>
      <c r="E353" s="114"/>
      <c r="F353" s="114"/>
      <c r="G353" s="108"/>
      <c r="H353" s="10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111"/>
      <c r="T353" s="333">
        <f t="shared" si="58"/>
        <v>0</v>
      </c>
      <c r="U353" s="224">
        <f t="shared" si="56"/>
        <v>0</v>
      </c>
      <c r="V353" s="103">
        <f>D346</f>
        <v>1209</v>
      </c>
      <c r="W353" s="282" t="s">
        <v>659</v>
      </c>
      <c r="X353" s="47">
        <f t="shared" si="57"/>
        <v>0</v>
      </c>
      <c r="Y353" s="115"/>
    </row>
    <row r="354" spans="1:25" x14ac:dyDescent="0.2">
      <c r="A354" s="106"/>
      <c r="B354" s="107"/>
      <c r="C354" s="107"/>
      <c r="D354" s="107"/>
      <c r="E354" s="114"/>
      <c r="F354" s="114"/>
      <c r="G354" s="108"/>
      <c r="H354" s="10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111"/>
      <c r="T354" s="333">
        <f t="shared" si="58"/>
        <v>0</v>
      </c>
      <c r="U354" s="224">
        <f t="shared" si="56"/>
        <v>0</v>
      </c>
      <c r="V354" s="103">
        <f>D346</f>
        <v>1209</v>
      </c>
      <c r="W354" s="368" t="s">
        <v>31</v>
      </c>
      <c r="X354" s="47">
        <f t="shared" si="57"/>
        <v>0</v>
      </c>
      <c r="Y354" s="115"/>
    </row>
    <row r="355" spans="1:25" x14ac:dyDescent="0.2">
      <c r="A355" s="106"/>
      <c r="B355" s="107"/>
      <c r="C355" s="107"/>
      <c r="D355" s="107"/>
      <c r="E355" s="114"/>
      <c r="F355" s="114"/>
      <c r="G355" s="108"/>
      <c r="H355" s="109">
        <v>7</v>
      </c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111">
        <v>3</v>
      </c>
      <c r="T355" s="333">
        <f t="shared" si="58"/>
        <v>10</v>
      </c>
      <c r="U355" s="224">
        <f t="shared" si="56"/>
        <v>8.271298593879239E-3</v>
      </c>
      <c r="V355" s="103">
        <f>D346</f>
        <v>1209</v>
      </c>
      <c r="W355" s="112" t="s">
        <v>0</v>
      </c>
      <c r="X355" s="47">
        <f t="shared" si="57"/>
        <v>10</v>
      </c>
      <c r="Y355" s="116"/>
    </row>
    <row r="356" spans="1:25" x14ac:dyDescent="0.2">
      <c r="A356" s="106"/>
      <c r="B356" s="107"/>
      <c r="C356" s="107"/>
      <c r="D356" s="107"/>
      <c r="E356" s="114"/>
      <c r="F356" s="114"/>
      <c r="G356" s="108"/>
      <c r="H356" s="109">
        <v>5</v>
      </c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111"/>
      <c r="T356" s="333">
        <f t="shared" si="58"/>
        <v>5</v>
      </c>
      <c r="U356" s="224">
        <f t="shared" si="56"/>
        <v>4.1356492969396195E-3</v>
      </c>
      <c r="V356" s="103">
        <f>D346</f>
        <v>1209</v>
      </c>
      <c r="W356" s="112" t="s">
        <v>12</v>
      </c>
      <c r="X356" s="47">
        <f t="shared" si="57"/>
        <v>5</v>
      </c>
      <c r="Y356" s="116"/>
    </row>
    <row r="357" spans="1:25" x14ac:dyDescent="0.2">
      <c r="A357" s="106"/>
      <c r="B357" s="107"/>
      <c r="C357" s="107"/>
      <c r="D357" s="107"/>
      <c r="E357" s="114"/>
      <c r="F357" s="114"/>
      <c r="G357" s="108"/>
      <c r="H357" s="10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111"/>
      <c r="T357" s="333">
        <f t="shared" si="58"/>
        <v>0</v>
      </c>
      <c r="U357" s="224">
        <f t="shared" si="56"/>
        <v>0</v>
      </c>
      <c r="V357" s="103">
        <f>D346</f>
        <v>1209</v>
      </c>
      <c r="W357" s="112" t="s">
        <v>35</v>
      </c>
      <c r="X357" s="47">
        <f t="shared" si="57"/>
        <v>0</v>
      </c>
      <c r="Y357" s="116"/>
    </row>
    <row r="358" spans="1:25" x14ac:dyDescent="0.2">
      <c r="A358" s="106"/>
      <c r="B358" s="107"/>
      <c r="C358" s="107"/>
      <c r="D358" s="107"/>
      <c r="E358" s="114"/>
      <c r="F358" s="114"/>
      <c r="G358" s="108"/>
      <c r="H358" s="10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111"/>
      <c r="T358" s="333">
        <f t="shared" si="58"/>
        <v>0</v>
      </c>
      <c r="U358" s="224">
        <f t="shared" si="56"/>
        <v>0</v>
      </c>
      <c r="V358" s="103">
        <f>D346</f>
        <v>1209</v>
      </c>
      <c r="W358" s="112" t="s">
        <v>129</v>
      </c>
      <c r="X358" s="47">
        <f t="shared" si="57"/>
        <v>0</v>
      </c>
      <c r="Y358" s="116"/>
    </row>
    <row r="359" spans="1:25" x14ac:dyDescent="0.2">
      <c r="A359" s="106"/>
      <c r="B359" s="107"/>
      <c r="C359" s="107"/>
      <c r="D359" s="107"/>
      <c r="E359" s="114"/>
      <c r="F359" s="114"/>
      <c r="G359" s="108"/>
      <c r="H359" s="10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111"/>
      <c r="T359" s="333">
        <f t="shared" si="58"/>
        <v>0</v>
      </c>
      <c r="U359" s="224">
        <f t="shared" si="56"/>
        <v>0</v>
      </c>
      <c r="V359" s="103">
        <f>D346</f>
        <v>1209</v>
      </c>
      <c r="W359" s="254" t="s">
        <v>176</v>
      </c>
      <c r="X359" s="47">
        <f t="shared" si="57"/>
        <v>0</v>
      </c>
      <c r="Y359" s="116"/>
    </row>
    <row r="360" spans="1:25" x14ac:dyDescent="0.2">
      <c r="A360" s="106"/>
      <c r="B360" s="107"/>
      <c r="C360" s="107"/>
      <c r="D360" s="107"/>
      <c r="E360" s="114"/>
      <c r="F360" s="114"/>
      <c r="G360" s="119"/>
      <c r="H360" s="120"/>
      <c r="I360" s="69"/>
      <c r="J360" s="69"/>
      <c r="K360" s="69"/>
      <c r="L360" s="69"/>
      <c r="M360" s="69"/>
      <c r="N360" s="69"/>
      <c r="O360" s="69"/>
      <c r="P360" s="69"/>
      <c r="Q360" s="69"/>
      <c r="R360" s="69">
        <v>4</v>
      </c>
      <c r="S360" s="111"/>
      <c r="T360" s="333">
        <f t="shared" si="58"/>
        <v>4</v>
      </c>
      <c r="U360" s="224">
        <f t="shared" si="56"/>
        <v>3.3085194375516956E-3</v>
      </c>
      <c r="V360" s="103">
        <f>D346</f>
        <v>1209</v>
      </c>
      <c r="W360" s="69" t="s">
        <v>127</v>
      </c>
      <c r="X360" s="47">
        <f t="shared" si="57"/>
        <v>4</v>
      </c>
      <c r="Y360" s="116"/>
    </row>
    <row r="361" spans="1:25" x14ac:dyDescent="0.2">
      <c r="A361" s="106"/>
      <c r="B361" s="107"/>
      <c r="C361" s="107"/>
      <c r="D361" s="107"/>
      <c r="E361" s="114"/>
      <c r="F361" s="114"/>
      <c r="G361" s="119"/>
      <c r="H361" s="120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111"/>
      <c r="T361" s="333">
        <f t="shared" si="58"/>
        <v>0</v>
      </c>
      <c r="U361" s="224">
        <f t="shared" si="56"/>
        <v>0</v>
      </c>
      <c r="V361" s="103">
        <f>D346</f>
        <v>1209</v>
      </c>
      <c r="W361" s="180" t="s">
        <v>189</v>
      </c>
      <c r="X361" s="47">
        <f t="shared" si="57"/>
        <v>0</v>
      </c>
      <c r="Y361" s="116"/>
    </row>
    <row r="362" spans="1:25" ht="15.75" thickBot="1" x14ac:dyDescent="0.25">
      <c r="A362" s="106"/>
      <c r="B362" s="107"/>
      <c r="C362" s="107"/>
      <c r="D362" s="107"/>
      <c r="E362" s="114"/>
      <c r="F362" s="114"/>
      <c r="G362" s="119"/>
      <c r="H362" s="227"/>
      <c r="I362" s="228"/>
      <c r="J362" s="228">
        <v>4</v>
      </c>
      <c r="K362" s="228"/>
      <c r="L362" s="228"/>
      <c r="M362" s="228"/>
      <c r="N362" s="228"/>
      <c r="O362" s="228"/>
      <c r="P362" s="228"/>
      <c r="Q362" s="228"/>
      <c r="R362" s="228"/>
      <c r="S362" s="255"/>
      <c r="T362" s="334">
        <f t="shared" si="58"/>
        <v>4</v>
      </c>
      <c r="U362" s="331">
        <f t="shared" si="56"/>
        <v>3.3085194375516956E-3</v>
      </c>
      <c r="V362" s="321">
        <f>D346</f>
        <v>1209</v>
      </c>
      <c r="W362" s="228" t="s">
        <v>81</v>
      </c>
      <c r="X362" s="47">
        <f t="shared" si="57"/>
        <v>4</v>
      </c>
      <c r="Y362" s="113"/>
    </row>
    <row r="363" spans="1:25" x14ac:dyDescent="0.2">
      <c r="A363" s="106"/>
      <c r="B363" s="107"/>
      <c r="C363" s="107"/>
      <c r="D363" s="107"/>
      <c r="E363" s="114"/>
      <c r="F363" s="114"/>
      <c r="G363" s="108"/>
      <c r="H363" s="225"/>
      <c r="I363" s="121">
        <v>3</v>
      </c>
      <c r="J363" s="121">
        <v>4</v>
      </c>
      <c r="K363" s="121"/>
      <c r="L363" s="121"/>
      <c r="M363" s="121"/>
      <c r="N363" s="121"/>
      <c r="O363" s="121"/>
      <c r="P363" s="121"/>
      <c r="Q363" s="121"/>
      <c r="R363" s="121"/>
      <c r="S363" s="122"/>
      <c r="T363" s="335">
        <f t="shared" si="58"/>
        <v>4</v>
      </c>
      <c r="U363" s="224">
        <f t="shared" si="56"/>
        <v>3.3085194375516956E-3</v>
      </c>
      <c r="V363" s="103">
        <f>D346</f>
        <v>1209</v>
      </c>
      <c r="W363" s="123" t="s">
        <v>11</v>
      </c>
      <c r="X363" s="47">
        <f t="shared" si="57"/>
        <v>4</v>
      </c>
      <c r="Y363" s="116"/>
    </row>
    <row r="364" spans="1:25" x14ac:dyDescent="0.2">
      <c r="A364" s="106"/>
      <c r="B364" s="107"/>
      <c r="C364" s="107"/>
      <c r="D364" s="107"/>
      <c r="E364" s="114"/>
      <c r="F364" s="114"/>
      <c r="G364" s="108"/>
      <c r="H364" s="226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111"/>
      <c r="T364" s="333">
        <f t="shared" si="58"/>
        <v>0</v>
      </c>
      <c r="U364" s="224">
        <f t="shared" si="56"/>
        <v>0</v>
      </c>
      <c r="V364" s="103">
        <f>D346</f>
        <v>1209</v>
      </c>
      <c r="W364" s="112" t="s">
        <v>30</v>
      </c>
      <c r="X364" s="47">
        <f t="shared" si="57"/>
        <v>0</v>
      </c>
      <c r="Y364" s="116"/>
    </row>
    <row r="365" spans="1:25" x14ac:dyDescent="0.2">
      <c r="A365" s="106"/>
      <c r="B365" s="107"/>
      <c r="C365" s="107"/>
      <c r="D365" s="107"/>
      <c r="E365" s="114"/>
      <c r="F365" s="114"/>
      <c r="G365" s="108"/>
      <c r="H365" s="226"/>
      <c r="I365" s="69">
        <v>5</v>
      </c>
      <c r="J365" s="69">
        <v>5</v>
      </c>
      <c r="K365" s="69"/>
      <c r="L365" s="69"/>
      <c r="M365" s="69"/>
      <c r="N365" s="69"/>
      <c r="O365" s="69"/>
      <c r="P365" s="69"/>
      <c r="Q365" s="69"/>
      <c r="R365" s="69"/>
      <c r="S365" s="111">
        <v>1</v>
      </c>
      <c r="T365" s="333">
        <f t="shared" si="58"/>
        <v>6</v>
      </c>
      <c r="U365" s="224">
        <f t="shared" si="56"/>
        <v>4.9627791563275434E-3</v>
      </c>
      <c r="V365" s="103">
        <f>D346</f>
        <v>1209</v>
      </c>
      <c r="W365" s="112" t="s">
        <v>3</v>
      </c>
      <c r="X365" s="47">
        <f t="shared" si="57"/>
        <v>6</v>
      </c>
      <c r="Y365" s="115"/>
    </row>
    <row r="366" spans="1:25" x14ac:dyDescent="0.2">
      <c r="A366" s="106"/>
      <c r="B366" s="107"/>
      <c r="C366" s="107"/>
      <c r="D366" s="107"/>
      <c r="E366" s="114"/>
      <c r="F366" s="114"/>
      <c r="G366" s="108"/>
      <c r="H366" s="226"/>
      <c r="I366" s="69">
        <v>3</v>
      </c>
      <c r="J366" s="69"/>
      <c r="K366" s="69"/>
      <c r="L366" s="69"/>
      <c r="M366" s="69"/>
      <c r="N366" s="69"/>
      <c r="O366" s="69"/>
      <c r="P366" s="69"/>
      <c r="Q366" s="69"/>
      <c r="R366" s="69"/>
      <c r="S366" s="111"/>
      <c r="T366" s="333">
        <f t="shared" si="58"/>
        <v>0</v>
      </c>
      <c r="U366" s="224">
        <f t="shared" si="56"/>
        <v>0</v>
      </c>
      <c r="V366" s="103">
        <f>D346</f>
        <v>1209</v>
      </c>
      <c r="W366" s="112" t="s">
        <v>8</v>
      </c>
      <c r="X366" s="47">
        <f t="shared" si="57"/>
        <v>0</v>
      </c>
      <c r="Y366" s="116"/>
    </row>
    <row r="367" spans="1:25" x14ac:dyDescent="0.2">
      <c r="A367" s="106"/>
      <c r="B367" s="107"/>
      <c r="C367" s="107"/>
      <c r="D367" s="107"/>
      <c r="E367" s="114"/>
      <c r="F367" s="114"/>
      <c r="G367" s="108"/>
      <c r="H367" s="226"/>
      <c r="I367" s="69">
        <v>1</v>
      </c>
      <c r="J367" s="69"/>
      <c r="K367" s="69"/>
      <c r="L367" s="69"/>
      <c r="M367" s="69"/>
      <c r="N367" s="69"/>
      <c r="O367" s="69"/>
      <c r="P367" s="69"/>
      <c r="Q367" s="69"/>
      <c r="R367" s="69"/>
      <c r="S367" s="111"/>
      <c r="T367" s="333">
        <f t="shared" si="58"/>
        <v>0</v>
      </c>
      <c r="U367" s="224">
        <f t="shared" si="56"/>
        <v>0</v>
      </c>
      <c r="V367" s="103">
        <f>D346</f>
        <v>1209</v>
      </c>
      <c r="W367" s="112" t="s">
        <v>9</v>
      </c>
      <c r="X367" s="47">
        <f t="shared" si="57"/>
        <v>0</v>
      </c>
      <c r="Y367" s="116"/>
    </row>
    <row r="368" spans="1:25" x14ac:dyDescent="0.2">
      <c r="A368" s="106"/>
      <c r="B368" s="107"/>
      <c r="C368" s="107"/>
      <c r="D368" s="107"/>
      <c r="E368" s="114"/>
      <c r="F368" s="114"/>
      <c r="G368" s="108"/>
      <c r="H368" s="226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11"/>
      <c r="T368" s="333">
        <f t="shared" si="58"/>
        <v>0</v>
      </c>
      <c r="U368" s="224">
        <f t="shared" si="56"/>
        <v>0</v>
      </c>
      <c r="V368" s="103">
        <f>D346</f>
        <v>1209</v>
      </c>
      <c r="W368" s="112" t="s">
        <v>82</v>
      </c>
      <c r="X368" s="47">
        <f t="shared" si="57"/>
        <v>0</v>
      </c>
      <c r="Y368" s="116"/>
    </row>
    <row r="369" spans="1:25" x14ac:dyDescent="0.2">
      <c r="A369" s="106"/>
      <c r="B369" s="107"/>
      <c r="C369" s="107"/>
      <c r="D369" s="107"/>
      <c r="E369" s="114"/>
      <c r="F369" s="114"/>
      <c r="G369" s="108"/>
      <c r="H369" s="226"/>
      <c r="I369" s="69">
        <v>1</v>
      </c>
      <c r="J369" s="69"/>
      <c r="K369" s="69"/>
      <c r="L369" s="69"/>
      <c r="M369" s="69"/>
      <c r="N369" s="69"/>
      <c r="O369" s="69"/>
      <c r="P369" s="69"/>
      <c r="Q369" s="69"/>
      <c r="R369" s="69"/>
      <c r="S369" s="111"/>
      <c r="T369" s="333">
        <f t="shared" si="58"/>
        <v>0</v>
      </c>
      <c r="U369" s="224">
        <f t="shared" si="56"/>
        <v>0</v>
      </c>
      <c r="V369" s="103">
        <f>D346</f>
        <v>1209</v>
      </c>
      <c r="W369" s="112" t="s">
        <v>20</v>
      </c>
      <c r="X369" s="47">
        <f t="shared" si="57"/>
        <v>0</v>
      </c>
      <c r="Y369" s="116"/>
    </row>
    <row r="370" spans="1:25" x14ac:dyDescent="0.2">
      <c r="A370" s="106"/>
      <c r="B370" s="107"/>
      <c r="C370" s="107"/>
      <c r="D370" s="107"/>
      <c r="E370" s="114"/>
      <c r="F370" s="114"/>
      <c r="G370" s="108"/>
      <c r="H370" s="226"/>
      <c r="I370" s="69">
        <v>1</v>
      </c>
      <c r="J370" s="69"/>
      <c r="K370" s="69"/>
      <c r="L370" s="69"/>
      <c r="M370" s="69"/>
      <c r="N370" s="69"/>
      <c r="O370" s="69"/>
      <c r="P370" s="69"/>
      <c r="Q370" s="69"/>
      <c r="R370" s="69"/>
      <c r="S370" s="111"/>
      <c r="T370" s="333">
        <f t="shared" si="58"/>
        <v>0</v>
      </c>
      <c r="U370" s="224">
        <f t="shared" si="56"/>
        <v>0</v>
      </c>
      <c r="V370" s="103">
        <f>D346</f>
        <v>1209</v>
      </c>
      <c r="W370" s="112" t="s">
        <v>83</v>
      </c>
      <c r="X370" s="47">
        <f t="shared" si="57"/>
        <v>0</v>
      </c>
      <c r="Y370" s="116"/>
    </row>
    <row r="371" spans="1:25" x14ac:dyDescent="0.2">
      <c r="A371" s="106"/>
      <c r="B371" s="107"/>
      <c r="C371" s="107"/>
      <c r="D371" s="107"/>
      <c r="E371" s="114"/>
      <c r="F371" s="114"/>
      <c r="G371" s="108"/>
      <c r="H371" s="226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111"/>
      <c r="T371" s="333">
        <f t="shared" si="58"/>
        <v>0</v>
      </c>
      <c r="U371" s="224">
        <f t="shared" si="56"/>
        <v>0</v>
      </c>
      <c r="V371" s="103">
        <f>D346</f>
        <v>1209</v>
      </c>
      <c r="W371" s="112" t="s">
        <v>101</v>
      </c>
      <c r="X371" s="47">
        <f t="shared" si="57"/>
        <v>0</v>
      </c>
      <c r="Y371" s="105" t="s">
        <v>169</v>
      </c>
    </row>
    <row r="372" spans="1:25" x14ac:dyDescent="0.2">
      <c r="A372" s="106"/>
      <c r="B372" s="107"/>
      <c r="C372" s="107"/>
      <c r="D372" s="107"/>
      <c r="E372" s="114"/>
      <c r="F372" s="114"/>
      <c r="G372" s="108"/>
      <c r="H372" s="226"/>
      <c r="I372" s="69">
        <v>6</v>
      </c>
      <c r="J372" s="69"/>
      <c r="K372" s="69"/>
      <c r="L372" s="69"/>
      <c r="M372" s="69"/>
      <c r="N372" s="69"/>
      <c r="O372" s="69"/>
      <c r="P372" s="69"/>
      <c r="Q372" s="69"/>
      <c r="R372" s="69"/>
      <c r="S372" s="111"/>
      <c r="T372" s="333">
        <f t="shared" si="58"/>
        <v>0</v>
      </c>
      <c r="U372" s="224">
        <f t="shared" si="56"/>
        <v>0</v>
      </c>
      <c r="V372" s="103">
        <f>D346</f>
        <v>1209</v>
      </c>
      <c r="W372" s="112" t="s">
        <v>13</v>
      </c>
      <c r="X372" s="47">
        <f t="shared" si="57"/>
        <v>0</v>
      </c>
      <c r="Y372" s="105" t="s">
        <v>648</v>
      </c>
    </row>
    <row r="373" spans="1:25" x14ac:dyDescent="0.2">
      <c r="A373" s="106"/>
      <c r="B373" s="107"/>
      <c r="C373" s="107"/>
      <c r="D373" s="107"/>
      <c r="E373" s="114"/>
      <c r="F373" s="114"/>
      <c r="G373" s="108"/>
      <c r="H373" s="109"/>
      <c r="I373" s="69">
        <v>2</v>
      </c>
      <c r="J373" s="69"/>
      <c r="K373" s="69"/>
      <c r="L373" s="69"/>
      <c r="M373" s="69"/>
      <c r="N373" s="69"/>
      <c r="O373" s="69"/>
      <c r="P373" s="69"/>
      <c r="Q373" s="69"/>
      <c r="R373" s="69"/>
      <c r="S373" s="111"/>
      <c r="T373" s="333">
        <f t="shared" si="58"/>
        <v>0</v>
      </c>
      <c r="U373" s="224">
        <f t="shared" si="56"/>
        <v>0</v>
      </c>
      <c r="V373" s="103">
        <f>D346</f>
        <v>1209</v>
      </c>
      <c r="W373" s="112" t="s">
        <v>85</v>
      </c>
      <c r="X373" s="47">
        <f t="shared" si="57"/>
        <v>0</v>
      </c>
      <c r="Y373" s="105"/>
    </row>
    <row r="374" spans="1:25" x14ac:dyDescent="0.2">
      <c r="A374" s="106"/>
      <c r="B374" s="107"/>
      <c r="C374" s="107"/>
      <c r="D374" s="107"/>
      <c r="E374" s="114"/>
      <c r="F374" s="114"/>
      <c r="G374" s="108"/>
      <c r="H374" s="10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111">
        <v>2</v>
      </c>
      <c r="T374" s="333">
        <f t="shared" si="58"/>
        <v>2</v>
      </c>
      <c r="U374" s="224">
        <f t="shared" si="56"/>
        <v>1.6542597187758478E-3</v>
      </c>
      <c r="V374" s="103">
        <f>D346</f>
        <v>1209</v>
      </c>
      <c r="W374" s="112" t="s">
        <v>10</v>
      </c>
      <c r="X374" s="47">
        <f t="shared" si="57"/>
        <v>2</v>
      </c>
      <c r="Y374" s="115"/>
    </row>
    <row r="375" spans="1:25" ht="15.75" thickBot="1" x14ac:dyDescent="0.25">
      <c r="A375" s="106"/>
      <c r="B375" s="107"/>
      <c r="C375" s="107"/>
      <c r="D375" s="107"/>
      <c r="E375" s="114"/>
      <c r="F375" s="114"/>
      <c r="G375" s="108"/>
      <c r="H375" s="117"/>
      <c r="I375" s="110">
        <v>1</v>
      </c>
      <c r="J375" s="110"/>
      <c r="K375" s="110"/>
      <c r="L375" s="110"/>
      <c r="M375" s="110"/>
      <c r="N375" s="110"/>
      <c r="O375" s="110"/>
      <c r="P375" s="110"/>
      <c r="Q375" s="110"/>
      <c r="R375" s="110"/>
      <c r="S375" s="118"/>
      <c r="T375" s="333">
        <f t="shared" si="58"/>
        <v>0</v>
      </c>
      <c r="U375" s="224">
        <f t="shared" si="56"/>
        <v>0</v>
      </c>
      <c r="V375" s="103">
        <f>D346</f>
        <v>1209</v>
      </c>
      <c r="W375" s="112" t="s">
        <v>103</v>
      </c>
      <c r="X375" s="47">
        <f t="shared" si="57"/>
        <v>0</v>
      </c>
      <c r="Y375" s="115"/>
    </row>
    <row r="376" spans="1:25" ht="15.75" thickBot="1" x14ac:dyDescent="0.3">
      <c r="A376" s="106"/>
      <c r="B376" s="107"/>
      <c r="C376" s="107"/>
      <c r="D376" s="107"/>
      <c r="E376" s="114"/>
      <c r="F376" s="114"/>
      <c r="G376" s="108"/>
      <c r="H376" s="91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3"/>
      <c r="T376" s="332"/>
      <c r="U376" s="332"/>
      <c r="V376" s="125"/>
      <c r="W376" s="126" t="s">
        <v>86</v>
      </c>
      <c r="Y376" s="105"/>
    </row>
    <row r="377" spans="1:25" x14ac:dyDescent="0.2">
      <c r="A377" s="106"/>
      <c r="B377" s="107"/>
      <c r="C377" s="107"/>
      <c r="D377" s="107"/>
      <c r="E377" s="114"/>
      <c r="F377" s="114"/>
      <c r="G377" s="119"/>
      <c r="H377" s="99">
        <v>1</v>
      </c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1"/>
      <c r="T377" s="335">
        <f t="shared" si="58"/>
        <v>1</v>
      </c>
      <c r="U377" s="224">
        <f>($T377)/$D$346</f>
        <v>8.271298593879239E-4</v>
      </c>
      <c r="V377" s="103">
        <f>D346</f>
        <v>1209</v>
      </c>
      <c r="W377" s="104" t="s">
        <v>425</v>
      </c>
      <c r="X377" s="47">
        <f>T377</f>
        <v>1</v>
      </c>
      <c r="Y377" s="105" t="s">
        <v>647</v>
      </c>
    </row>
    <row r="378" spans="1:25" x14ac:dyDescent="0.2">
      <c r="A378" s="106"/>
      <c r="B378" s="107"/>
      <c r="C378" s="107"/>
      <c r="D378" s="107"/>
      <c r="E378" s="114"/>
      <c r="F378" s="114"/>
      <c r="G378" s="119"/>
      <c r="H378" s="109">
        <v>3</v>
      </c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111"/>
      <c r="T378" s="333">
        <f t="shared" ref="T378:T384" si="59">SUM(H378,J378,L378,N378,P378,R378,S378)</f>
        <v>3</v>
      </c>
      <c r="U378" s="224">
        <f t="shared" ref="U378:U384" si="60">($T378)/$D$346</f>
        <v>2.4813895781637717E-3</v>
      </c>
      <c r="V378" s="103">
        <f>D346</f>
        <v>1209</v>
      </c>
      <c r="W378" s="112" t="s">
        <v>642</v>
      </c>
      <c r="X378" s="47">
        <f t="shared" ref="X378:X384" si="61">T378</f>
        <v>3</v>
      </c>
      <c r="Y378" s="105" t="s">
        <v>646</v>
      </c>
    </row>
    <row r="379" spans="1:25" x14ac:dyDescent="0.2">
      <c r="A379" s="106"/>
      <c r="B379" s="107"/>
      <c r="C379" s="107"/>
      <c r="D379" s="107"/>
      <c r="E379" s="114"/>
      <c r="F379" s="114"/>
      <c r="G379" s="119"/>
      <c r="H379" s="109">
        <v>2</v>
      </c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111"/>
      <c r="T379" s="333">
        <f t="shared" si="59"/>
        <v>2</v>
      </c>
      <c r="U379" s="224">
        <f t="shared" si="60"/>
        <v>1.6542597187758478E-3</v>
      </c>
      <c r="V379" s="103">
        <f>D346</f>
        <v>1209</v>
      </c>
      <c r="W379" s="112" t="s">
        <v>76</v>
      </c>
      <c r="X379" s="47">
        <f t="shared" si="61"/>
        <v>2</v>
      </c>
      <c r="Y379" s="105" t="s">
        <v>241</v>
      </c>
    </row>
    <row r="380" spans="1:25" x14ac:dyDescent="0.2">
      <c r="A380" s="106"/>
      <c r="B380" s="107"/>
      <c r="C380" s="107"/>
      <c r="D380" s="107"/>
      <c r="E380" s="114"/>
      <c r="F380" s="114"/>
      <c r="G380" s="119"/>
      <c r="H380" s="10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111"/>
      <c r="T380" s="333">
        <f t="shared" si="59"/>
        <v>0</v>
      </c>
      <c r="U380" s="224">
        <f t="shared" si="60"/>
        <v>0</v>
      </c>
      <c r="V380" s="103">
        <f>D346</f>
        <v>1209</v>
      </c>
      <c r="W380" s="112" t="s">
        <v>39</v>
      </c>
      <c r="X380" s="47">
        <f t="shared" si="61"/>
        <v>0</v>
      </c>
      <c r="Y380" s="105" t="s">
        <v>613</v>
      </c>
    </row>
    <row r="381" spans="1:25" x14ac:dyDescent="0.2">
      <c r="A381" s="106"/>
      <c r="B381" s="107"/>
      <c r="C381" s="107"/>
      <c r="D381" s="107"/>
      <c r="E381" s="114"/>
      <c r="F381" s="114"/>
      <c r="G381" s="119"/>
      <c r="H381" s="10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111"/>
      <c r="T381" s="333">
        <f t="shared" si="59"/>
        <v>0</v>
      </c>
      <c r="U381" s="224">
        <f t="shared" si="60"/>
        <v>0</v>
      </c>
      <c r="V381" s="103">
        <f>D346</f>
        <v>1209</v>
      </c>
      <c r="W381" s="112" t="s">
        <v>13</v>
      </c>
      <c r="X381" s="47">
        <f t="shared" si="61"/>
        <v>0</v>
      </c>
      <c r="Y381" s="105" t="s">
        <v>658</v>
      </c>
    </row>
    <row r="382" spans="1:25" x14ac:dyDescent="0.2">
      <c r="A382" s="106"/>
      <c r="B382" s="107"/>
      <c r="C382" s="107"/>
      <c r="D382" s="107"/>
      <c r="E382" s="114"/>
      <c r="F382" s="114"/>
      <c r="G382" s="119"/>
      <c r="H382" s="10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111"/>
      <c r="T382" s="333">
        <f t="shared" si="59"/>
        <v>0</v>
      </c>
      <c r="U382" s="224">
        <f t="shared" si="60"/>
        <v>0</v>
      </c>
      <c r="V382" s="103">
        <f>D346</f>
        <v>1209</v>
      </c>
      <c r="W382" s="112" t="s">
        <v>608</v>
      </c>
      <c r="X382" s="47">
        <f t="shared" si="61"/>
        <v>0</v>
      </c>
      <c r="Y382" s="105"/>
    </row>
    <row r="383" spans="1:25" x14ac:dyDescent="0.2">
      <c r="A383" s="106"/>
      <c r="B383" s="107"/>
      <c r="C383" s="107"/>
      <c r="D383" s="107"/>
      <c r="E383" s="114"/>
      <c r="F383" s="114"/>
      <c r="G383" s="119"/>
      <c r="H383" s="117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8"/>
      <c r="T383" s="333">
        <f t="shared" si="59"/>
        <v>0</v>
      </c>
      <c r="U383" s="224">
        <f t="shared" si="60"/>
        <v>0</v>
      </c>
      <c r="V383" s="103">
        <f>D346</f>
        <v>1209</v>
      </c>
      <c r="W383" s="124" t="s">
        <v>16</v>
      </c>
      <c r="X383" s="47">
        <f t="shared" si="61"/>
        <v>0</v>
      </c>
      <c r="Y383" s="116"/>
    </row>
    <row r="384" spans="1:25" ht="15.75" thickBot="1" x14ac:dyDescent="0.25">
      <c r="A384" s="127"/>
      <c r="B384" s="128"/>
      <c r="C384" s="128"/>
      <c r="D384" s="128"/>
      <c r="E384" s="129"/>
      <c r="F384" s="129"/>
      <c r="G384" s="130"/>
      <c r="H384" s="117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8"/>
      <c r="T384" s="333">
        <f t="shared" si="59"/>
        <v>0</v>
      </c>
      <c r="U384" s="331">
        <f t="shared" si="60"/>
        <v>0</v>
      </c>
      <c r="V384" s="103">
        <f>D346</f>
        <v>1209</v>
      </c>
      <c r="W384" s="131" t="s">
        <v>168</v>
      </c>
      <c r="X384" s="47">
        <f t="shared" si="61"/>
        <v>0</v>
      </c>
      <c r="Y384" s="295"/>
    </row>
    <row r="385" spans="1:23" ht="15.75" thickBot="1" x14ac:dyDescent="0.25">
      <c r="A385" s="132"/>
      <c r="B385" s="132"/>
      <c r="C385" s="132"/>
      <c r="D385" s="132"/>
      <c r="E385" s="132"/>
      <c r="F385" s="132"/>
      <c r="G385" s="53" t="s">
        <v>5</v>
      </c>
      <c r="H385" s="133">
        <f>SUM(H347:H384)</f>
        <v>57</v>
      </c>
      <c r="I385" s="133">
        <f t="shared" ref="I385:R385" si="62">SUM(I347:I384)</f>
        <v>23</v>
      </c>
      <c r="J385" s="133">
        <f t="shared" si="62"/>
        <v>14</v>
      </c>
      <c r="K385" s="133">
        <f t="shared" si="62"/>
        <v>0</v>
      </c>
      <c r="L385" s="133">
        <f t="shared" si="62"/>
        <v>0</v>
      </c>
      <c r="M385" s="133">
        <f t="shared" si="62"/>
        <v>0</v>
      </c>
      <c r="N385" s="133">
        <f t="shared" si="62"/>
        <v>0</v>
      </c>
      <c r="O385" s="133">
        <f t="shared" si="62"/>
        <v>0</v>
      </c>
      <c r="P385" s="133">
        <f t="shared" si="62"/>
        <v>0</v>
      </c>
      <c r="Q385" s="133">
        <f t="shared" si="62"/>
        <v>0</v>
      </c>
      <c r="R385" s="133">
        <f t="shared" si="62"/>
        <v>4</v>
      </c>
      <c r="S385" s="133">
        <f>SUM(S347:S384)</f>
        <v>12</v>
      </c>
      <c r="T385" s="271">
        <f>SUM(H385,J385,L385,N385,P385,R385,S385)</f>
        <v>87</v>
      </c>
      <c r="U385" s="224">
        <f>($T385)/$D$346</f>
        <v>7.1960297766749379E-2</v>
      </c>
      <c r="V385" s="103">
        <f>D346</f>
        <v>1209</v>
      </c>
      <c r="W385" s="46"/>
    </row>
  </sheetData>
  <conditionalFormatting sqref="U43:V44 U1:V1 U4:U32 U86:V87 U129:V130 U172:V172 U214:V214 U256:V257 U299:V300 U342:V343 U386:V1048576">
    <cfRule type="cellIs" dxfId="84" priority="582" operator="greaterThan">
      <formula>0.2</formula>
    </cfRule>
  </conditionalFormatting>
  <conditionalFormatting sqref="U34:U42">
    <cfRule type="cellIs" dxfId="83" priority="36" operator="greaterThan">
      <formula>0.2</formula>
    </cfRule>
  </conditionalFormatting>
  <conditionalFormatting sqref="U2:V3">
    <cfRule type="cellIs" dxfId="82" priority="35" operator="greaterThan">
      <formula>0.2</formula>
    </cfRule>
  </conditionalFormatting>
  <conditionalFormatting sqref="U34:U42 U4:U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U47:U75">
    <cfRule type="cellIs" dxfId="81" priority="33" operator="greaterThan">
      <formula>0.2</formula>
    </cfRule>
  </conditionalFormatting>
  <conditionalFormatting sqref="U77:U85">
    <cfRule type="cellIs" dxfId="80" priority="32" operator="greaterThan">
      <formula>0.2</formula>
    </cfRule>
  </conditionalFormatting>
  <conditionalFormatting sqref="U45:V46">
    <cfRule type="cellIs" dxfId="79" priority="31" operator="greaterThan">
      <formula>0.2</formula>
    </cfRule>
  </conditionalFormatting>
  <conditionalFormatting sqref="U47:U75 U77:U85">
    <cfRule type="colorScale" priority="30">
      <colorScale>
        <cfvo type="min"/>
        <cfvo type="max"/>
        <color rgb="FFFCFCFF"/>
        <color rgb="FFF8696B"/>
      </colorScale>
    </cfRule>
  </conditionalFormatting>
  <conditionalFormatting sqref="U90:U118">
    <cfRule type="cellIs" dxfId="78" priority="29" operator="greaterThan">
      <formula>0.2</formula>
    </cfRule>
  </conditionalFormatting>
  <conditionalFormatting sqref="U120:U128">
    <cfRule type="cellIs" dxfId="77" priority="28" operator="greaterThan">
      <formula>0.2</formula>
    </cfRule>
  </conditionalFormatting>
  <conditionalFormatting sqref="U88:V89">
    <cfRule type="cellIs" dxfId="76" priority="27" operator="greaterThan">
      <formula>0.2</formula>
    </cfRule>
  </conditionalFormatting>
  <conditionalFormatting sqref="U90:U118 U120:U128">
    <cfRule type="colorScale" priority="26">
      <colorScale>
        <cfvo type="min"/>
        <cfvo type="max"/>
        <color rgb="FFFCFCFF"/>
        <color rgb="FFF8696B"/>
      </colorScale>
    </cfRule>
  </conditionalFormatting>
  <conditionalFormatting sqref="U133:U161">
    <cfRule type="cellIs" dxfId="75" priority="25" operator="greaterThan">
      <formula>0.2</formula>
    </cfRule>
  </conditionalFormatting>
  <conditionalFormatting sqref="U163:U171">
    <cfRule type="cellIs" dxfId="74" priority="24" operator="greaterThan">
      <formula>0.2</formula>
    </cfRule>
  </conditionalFormatting>
  <conditionalFormatting sqref="U131:V132">
    <cfRule type="cellIs" dxfId="73" priority="23" operator="greaterThan">
      <formula>0.2</formula>
    </cfRule>
  </conditionalFormatting>
  <conditionalFormatting sqref="U133:U161 U163:U171">
    <cfRule type="colorScale" priority="22">
      <colorScale>
        <cfvo type="min"/>
        <cfvo type="max"/>
        <color rgb="FFFCFCFF"/>
        <color rgb="FFF8696B"/>
      </colorScale>
    </cfRule>
  </conditionalFormatting>
  <conditionalFormatting sqref="U175:U203">
    <cfRule type="cellIs" dxfId="72" priority="21" operator="greaterThan">
      <formula>0.2</formula>
    </cfRule>
  </conditionalFormatting>
  <conditionalFormatting sqref="U205:U213">
    <cfRule type="cellIs" dxfId="71" priority="20" operator="greaterThan">
      <formula>0.2</formula>
    </cfRule>
  </conditionalFormatting>
  <conditionalFormatting sqref="U173:V174">
    <cfRule type="cellIs" dxfId="70" priority="19" operator="greaterThan">
      <formula>0.2</formula>
    </cfRule>
  </conditionalFormatting>
  <conditionalFormatting sqref="U175:U203 U205:U213">
    <cfRule type="colorScale" priority="18">
      <colorScale>
        <cfvo type="min"/>
        <cfvo type="max"/>
        <color rgb="FFFCFCFF"/>
        <color rgb="FFF8696B"/>
      </colorScale>
    </cfRule>
  </conditionalFormatting>
  <conditionalFormatting sqref="U217:U245">
    <cfRule type="cellIs" dxfId="69" priority="17" operator="greaterThan">
      <formula>0.2</formula>
    </cfRule>
  </conditionalFormatting>
  <conditionalFormatting sqref="U247:U255">
    <cfRule type="cellIs" dxfId="68" priority="16" operator="greaterThan">
      <formula>0.2</formula>
    </cfRule>
  </conditionalFormatting>
  <conditionalFormatting sqref="U215:V216">
    <cfRule type="cellIs" dxfId="67" priority="15" operator="greaterThan">
      <formula>0.2</formula>
    </cfRule>
  </conditionalFormatting>
  <conditionalFormatting sqref="U217:U245 U247:U255">
    <cfRule type="colorScale" priority="14">
      <colorScale>
        <cfvo type="min"/>
        <cfvo type="max"/>
        <color rgb="FFFCFCFF"/>
        <color rgb="FFF8696B"/>
      </colorScale>
    </cfRule>
  </conditionalFormatting>
  <conditionalFormatting sqref="U260:U288">
    <cfRule type="cellIs" dxfId="66" priority="13" operator="greaterThan">
      <formula>0.2</formula>
    </cfRule>
  </conditionalFormatting>
  <conditionalFormatting sqref="U290:U298">
    <cfRule type="cellIs" dxfId="65" priority="12" operator="greaterThan">
      <formula>0.2</formula>
    </cfRule>
  </conditionalFormatting>
  <conditionalFormatting sqref="U258:V259">
    <cfRule type="cellIs" dxfId="64" priority="11" operator="greaterThan">
      <formula>0.2</formula>
    </cfRule>
  </conditionalFormatting>
  <conditionalFormatting sqref="U260:U288 U290:U298">
    <cfRule type="colorScale" priority="10">
      <colorScale>
        <cfvo type="min"/>
        <cfvo type="max"/>
        <color rgb="FFFCFCFF"/>
        <color rgb="FFF8696B"/>
      </colorScale>
    </cfRule>
  </conditionalFormatting>
  <conditionalFormatting sqref="U303:U331">
    <cfRule type="cellIs" dxfId="63" priority="9" operator="greaterThan">
      <formula>0.2</formula>
    </cfRule>
  </conditionalFormatting>
  <conditionalFormatting sqref="U333:U341">
    <cfRule type="cellIs" dxfId="62" priority="8" operator="greaterThan">
      <formula>0.2</formula>
    </cfRule>
  </conditionalFormatting>
  <conditionalFormatting sqref="U301:V302">
    <cfRule type="cellIs" dxfId="61" priority="7" operator="greaterThan">
      <formula>0.2</formula>
    </cfRule>
  </conditionalFormatting>
  <conditionalFormatting sqref="U303:U331 U333:U341">
    <cfRule type="colorScale" priority="6">
      <colorScale>
        <cfvo type="min"/>
        <cfvo type="max"/>
        <color rgb="FFFCFCFF"/>
        <color rgb="FFF8696B"/>
      </colorScale>
    </cfRule>
  </conditionalFormatting>
  <conditionalFormatting sqref="U344:V344">
    <cfRule type="cellIs" dxfId="60" priority="5" operator="greaterThan">
      <formula>0.2</formula>
    </cfRule>
  </conditionalFormatting>
  <conditionalFormatting sqref="U347:U375">
    <cfRule type="cellIs" dxfId="59" priority="4" operator="greaterThan">
      <formula>0.2</formula>
    </cfRule>
  </conditionalFormatting>
  <conditionalFormatting sqref="U377:U385">
    <cfRule type="cellIs" dxfId="58" priority="3" operator="greaterThan">
      <formula>0.2</formula>
    </cfRule>
  </conditionalFormatting>
  <conditionalFormatting sqref="U345:V346">
    <cfRule type="cellIs" dxfId="57" priority="2" operator="greaterThan">
      <formula>0.2</formula>
    </cfRule>
  </conditionalFormatting>
  <conditionalFormatting sqref="U347:U375 U377:U385">
    <cfRule type="colorScale" priority="1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29"/>
  <sheetViews>
    <sheetView showGridLines="0" zoomScaleNormal="100" workbookViewId="0">
      <selection activeCell="U17" sqref="U17"/>
    </sheetView>
  </sheetViews>
  <sheetFormatPr defaultColWidth="9.140625" defaultRowHeight="15" x14ac:dyDescent="0.25"/>
  <cols>
    <col min="1" max="2" width="10.7109375" style="25" customWidth="1"/>
    <col min="3" max="3" width="12" style="25" customWidth="1"/>
    <col min="4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12.7109375" style="25" customWidth="1"/>
    <col min="16" max="16" width="10.7109375" style="25" customWidth="1"/>
    <col min="17" max="17" width="12.7109375" style="25" customWidth="1"/>
    <col min="18" max="18" width="8.5703125" style="25" bestFit="1" customWidth="1"/>
    <col min="19" max="16384" width="9.140625" style="25"/>
  </cols>
  <sheetData>
    <row r="1" spans="1:21" ht="54" customHeight="1" x14ac:dyDescent="0.25">
      <c r="A1" s="485" t="s">
        <v>114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21" ht="26.25" customHeight="1" x14ac:dyDescent="0.25">
      <c r="O3" s="486" t="s">
        <v>54</v>
      </c>
      <c r="P3" s="487"/>
      <c r="Q3" s="487"/>
      <c r="R3" s="487"/>
    </row>
    <row r="4" spans="1:21" x14ac:dyDescent="0.25">
      <c r="O4" s="488" t="s">
        <v>21</v>
      </c>
      <c r="P4" s="489"/>
      <c r="Q4" s="490"/>
      <c r="R4" s="346" t="s">
        <v>25</v>
      </c>
    </row>
    <row r="5" spans="1:21" x14ac:dyDescent="0.25">
      <c r="O5" s="21" t="s">
        <v>16</v>
      </c>
      <c r="P5" s="22"/>
      <c r="Q5" s="23"/>
      <c r="R5" s="342">
        <f ca="1">SUMIF('EB017-EB217'!$X$183:$Y$1000,O5,'EB017-EB217'!$Y$183:$Y$1000)</f>
        <v>113</v>
      </c>
    </row>
    <row r="6" spans="1:21" x14ac:dyDescent="0.25">
      <c r="O6" s="21" t="s">
        <v>14</v>
      </c>
      <c r="P6" s="22"/>
      <c r="Q6" s="23"/>
      <c r="R6" s="342">
        <f ca="1">SUMIF('EB017-EB217'!$X$183:$Y$1000,O6,'EB017-EB217'!$Y$183:$Y$1000)</f>
        <v>67</v>
      </c>
    </row>
    <row r="7" spans="1:21" x14ac:dyDescent="0.25">
      <c r="O7" s="21" t="s">
        <v>12</v>
      </c>
      <c r="P7" s="22"/>
      <c r="Q7" s="23"/>
      <c r="R7" s="342">
        <f ca="1">SUMIF('EB017-EB217'!$X$183:$Y$1000,O7,'EB017-EB217'!$Y$183:$Y$1000)</f>
        <v>41</v>
      </c>
    </row>
    <row r="8" spans="1:21" x14ac:dyDescent="0.25">
      <c r="O8" s="21" t="s">
        <v>6</v>
      </c>
      <c r="P8" s="22"/>
      <c r="Q8" s="23"/>
      <c r="R8" s="342">
        <f ca="1">SUMIF('EB017-EB217'!$X$183:$Y$1000,O8,'EB017-EB217'!$Y$183:$Y$1000)</f>
        <v>23</v>
      </c>
    </row>
    <row r="9" spans="1:21" x14ac:dyDescent="0.25">
      <c r="O9" s="21" t="s">
        <v>9</v>
      </c>
      <c r="P9" s="22"/>
      <c r="Q9" s="23"/>
      <c r="R9" s="342">
        <f ca="1">SUMIF('EB017-EB217'!$X$183:$Y$1000,O9,'EB017-EB217'!$Y$183:$Y$1000)</f>
        <v>16</v>
      </c>
    </row>
    <row r="10" spans="1:21" ht="15.75" x14ac:dyDescent="0.25">
      <c r="O10" s="21" t="s">
        <v>32</v>
      </c>
      <c r="P10" s="22"/>
      <c r="Q10" s="23"/>
      <c r="R10" s="342">
        <f ca="1">SUMIF('EB017-EB217'!$X$183:$Y$1000,O10,'EB017-EB217'!$Y$183:$Y$1000)</f>
        <v>12</v>
      </c>
      <c r="U10" s="135"/>
    </row>
    <row r="11" spans="1:21" x14ac:dyDescent="0.25">
      <c r="O11" s="21" t="s">
        <v>3</v>
      </c>
      <c r="P11" s="22"/>
      <c r="Q11" s="23"/>
      <c r="R11" s="342">
        <f ca="1">SUMIF('EB017-EB217'!$X$183:$Y$1000,O11,'EB017-EB217'!$Y$183:$Y$1000)</f>
        <v>10</v>
      </c>
    </row>
    <row r="12" spans="1:21" x14ac:dyDescent="0.25">
      <c r="O12" s="21" t="s">
        <v>0</v>
      </c>
      <c r="P12" s="22"/>
      <c r="Q12" s="23"/>
      <c r="R12" s="342">
        <f ca="1">SUMIF('EB017-EB217'!$X$183:$Y$1000,O12,'EB017-EB217'!$Y$183:$Y$1000)</f>
        <v>7</v>
      </c>
    </row>
    <row r="13" spans="1:21" x14ac:dyDescent="0.25">
      <c r="O13" s="21" t="s">
        <v>37</v>
      </c>
      <c r="P13" s="22"/>
      <c r="Q13" s="23"/>
      <c r="R13" s="342">
        <f ca="1">SUMIF('EB017-EB217'!$X$183:$Y$1000,O13,'EB017-EB217'!$Y$183:$Y$1000)</f>
        <v>13</v>
      </c>
    </row>
    <row r="14" spans="1:21" x14ac:dyDescent="0.25">
      <c r="O14" s="21" t="s">
        <v>35</v>
      </c>
      <c r="P14" s="22"/>
      <c r="Q14" s="23"/>
      <c r="R14" s="342">
        <f ca="1">SUMIF('EB017-EB217'!$X$183:$Y$1000,O14,'EB017-EB217'!$Y$183:$Y$1000)</f>
        <v>5</v>
      </c>
    </row>
    <row r="15" spans="1:21" x14ac:dyDescent="0.25">
      <c r="O15" s="21" t="s">
        <v>20</v>
      </c>
      <c r="P15" s="22"/>
      <c r="Q15" s="23"/>
      <c r="R15" s="342">
        <f ca="1">SUMIF('EB017-EB217'!$X$183:$Y$1000,O15,'EB017-EB217'!$Y$183:$Y$1000)</f>
        <v>3</v>
      </c>
    </row>
    <row r="16" spans="1:21" x14ac:dyDescent="0.25">
      <c r="O16" s="21" t="s">
        <v>8</v>
      </c>
      <c r="P16" s="22"/>
      <c r="Q16" s="23"/>
      <c r="R16" s="342">
        <f ca="1">SUMIF('EB017-EB217'!$X$183:$Y$1000,O16,'EB017-EB217'!$Y$183:$Y$1000)</f>
        <v>1</v>
      </c>
    </row>
    <row r="17" spans="1:18" x14ac:dyDescent="0.25">
      <c r="O17" s="21" t="s">
        <v>46</v>
      </c>
      <c r="P17" s="22"/>
      <c r="Q17" s="23"/>
      <c r="R17" s="342">
        <f ca="1">SUMIF('EB017-EB217'!$X$183:$Y$1000,O17,'EB017-EB217'!$Y$183:$Y$1000)</f>
        <v>1</v>
      </c>
    </row>
    <row r="18" spans="1:18" x14ac:dyDescent="0.25">
      <c r="O18" s="21" t="s">
        <v>13</v>
      </c>
      <c r="P18" s="22"/>
      <c r="Q18" s="23"/>
      <c r="R18" s="342">
        <f ca="1">SUMIF('EB017-EB217'!$X$183:$Y$1000,O18,'EB017-EB217'!$Y$183:$Y$1000)</f>
        <v>1</v>
      </c>
    </row>
    <row r="19" spans="1:18" x14ac:dyDescent="0.25">
      <c r="O19" s="21" t="s">
        <v>11</v>
      </c>
      <c r="P19" s="22"/>
      <c r="Q19" s="23"/>
      <c r="R19" s="342">
        <f ca="1">SUMIF('EB017-EB217'!$X$183:$Y$1000,O19,'EB017-EB217'!$Y$183:$Y$1000)</f>
        <v>0</v>
      </c>
    </row>
    <row r="20" spans="1:18" ht="15.75" customHeight="1" x14ac:dyDescent="0.25">
      <c r="O20" s="21" t="s">
        <v>33</v>
      </c>
      <c r="P20" s="22"/>
      <c r="Q20" s="23"/>
      <c r="R20" s="342">
        <f ca="1">SUMIF('EB017-EB217'!$X$183:$Y$1000,O20,'EB017-EB217'!$Y$183:$Y$1000)</f>
        <v>0</v>
      </c>
    </row>
    <row r="21" spans="1:18" ht="27.75" customHeight="1" x14ac:dyDescent="0.25">
      <c r="A21" s="492" t="s">
        <v>67</v>
      </c>
      <c r="B21" s="493"/>
      <c r="C21" s="493"/>
      <c r="D21" s="493"/>
      <c r="E21" s="494"/>
      <c r="O21" s="21" t="s">
        <v>47</v>
      </c>
      <c r="P21" s="22"/>
      <c r="Q21" s="23"/>
      <c r="R21" s="342">
        <f ca="1">SUMIF('EB017-EB217'!$X$183:$Y$1000,O21,'EB017-EB217'!$Y$183:$Y$1000)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42">
        <f ca="1">SUMIF('EB017-EB217'!$X$183:$Y$1000,O22,'EB017-EB217'!$Y$183:$Y$1000)</f>
        <v>0</v>
      </c>
    </row>
    <row r="23" spans="1:18" x14ac:dyDescent="0.25">
      <c r="A23" s="441">
        <v>1476583</v>
      </c>
      <c r="B23" s="140">
        <f>VLOOKUP(Table1435[[#This Row],[Shop Order]],'EB017-EB217'!A:AB,4,FALSE)</f>
        <v>429</v>
      </c>
      <c r="C23" s="140">
        <f>VLOOKUP(Table1435[[#This Row],[Shop Order]],'EB017-EB217'!A:AB,5,FALSE)</f>
        <v>376</v>
      </c>
      <c r="D23" s="141">
        <f>VLOOKUP(Table1435[[#This Row],[Shop Order]],'EB017-EB217'!A:AB,6,FALSE)</f>
        <v>0.87645687645687642</v>
      </c>
      <c r="E23" s="142">
        <f>VLOOKUP(Table1435[[#This Row],[Shop Order]],'EB017-EB217'!A:AB,7,FALSE)</f>
        <v>44945</v>
      </c>
      <c r="O23" s="21" t="s">
        <v>130</v>
      </c>
      <c r="P23" s="22"/>
      <c r="Q23" s="23"/>
      <c r="R23" s="342">
        <f ca="1">SUMIF('EB017-EB217'!$X$183:$Y$1000,O23,'EB017-EB217'!$Y$183:$Y$1000)</f>
        <v>0</v>
      </c>
    </row>
    <row r="24" spans="1:18" x14ac:dyDescent="0.25">
      <c r="A24" s="441">
        <v>1471238</v>
      </c>
      <c r="B24" s="140">
        <f>VLOOKUP(Table1435[[#This Row],[Shop Order]],'EB017-EB217'!A:AB,4,FALSE)</f>
        <v>1246</v>
      </c>
      <c r="C24" s="140">
        <f>VLOOKUP(Table1435[[#This Row],[Shop Order]],'EB017-EB217'!A:AB,5,FALSE)</f>
        <v>1120</v>
      </c>
      <c r="D24" s="141">
        <f>VLOOKUP(Table1435[[#This Row],[Shop Order]],'EB017-EB217'!A:AB,6,FALSE)</f>
        <v>0.898876404494382</v>
      </c>
      <c r="E24" s="142">
        <f>VLOOKUP(Table1435[[#This Row],[Shop Order]],'EB017-EB217'!A:AB,7,FALSE)</f>
        <v>44958</v>
      </c>
      <c r="G24" s="26"/>
      <c r="O24" s="21" t="s">
        <v>106</v>
      </c>
      <c r="P24" s="22"/>
      <c r="Q24" s="23"/>
      <c r="R24" s="342">
        <f ca="1">SUMIF('EB017-EB217'!$X$183:$Y$1000,O24,'EB017-EB217'!$Y$183:$Y$1000)</f>
        <v>0</v>
      </c>
    </row>
    <row r="25" spans="1:18" x14ac:dyDescent="0.25">
      <c r="A25" s="441">
        <v>1480303</v>
      </c>
      <c r="B25" s="140">
        <f>VLOOKUP(Table1435[[#This Row],[Shop Order]],'EB017-EB217'!A:AB,4,FALSE)</f>
        <v>1200</v>
      </c>
      <c r="C25" s="140">
        <f>VLOOKUP(Table1435[[#This Row],[Shop Order]],'EB017-EB217'!A:AB,5,FALSE)</f>
        <v>1112</v>
      </c>
      <c r="D25" s="141">
        <f>VLOOKUP(Table1435[[#This Row],[Shop Order]],'EB017-EB217'!A:AB,6,FALSE)</f>
        <v>0.92666666666666664</v>
      </c>
      <c r="E25" s="142">
        <f>VLOOKUP(Table1435[[#This Row],[Shop Order]],'EB017-EB217'!A:AB,7,FALSE)</f>
        <v>44971</v>
      </c>
      <c r="O25" s="21" t="s">
        <v>48</v>
      </c>
      <c r="P25" s="22"/>
      <c r="Q25" s="23"/>
      <c r="R25" s="342">
        <f ca="1">SUMIF('EB017-EB217'!$X$183:$Y$1000,O25,'EB017-EB217'!$Y$183:$Y$1000)</f>
        <v>0</v>
      </c>
    </row>
    <row r="26" spans="1:18" x14ac:dyDescent="0.25">
      <c r="A26" s="441">
        <v>1480480</v>
      </c>
      <c r="B26" s="140">
        <f>VLOOKUP(Table1435[[#This Row],[Shop Order]],'EB017-EB217'!A:AB,4,FALSE)</f>
        <v>655</v>
      </c>
      <c r="C26" s="140">
        <f>VLOOKUP(Table1435[[#This Row],[Shop Order]],'EB017-EB217'!A:AB,5,FALSE)</f>
        <v>561</v>
      </c>
      <c r="D26" s="141">
        <f>VLOOKUP(Table1435[[#This Row],[Shop Order]],'EB017-EB217'!A:AB,6,FALSE)</f>
        <v>0.85648854961832066</v>
      </c>
      <c r="E26" s="142">
        <f>VLOOKUP(Table1435[[#This Row],[Shop Order]],'EB017-EB217'!A:AB,7,FALSE)</f>
        <v>44980</v>
      </c>
      <c r="O26" s="21" t="s">
        <v>45</v>
      </c>
      <c r="P26" s="22"/>
      <c r="Q26" s="23"/>
      <c r="R26" s="342">
        <f ca="1">SUMIF('EB017-EB217'!$X$183:$Y$1000,O26,'EB017-EB217'!$Y$183:$Y$1000)</f>
        <v>0</v>
      </c>
    </row>
    <row r="27" spans="1:18" x14ac:dyDescent="0.25">
      <c r="A27" s="441">
        <v>1481241</v>
      </c>
      <c r="B27" s="140">
        <f>VLOOKUP(Table1435[[#This Row],[Shop Order]],'EB017-EB217'!A:AB,4,FALSE)</f>
        <v>1207</v>
      </c>
      <c r="C27" s="140">
        <f>VLOOKUP(Table1435[[#This Row],[Shop Order]],'EB017-EB217'!A:AB,5,FALSE)</f>
        <v>1116</v>
      </c>
      <c r="D27" s="141">
        <f>VLOOKUP(Table1435[[#This Row],[Shop Order]],'EB017-EB217'!A:AB,6,FALSE)</f>
        <v>0.92460646230323118</v>
      </c>
      <c r="E27" s="142">
        <f>VLOOKUP(Table1435[[#This Row],[Shop Order]],'EB017-EB217'!A:AB,7,FALSE)</f>
        <v>45000</v>
      </c>
      <c r="O27" s="21" t="s">
        <v>43</v>
      </c>
      <c r="P27" s="22"/>
      <c r="Q27" s="23"/>
      <c r="R27" s="342">
        <f ca="1">SUMIF('EB017-EB217'!$X$183:$Y$1000,O27,'EB017-EB217'!$Y$183:$Y$1000)</f>
        <v>0</v>
      </c>
    </row>
    <row r="28" spans="1:18" ht="15.75" thickBot="1" x14ac:dyDescent="0.3">
      <c r="A28" s="441">
        <v>1480301</v>
      </c>
      <c r="B28" s="140">
        <f>VLOOKUP(Table1435[[#This Row],[Shop Order]],'EB017-EB217'!A:AB,4,FALSE)</f>
        <v>420</v>
      </c>
      <c r="C28" s="140">
        <f>VLOOKUP(Table1435[[#This Row],[Shop Order]],'EB017-EB217'!A:AB,5,FALSE)</f>
        <v>374</v>
      </c>
      <c r="D28" s="141">
        <f>VLOOKUP(Table1435[[#This Row],[Shop Order]],'EB017-EB217'!A:AB,6,FALSE)</f>
        <v>0.89047619047619042</v>
      </c>
      <c r="E28" s="142">
        <f>VLOOKUP(Table1435[[#This Row],[Shop Order]],'EB017-EB217'!A:AB,7,FALSE)</f>
        <v>45007</v>
      </c>
      <c r="O28" s="21" t="s">
        <v>38</v>
      </c>
      <c r="P28" s="22"/>
      <c r="Q28" s="23"/>
      <c r="R28" s="342">
        <f ca="1">SUMIF('EB017-EB217'!$X$183:$Y$1000,O28,'EB017-EB217'!$Y$183:$Y$1000)</f>
        <v>0</v>
      </c>
    </row>
    <row r="29" spans="1:18" ht="15.75" thickBot="1" x14ac:dyDescent="0.3">
      <c r="A29" s="495" t="s">
        <v>53</v>
      </c>
      <c r="B29" s="496"/>
      <c r="C29" s="497"/>
      <c r="D29" s="84">
        <f>AVERAGE(D23:D28)</f>
        <v>0.89559519166927792</v>
      </c>
      <c r="E29" s="28"/>
      <c r="O29" s="33"/>
      <c r="P29" s="33"/>
      <c r="Q29" s="33"/>
      <c r="R29" s="34"/>
    </row>
  </sheetData>
  <autoFilter ref="O4:R4">
    <filterColumn colId="0" showButton="0"/>
    <filterColumn colId="1" showButton="0"/>
    <sortState ref="O5:R28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7" orientation="landscape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F405"/>
  <sheetViews>
    <sheetView topLeftCell="A379" zoomScale="70" zoomScaleNormal="70" zoomScaleSheetLayoutView="90" workbookViewId="0">
      <selection activeCell="L412" sqref="L412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7.7109375" style="47" customWidth="1"/>
    <col min="5" max="5" width="6.28515625" style="47" customWidth="1"/>
    <col min="6" max="6" width="10.140625" style="47" customWidth="1"/>
    <col min="7" max="7" width="12.5703125" style="15" bestFit="1" customWidth="1"/>
    <col min="8" max="8" width="14.28515625" style="7" customWidth="1"/>
    <col min="9" max="9" width="10.85546875" style="7" customWidth="1"/>
    <col min="10" max="17" width="10.7109375" style="7" customWidth="1"/>
    <col min="18" max="18" width="14.28515625" style="7" bestFit="1" customWidth="1"/>
    <col min="19" max="19" width="14.7109375" style="7" bestFit="1" customWidth="1"/>
    <col min="20" max="20" width="8.42578125" style="8" bestFit="1" customWidth="1"/>
    <col min="21" max="21" width="9.5703125" style="9" customWidth="1"/>
    <col min="22" max="23" width="8.5703125" style="9" hidden="1" customWidth="1"/>
    <col min="24" max="24" width="35.42578125" style="47" customWidth="1"/>
    <col min="25" max="25" width="11" style="47" hidden="1" customWidth="1"/>
    <col min="26" max="26" width="52.28515625" style="10" customWidth="1"/>
    <col min="27" max="32" width="9.140625" style="14"/>
    <col min="33" max="16384" width="9.140625" style="47"/>
  </cols>
  <sheetData>
    <row r="1" spans="1:26" ht="15.75" thickBot="1" x14ac:dyDescent="0.3"/>
    <row r="2" spans="1:26" ht="90.75" thickBot="1" x14ac:dyDescent="0.3">
      <c r="A2" s="49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131</v>
      </c>
      <c r="S2" s="52" t="s">
        <v>44</v>
      </c>
      <c r="T2" s="52" t="s">
        <v>5</v>
      </c>
      <c r="U2" s="48" t="s">
        <v>2</v>
      </c>
      <c r="V2" s="88" t="s">
        <v>74</v>
      </c>
      <c r="W2" s="88" t="s">
        <v>74</v>
      </c>
      <c r="X2" s="89" t="s">
        <v>21</v>
      </c>
      <c r="Z2" s="90" t="s">
        <v>7</v>
      </c>
    </row>
    <row r="3" spans="1:26" ht="15.75" thickBot="1" x14ac:dyDescent="0.3">
      <c r="A3" s="80">
        <v>1471237</v>
      </c>
      <c r="B3" s="80" t="s">
        <v>113</v>
      </c>
      <c r="C3" s="472">
        <v>1152</v>
      </c>
      <c r="D3" s="472">
        <v>1200</v>
      </c>
      <c r="E3" s="472">
        <v>1121</v>
      </c>
      <c r="F3" s="473">
        <f>E3/D3</f>
        <v>0.9341666666666667</v>
      </c>
      <c r="G3" s="54">
        <v>44931</v>
      </c>
      <c r="H3" s="358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94"/>
      <c r="U3" s="202"/>
      <c r="V3" s="203"/>
      <c r="W3" s="202"/>
      <c r="X3" s="95" t="s">
        <v>80</v>
      </c>
      <c r="Z3" s="45" t="s">
        <v>139</v>
      </c>
    </row>
    <row r="4" spans="1:26" x14ac:dyDescent="0.2">
      <c r="A4" s="55"/>
      <c r="B4" s="56"/>
      <c r="C4" s="56"/>
      <c r="D4" s="56"/>
      <c r="E4" s="56"/>
      <c r="F4" s="56"/>
      <c r="G4" s="57"/>
      <c r="H4" s="359">
        <v>9</v>
      </c>
      <c r="I4" s="65"/>
      <c r="J4" s="65">
        <v>4</v>
      </c>
      <c r="K4" s="65"/>
      <c r="L4" s="65"/>
      <c r="M4" s="65"/>
      <c r="N4" s="65"/>
      <c r="O4" s="65"/>
      <c r="P4" s="65"/>
      <c r="Q4" s="65"/>
      <c r="R4" s="65"/>
      <c r="S4" s="65">
        <v>10</v>
      </c>
      <c r="T4" s="360">
        <f>SUM(H4,J4,L4,N4,P4,R4,S4)</f>
        <v>23</v>
      </c>
      <c r="U4" s="224">
        <f>($T4)/$D$3</f>
        <v>1.9166666666666665E-2</v>
      </c>
      <c r="V4" s="361">
        <f>D3</f>
        <v>1200</v>
      </c>
      <c r="W4" s="361"/>
      <c r="X4" s="362" t="s">
        <v>16</v>
      </c>
      <c r="Y4" s="47">
        <f>T4</f>
        <v>23</v>
      </c>
      <c r="Z4" s="363"/>
    </row>
    <row r="5" spans="1:26" x14ac:dyDescent="0.2">
      <c r="A5" s="58"/>
      <c r="B5" s="364"/>
      <c r="C5" s="364"/>
      <c r="D5" s="364"/>
      <c r="E5" s="364"/>
      <c r="F5" s="364"/>
      <c r="G5" s="365"/>
      <c r="H5" s="366">
        <v>2</v>
      </c>
      <c r="I5" s="67"/>
      <c r="J5" s="67"/>
      <c r="K5" s="67"/>
      <c r="L5" s="67"/>
      <c r="M5" s="67"/>
      <c r="N5" s="72"/>
      <c r="O5" s="67"/>
      <c r="P5" s="67"/>
      <c r="Q5" s="67"/>
      <c r="R5" s="67"/>
      <c r="S5" s="67"/>
      <c r="T5" s="367">
        <f t="shared" ref="T5:T29" si="0">SUM(H5,J5,L5,N5,P5,R5,S5)</f>
        <v>2</v>
      </c>
      <c r="U5" s="224">
        <f t="shared" ref="U5:U34" si="1">($T5)/$D$3</f>
        <v>1.6666666666666668E-3</v>
      </c>
      <c r="V5" s="361">
        <f>D3</f>
        <v>1200</v>
      </c>
      <c r="W5" s="361"/>
      <c r="X5" s="368" t="s">
        <v>46</v>
      </c>
      <c r="Y5" s="47">
        <f t="shared" ref="Y5:Y16" si="2">T5</f>
        <v>2</v>
      </c>
      <c r="Z5" s="369" t="s">
        <v>140</v>
      </c>
    </row>
    <row r="6" spans="1:26" x14ac:dyDescent="0.2">
      <c r="A6" s="58"/>
      <c r="B6" s="364"/>
      <c r="C6" s="364"/>
      <c r="D6" s="364"/>
      <c r="E6" s="364"/>
      <c r="F6" s="364"/>
      <c r="G6" s="365"/>
      <c r="H6" s="366">
        <v>2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367">
        <f t="shared" si="0"/>
        <v>2</v>
      </c>
      <c r="U6" s="224">
        <f t="shared" si="1"/>
        <v>1.6666666666666668E-3</v>
      </c>
      <c r="V6" s="361">
        <f>D3</f>
        <v>1200</v>
      </c>
      <c r="W6" s="361"/>
      <c r="X6" s="368" t="s">
        <v>6</v>
      </c>
      <c r="Y6" s="47">
        <f t="shared" si="2"/>
        <v>2</v>
      </c>
      <c r="Z6" s="369" t="s">
        <v>181</v>
      </c>
    </row>
    <row r="7" spans="1:26" x14ac:dyDescent="0.2">
      <c r="A7" s="58"/>
      <c r="B7" s="364"/>
      <c r="C7" s="364"/>
      <c r="D7" s="364"/>
      <c r="E7" s="364"/>
      <c r="F7" s="364"/>
      <c r="G7" s="365"/>
      <c r="H7" s="366">
        <v>3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367">
        <f t="shared" si="0"/>
        <v>3</v>
      </c>
      <c r="U7" s="224">
        <f t="shared" si="1"/>
        <v>2.5000000000000001E-3</v>
      </c>
      <c r="V7" s="361">
        <f>D3</f>
        <v>1200</v>
      </c>
      <c r="W7" s="361"/>
      <c r="X7" s="368" t="s">
        <v>14</v>
      </c>
      <c r="Y7" s="47">
        <f t="shared" si="2"/>
        <v>3</v>
      </c>
      <c r="Z7" s="369"/>
    </row>
    <row r="8" spans="1:26" x14ac:dyDescent="0.2">
      <c r="A8" s="58"/>
      <c r="B8" s="364"/>
      <c r="C8" s="364"/>
      <c r="D8" s="364"/>
      <c r="E8" s="364"/>
      <c r="F8" s="364"/>
      <c r="G8" s="365"/>
      <c r="H8" s="366"/>
      <c r="I8" s="67"/>
      <c r="J8" s="67">
        <v>1</v>
      </c>
      <c r="K8" s="67"/>
      <c r="L8" s="67"/>
      <c r="M8" s="67"/>
      <c r="N8" s="67"/>
      <c r="O8" s="67"/>
      <c r="P8" s="67"/>
      <c r="Q8" s="67"/>
      <c r="R8" s="67"/>
      <c r="S8" s="67"/>
      <c r="T8" s="367">
        <f t="shared" si="0"/>
        <v>1</v>
      </c>
      <c r="U8" s="224">
        <f t="shared" si="1"/>
        <v>8.3333333333333339E-4</v>
      </c>
      <c r="V8" s="361">
        <f>D3</f>
        <v>1200</v>
      </c>
      <c r="W8" s="361"/>
      <c r="X8" s="368" t="s">
        <v>15</v>
      </c>
      <c r="Y8" s="47">
        <f t="shared" si="2"/>
        <v>1</v>
      </c>
      <c r="Z8" s="370"/>
    </row>
    <row r="9" spans="1:26" x14ac:dyDescent="0.2">
      <c r="A9" s="58"/>
      <c r="B9" s="364"/>
      <c r="C9" s="364"/>
      <c r="D9" s="364"/>
      <c r="E9" s="364"/>
      <c r="F9" s="364"/>
      <c r="G9" s="365"/>
      <c r="H9" s="366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367">
        <f t="shared" si="0"/>
        <v>0</v>
      </c>
      <c r="U9" s="224">
        <f t="shared" si="1"/>
        <v>0</v>
      </c>
      <c r="V9" s="361">
        <f>D3</f>
        <v>1200</v>
      </c>
      <c r="W9" s="361"/>
      <c r="X9" s="368" t="s">
        <v>32</v>
      </c>
      <c r="Y9" s="47">
        <f t="shared" si="2"/>
        <v>0</v>
      </c>
      <c r="Z9" s="370"/>
    </row>
    <row r="10" spans="1:26" x14ac:dyDescent="0.2">
      <c r="A10" s="58"/>
      <c r="B10" s="364"/>
      <c r="C10" s="364"/>
      <c r="D10" s="364"/>
      <c r="E10" s="364"/>
      <c r="F10" s="364"/>
      <c r="G10" s="365"/>
      <c r="H10" s="366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367">
        <f t="shared" si="0"/>
        <v>0</v>
      </c>
      <c r="U10" s="224">
        <f t="shared" si="1"/>
        <v>0</v>
      </c>
      <c r="V10" s="361">
        <f>D3</f>
        <v>1200</v>
      </c>
      <c r="W10" s="361"/>
      <c r="X10" s="368" t="s">
        <v>33</v>
      </c>
      <c r="Y10" s="47">
        <f t="shared" si="2"/>
        <v>0</v>
      </c>
      <c r="Z10" s="370"/>
    </row>
    <row r="11" spans="1:26" x14ac:dyDescent="0.2">
      <c r="A11" s="58"/>
      <c r="B11" s="364"/>
      <c r="C11" s="364"/>
      <c r="D11" s="364"/>
      <c r="E11" s="364"/>
      <c r="F11" s="364"/>
      <c r="G11" s="365"/>
      <c r="H11" s="366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367">
        <f t="shared" si="0"/>
        <v>0</v>
      </c>
      <c r="U11" s="224">
        <f t="shared" si="1"/>
        <v>0</v>
      </c>
      <c r="V11" s="361">
        <f>D3</f>
        <v>1200</v>
      </c>
      <c r="W11" s="361"/>
      <c r="X11" s="368" t="s">
        <v>130</v>
      </c>
      <c r="Y11" s="47">
        <f t="shared" si="2"/>
        <v>0</v>
      </c>
      <c r="Z11" s="370"/>
    </row>
    <row r="12" spans="1:26" x14ac:dyDescent="0.2">
      <c r="A12" s="58"/>
      <c r="B12" s="364"/>
      <c r="C12" s="364"/>
      <c r="D12" s="364"/>
      <c r="E12" s="364"/>
      <c r="F12" s="364" t="s">
        <v>110</v>
      </c>
      <c r="G12" s="365"/>
      <c r="H12" s="366">
        <v>1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367">
        <f t="shared" si="0"/>
        <v>1</v>
      </c>
      <c r="U12" s="224">
        <f t="shared" si="1"/>
        <v>8.3333333333333339E-4</v>
      </c>
      <c r="V12" s="361">
        <f>D3</f>
        <v>1200</v>
      </c>
      <c r="W12" s="361"/>
      <c r="X12" s="368" t="s">
        <v>31</v>
      </c>
      <c r="Y12" s="47">
        <f t="shared" si="2"/>
        <v>1</v>
      </c>
      <c r="Z12" s="370"/>
    </row>
    <row r="13" spans="1:26" x14ac:dyDescent="0.2">
      <c r="A13" s="58"/>
      <c r="B13" s="364"/>
      <c r="C13" s="364"/>
      <c r="D13" s="364"/>
      <c r="E13" s="364"/>
      <c r="F13" s="364"/>
      <c r="G13" s="365"/>
      <c r="H13" s="366">
        <v>5</v>
      </c>
      <c r="I13" s="67"/>
      <c r="J13" s="67">
        <v>5</v>
      </c>
      <c r="K13" s="67"/>
      <c r="L13" s="67"/>
      <c r="M13" s="67"/>
      <c r="N13" s="67"/>
      <c r="O13" s="67"/>
      <c r="P13" s="67"/>
      <c r="Q13" s="67"/>
      <c r="R13" s="67"/>
      <c r="S13" s="67">
        <v>3</v>
      </c>
      <c r="T13" s="367">
        <f t="shared" si="0"/>
        <v>13</v>
      </c>
      <c r="U13" s="224">
        <f t="shared" si="1"/>
        <v>1.0833333333333334E-2</v>
      </c>
      <c r="V13" s="361">
        <f>D3</f>
        <v>1200</v>
      </c>
      <c r="W13" s="361"/>
      <c r="X13" s="368" t="s">
        <v>0</v>
      </c>
      <c r="Y13" s="47">
        <f t="shared" si="2"/>
        <v>13</v>
      </c>
      <c r="Z13" s="371"/>
    </row>
    <row r="14" spans="1:26" x14ac:dyDescent="0.2">
      <c r="A14" s="58"/>
      <c r="B14" s="364"/>
      <c r="C14" s="364"/>
      <c r="D14" s="364"/>
      <c r="E14" s="364"/>
      <c r="F14" s="364"/>
      <c r="G14" s="365"/>
      <c r="H14" s="366">
        <v>3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>
        <v>3</v>
      </c>
      <c r="T14" s="367">
        <f t="shared" si="0"/>
        <v>6</v>
      </c>
      <c r="U14" s="224">
        <f t="shared" si="1"/>
        <v>5.0000000000000001E-3</v>
      </c>
      <c r="V14" s="361">
        <f>D3</f>
        <v>1200</v>
      </c>
      <c r="W14" s="361"/>
      <c r="X14" s="368" t="s">
        <v>12</v>
      </c>
      <c r="Y14" s="47">
        <f t="shared" si="2"/>
        <v>6</v>
      </c>
      <c r="Z14" s="371"/>
    </row>
    <row r="15" spans="1:26" x14ac:dyDescent="0.2">
      <c r="A15" s="58"/>
      <c r="B15" s="364"/>
      <c r="C15" s="364"/>
      <c r="D15" s="364"/>
      <c r="E15" s="364"/>
      <c r="F15" s="364"/>
      <c r="G15" s="365"/>
      <c r="H15" s="36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367">
        <f t="shared" si="0"/>
        <v>0</v>
      </c>
      <c r="U15" s="224">
        <f t="shared" si="1"/>
        <v>0</v>
      </c>
      <c r="V15" s="361">
        <f>D3</f>
        <v>1200</v>
      </c>
      <c r="W15" s="361"/>
      <c r="X15" s="368" t="s">
        <v>35</v>
      </c>
      <c r="Y15" s="47">
        <f t="shared" si="2"/>
        <v>0</v>
      </c>
      <c r="Z15" s="371"/>
    </row>
    <row r="16" spans="1:26" x14ac:dyDescent="0.2">
      <c r="A16" s="58"/>
      <c r="B16" s="364"/>
      <c r="C16" s="364"/>
      <c r="D16" s="364"/>
      <c r="E16" s="364"/>
      <c r="F16" s="364"/>
      <c r="G16" s="365"/>
      <c r="H16" s="3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373">
        <f t="shared" si="0"/>
        <v>0</v>
      </c>
      <c r="U16" s="224">
        <f t="shared" si="1"/>
        <v>0</v>
      </c>
      <c r="V16" s="361">
        <f>D3</f>
        <v>1200</v>
      </c>
      <c r="W16" s="361"/>
      <c r="X16" s="180" t="s">
        <v>189</v>
      </c>
      <c r="Y16" s="47">
        <f t="shared" si="2"/>
        <v>0</v>
      </c>
      <c r="Z16" s="371"/>
    </row>
    <row r="17" spans="1:30" ht="15.75" x14ac:dyDescent="0.2">
      <c r="A17" s="58"/>
      <c r="B17" s="364"/>
      <c r="C17" s="364"/>
      <c r="D17" s="364"/>
      <c r="E17" s="364"/>
      <c r="F17" s="364"/>
      <c r="G17" s="62"/>
      <c r="H17" s="375"/>
      <c r="I17" s="67"/>
      <c r="J17" s="72"/>
      <c r="K17" s="67"/>
      <c r="L17" s="67"/>
      <c r="M17" s="67"/>
      <c r="N17" s="67"/>
      <c r="O17" s="67"/>
      <c r="P17" s="67"/>
      <c r="Q17" s="67"/>
      <c r="R17" s="67"/>
      <c r="S17" s="67"/>
      <c r="T17" s="367">
        <f t="shared" si="0"/>
        <v>0</v>
      </c>
      <c r="U17" s="224">
        <f t="shared" si="1"/>
        <v>0</v>
      </c>
      <c r="V17" s="361">
        <f>D3</f>
        <v>1200</v>
      </c>
      <c r="W17" s="361"/>
      <c r="X17" s="376" t="s">
        <v>129</v>
      </c>
      <c r="Z17" s="377"/>
    </row>
    <row r="18" spans="1:30" x14ac:dyDescent="0.2">
      <c r="A18" s="58"/>
      <c r="B18" s="364"/>
      <c r="C18" s="364"/>
      <c r="D18" s="364"/>
      <c r="E18" s="364"/>
      <c r="F18" s="364"/>
      <c r="G18" s="62"/>
      <c r="H18" s="378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367">
        <f t="shared" si="0"/>
        <v>0</v>
      </c>
      <c r="U18" s="224">
        <f t="shared" si="1"/>
        <v>0</v>
      </c>
      <c r="V18" s="361">
        <f>D3</f>
        <v>1200</v>
      </c>
      <c r="W18" s="361"/>
      <c r="X18" s="368" t="s">
        <v>182</v>
      </c>
      <c r="Z18" s="363"/>
    </row>
    <row r="19" spans="1:30" x14ac:dyDescent="0.2">
      <c r="A19" s="58"/>
      <c r="B19" s="364"/>
      <c r="C19" s="364"/>
      <c r="D19" s="364"/>
      <c r="E19" s="364"/>
      <c r="F19" s="364"/>
      <c r="G19" s="365"/>
      <c r="H19" s="366"/>
      <c r="I19" s="375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367">
        <f t="shared" si="0"/>
        <v>0</v>
      </c>
      <c r="U19" s="224">
        <f t="shared" si="1"/>
        <v>0</v>
      </c>
      <c r="V19" s="361"/>
      <c r="W19" s="361"/>
      <c r="X19" s="368" t="s">
        <v>85</v>
      </c>
      <c r="Z19" s="363"/>
    </row>
    <row r="20" spans="1:30" ht="15.75" thickBot="1" x14ac:dyDescent="0.25">
      <c r="A20" s="58"/>
      <c r="B20" s="364"/>
      <c r="C20" s="364"/>
      <c r="D20" s="364"/>
      <c r="E20" s="364"/>
      <c r="F20" s="364"/>
      <c r="G20" s="365"/>
      <c r="H20" s="379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380">
        <f t="shared" si="0"/>
        <v>0</v>
      </c>
      <c r="U20" s="331">
        <f t="shared" si="1"/>
        <v>0</v>
      </c>
      <c r="V20" s="361">
        <f>D3</f>
        <v>1200</v>
      </c>
      <c r="W20" s="381"/>
      <c r="X20" s="382" t="s">
        <v>29</v>
      </c>
      <c r="Y20" s="47">
        <f t="shared" ref="Y20:Y30" si="3">T20</f>
        <v>0</v>
      </c>
      <c r="Z20" s="383"/>
    </row>
    <row r="21" spans="1:30" x14ac:dyDescent="0.2">
      <c r="A21" s="58"/>
      <c r="B21" s="364"/>
      <c r="C21" s="364" t="s">
        <v>126</v>
      </c>
      <c r="D21" s="364"/>
      <c r="E21" s="364"/>
      <c r="F21" s="364"/>
      <c r="G21" s="365"/>
      <c r="H21" s="384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367">
        <f t="shared" si="0"/>
        <v>0</v>
      </c>
      <c r="U21" s="224">
        <f t="shared" si="1"/>
        <v>0</v>
      </c>
      <c r="V21" s="361">
        <f>D3</f>
        <v>1200</v>
      </c>
      <c r="W21" s="361"/>
      <c r="X21" s="385" t="s">
        <v>11</v>
      </c>
      <c r="Y21" s="47">
        <f t="shared" si="3"/>
        <v>0</v>
      </c>
      <c r="Z21" s="363"/>
    </row>
    <row r="22" spans="1:30" x14ac:dyDescent="0.2">
      <c r="A22" s="58"/>
      <c r="B22" s="364"/>
      <c r="C22" s="364"/>
      <c r="D22" s="364"/>
      <c r="E22" s="364"/>
      <c r="F22" s="364"/>
      <c r="G22" s="365"/>
      <c r="H22" s="38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367">
        <f t="shared" si="0"/>
        <v>0</v>
      </c>
      <c r="U22" s="224">
        <f t="shared" si="1"/>
        <v>0</v>
      </c>
      <c r="V22" s="361">
        <f>D3</f>
        <v>1200</v>
      </c>
      <c r="W22" s="361"/>
      <c r="X22" s="368" t="s">
        <v>30</v>
      </c>
      <c r="Y22" s="47">
        <f t="shared" si="3"/>
        <v>0</v>
      </c>
      <c r="Z22" s="363"/>
    </row>
    <row r="23" spans="1:30" x14ac:dyDescent="0.2">
      <c r="A23" s="58"/>
      <c r="B23" s="364"/>
      <c r="C23" s="364"/>
      <c r="D23" s="364"/>
      <c r="E23" s="364"/>
      <c r="F23" s="364"/>
      <c r="G23" s="365"/>
      <c r="H23" s="386"/>
      <c r="I23" s="67">
        <v>5</v>
      </c>
      <c r="J23" s="67">
        <v>3</v>
      </c>
      <c r="K23" s="67"/>
      <c r="L23" s="67"/>
      <c r="M23" s="67"/>
      <c r="N23" s="67"/>
      <c r="O23" s="67"/>
      <c r="P23" s="67"/>
      <c r="Q23" s="67"/>
      <c r="R23" s="67"/>
      <c r="S23" s="67"/>
      <c r="T23" s="367">
        <f t="shared" si="0"/>
        <v>3</v>
      </c>
      <c r="U23" s="224">
        <f t="shared" si="1"/>
        <v>2.5000000000000001E-3</v>
      </c>
      <c r="V23" s="361">
        <f>D3</f>
        <v>1200</v>
      </c>
      <c r="W23" s="361"/>
      <c r="X23" s="368" t="s">
        <v>3</v>
      </c>
      <c r="Y23" s="47">
        <f t="shared" si="3"/>
        <v>3</v>
      </c>
      <c r="Z23" s="370"/>
    </row>
    <row r="24" spans="1:30" x14ac:dyDescent="0.2">
      <c r="A24" s="58"/>
      <c r="B24" s="364"/>
      <c r="C24" s="364"/>
      <c r="D24" s="364"/>
      <c r="E24" s="364"/>
      <c r="F24" s="364"/>
      <c r="G24" s="365"/>
      <c r="H24" s="386"/>
      <c r="I24" s="67">
        <v>6</v>
      </c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367">
        <f t="shared" si="0"/>
        <v>0</v>
      </c>
      <c r="U24" s="224">
        <f t="shared" si="1"/>
        <v>0</v>
      </c>
      <c r="V24" s="361">
        <f>D3</f>
        <v>1200</v>
      </c>
      <c r="W24" s="361"/>
      <c r="X24" s="368" t="s">
        <v>8</v>
      </c>
      <c r="Y24" s="47">
        <f t="shared" si="3"/>
        <v>0</v>
      </c>
      <c r="Z24" s="371"/>
    </row>
    <row r="25" spans="1:30" x14ac:dyDescent="0.2">
      <c r="A25" s="58"/>
      <c r="B25" s="364"/>
      <c r="C25" s="364"/>
      <c r="D25" s="364"/>
      <c r="E25" s="364"/>
      <c r="F25" s="364"/>
      <c r="G25" s="365"/>
      <c r="H25" s="386"/>
      <c r="I25" s="67">
        <v>1</v>
      </c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367">
        <f t="shared" si="0"/>
        <v>0</v>
      </c>
      <c r="U25" s="224">
        <f t="shared" si="1"/>
        <v>0</v>
      </c>
      <c r="V25" s="361">
        <f>D3</f>
        <v>1200</v>
      </c>
      <c r="W25" s="361"/>
      <c r="X25" s="368" t="s">
        <v>9</v>
      </c>
      <c r="Y25" s="47">
        <f t="shared" si="3"/>
        <v>0</v>
      </c>
      <c r="Z25" s="371"/>
    </row>
    <row r="26" spans="1:30" x14ac:dyDescent="0.2">
      <c r="A26" s="58"/>
      <c r="B26" s="364"/>
      <c r="C26" s="364"/>
      <c r="D26" s="364"/>
      <c r="E26" s="364"/>
      <c r="F26" s="364"/>
      <c r="G26" s="365"/>
      <c r="H26" s="386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367">
        <f t="shared" si="0"/>
        <v>0</v>
      </c>
      <c r="U26" s="224">
        <f t="shared" si="1"/>
        <v>0</v>
      </c>
      <c r="V26" s="361">
        <f>D3</f>
        <v>1200</v>
      </c>
      <c r="W26" s="361"/>
      <c r="X26" s="368" t="s">
        <v>82</v>
      </c>
      <c r="Y26" s="47">
        <f t="shared" si="3"/>
        <v>0</v>
      </c>
      <c r="Z26" s="363" t="s">
        <v>195</v>
      </c>
    </row>
    <row r="27" spans="1:30" x14ac:dyDescent="0.2">
      <c r="A27" s="58"/>
      <c r="B27" s="364"/>
      <c r="C27" s="364"/>
      <c r="D27" s="364"/>
      <c r="E27" s="364"/>
      <c r="F27" s="364"/>
      <c r="G27" s="365"/>
      <c r="H27" s="386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367">
        <f t="shared" si="0"/>
        <v>0</v>
      </c>
      <c r="U27" s="224">
        <f t="shared" si="1"/>
        <v>0</v>
      </c>
      <c r="V27" s="361">
        <f>D3</f>
        <v>1200</v>
      </c>
      <c r="W27" s="361"/>
      <c r="X27" s="368" t="s">
        <v>20</v>
      </c>
      <c r="Y27" s="47">
        <f t="shared" si="3"/>
        <v>0</v>
      </c>
      <c r="Z27" s="363" t="s">
        <v>249</v>
      </c>
    </row>
    <row r="28" spans="1:30" x14ac:dyDescent="0.2">
      <c r="A28" s="58"/>
      <c r="B28" s="364"/>
      <c r="C28" s="364"/>
      <c r="D28" s="364"/>
      <c r="E28" s="364"/>
      <c r="F28" s="364"/>
      <c r="G28" s="365"/>
      <c r="H28" s="386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367">
        <f t="shared" si="0"/>
        <v>0</v>
      </c>
      <c r="U28" s="224">
        <f t="shared" si="1"/>
        <v>0</v>
      </c>
      <c r="V28" s="361">
        <f>D3</f>
        <v>1200</v>
      </c>
      <c r="W28" s="361"/>
      <c r="X28" s="368" t="s">
        <v>83</v>
      </c>
      <c r="Y28" s="47">
        <f t="shared" si="3"/>
        <v>0</v>
      </c>
      <c r="Z28" s="370"/>
    </row>
    <row r="29" spans="1:30" x14ac:dyDescent="0.2">
      <c r="A29" s="58"/>
      <c r="B29" s="364"/>
      <c r="C29" s="364"/>
      <c r="D29" s="364"/>
      <c r="E29" s="364"/>
      <c r="F29" s="364"/>
      <c r="G29" s="365"/>
      <c r="H29" s="386"/>
      <c r="I29" s="67">
        <v>2</v>
      </c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67">
        <f t="shared" si="0"/>
        <v>0</v>
      </c>
      <c r="U29" s="224">
        <f t="shared" si="1"/>
        <v>0</v>
      </c>
      <c r="V29" s="361">
        <f>D3</f>
        <v>1200</v>
      </c>
      <c r="W29" s="361"/>
      <c r="X29" s="368" t="s">
        <v>10</v>
      </c>
      <c r="Y29" s="47">
        <f t="shared" si="3"/>
        <v>0</v>
      </c>
      <c r="Z29" s="371"/>
      <c r="AD29" s="14" t="s">
        <v>110</v>
      </c>
    </row>
    <row r="30" spans="1:30" x14ac:dyDescent="0.2">
      <c r="A30" s="58"/>
      <c r="B30" s="364"/>
      <c r="C30" s="364"/>
      <c r="D30" s="364"/>
      <c r="E30" s="364"/>
      <c r="F30" s="364"/>
      <c r="G30" s="365"/>
      <c r="H30" s="386"/>
      <c r="I30" s="67">
        <v>1</v>
      </c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367">
        <f>SUM(H30,J30,L30,N30,P30,R30,S30)</f>
        <v>0</v>
      </c>
      <c r="U30" s="224">
        <f t="shared" si="1"/>
        <v>0</v>
      </c>
      <c r="V30" s="361">
        <f>D3</f>
        <v>1200</v>
      </c>
      <c r="W30" s="361"/>
      <c r="X30" s="368" t="s">
        <v>13</v>
      </c>
      <c r="Y30" s="47">
        <f t="shared" si="3"/>
        <v>0</v>
      </c>
      <c r="Z30" s="371"/>
    </row>
    <row r="31" spans="1:30" x14ac:dyDescent="0.2">
      <c r="A31" s="58"/>
      <c r="B31" s="364"/>
      <c r="C31" s="364"/>
      <c r="D31" s="364"/>
      <c r="E31" s="364"/>
      <c r="F31" s="364"/>
      <c r="G31" s="365"/>
      <c r="H31" s="366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367">
        <f t="shared" ref="T31:T34" si="4">SUM(H31,J31,L31,N31,P31,R31,S31)</f>
        <v>0</v>
      </c>
      <c r="U31" s="224">
        <f t="shared" si="1"/>
        <v>0</v>
      </c>
      <c r="V31" s="361" t="str">
        <f>D2</f>
        <v>Build QTY</v>
      </c>
      <c r="W31" s="361"/>
      <c r="X31" s="368" t="s">
        <v>101</v>
      </c>
      <c r="Y31" s="47">
        <f t="shared" ref="Y31:Y42" si="5">T32</f>
        <v>0</v>
      </c>
      <c r="Z31" s="370"/>
    </row>
    <row r="32" spans="1:30" ht="15.75" x14ac:dyDescent="0.2">
      <c r="A32" s="58"/>
      <c r="B32" s="364"/>
      <c r="C32" s="364"/>
      <c r="D32" s="364"/>
      <c r="E32" s="364"/>
      <c r="F32" s="364"/>
      <c r="G32" s="365"/>
      <c r="H32" s="366"/>
      <c r="I32" s="67">
        <v>1</v>
      </c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367">
        <f t="shared" si="4"/>
        <v>0</v>
      </c>
      <c r="U32" s="224">
        <f t="shared" si="1"/>
        <v>0</v>
      </c>
      <c r="V32" s="361">
        <f>D3</f>
        <v>1200</v>
      </c>
      <c r="W32" s="361"/>
      <c r="X32" s="387" t="s">
        <v>90</v>
      </c>
      <c r="Y32" s="47">
        <f t="shared" si="5"/>
        <v>0</v>
      </c>
      <c r="Z32" s="370"/>
    </row>
    <row r="33" spans="1:26" x14ac:dyDescent="0.2">
      <c r="A33" s="58"/>
      <c r="B33" s="364"/>
      <c r="C33" s="364"/>
      <c r="D33" s="364"/>
      <c r="E33" s="364"/>
      <c r="F33" s="364"/>
      <c r="G33" s="365"/>
      <c r="H33" s="366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367">
        <f t="shared" si="4"/>
        <v>0</v>
      </c>
      <c r="U33" s="224">
        <f t="shared" si="1"/>
        <v>0</v>
      </c>
      <c r="V33" s="361">
        <f>D3</f>
        <v>1200</v>
      </c>
      <c r="W33" s="361"/>
      <c r="X33" s="368" t="s">
        <v>85</v>
      </c>
      <c r="Y33" s="47">
        <f t="shared" si="5"/>
        <v>0</v>
      </c>
      <c r="Z33" s="371"/>
    </row>
    <row r="34" spans="1:26" ht="15.75" thickBot="1" x14ac:dyDescent="0.25">
      <c r="A34" s="58"/>
      <c r="B34" s="364"/>
      <c r="C34" s="364"/>
      <c r="D34" s="364"/>
      <c r="E34" s="364"/>
      <c r="F34" s="364"/>
      <c r="G34" s="365"/>
      <c r="H34" s="3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367">
        <f t="shared" si="4"/>
        <v>0</v>
      </c>
      <c r="U34" s="224">
        <f t="shared" si="1"/>
        <v>0</v>
      </c>
      <c r="V34" s="361">
        <f>D3</f>
        <v>1200</v>
      </c>
      <c r="W34" s="381"/>
      <c r="X34" s="374" t="s">
        <v>127</v>
      </c>
      <c r="Y34" s="47">
        <f t="shared" si="5"/>
        <v>0</v>
      </c>
      <c r="Z34" s="363"/>
    </row>
    <row r="35" spans="1:26" ht="15.75" thickBot="1" x14ac:dyDescent="0.25">
      <c r="A35" s="58"/>
      <c r="B35" s="364"/>
      <c r="C35" s="364"/>
      <c r="D35" s="364"/>
      <c r="E35" s="364"/>
      <c r="F35" s="364"/>
      <c r="G35" s="365"/>
      <c r="H35" s="358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2"/>
      <c r="U35" s="202"/>
      <c r="V35" s="202"/>
      <c r="W35" s="388"/>
      <c r="X35" s="452" t="s">
        <v>86</v>
      </c>
      <c r="Y35" s="47">
        <f t="shared" si="5"/>
        <v>4</v>
      </c>
      <c r="Z35" s="363"/>
    </row>
    <row r="36" spans="1:26" ht="15.75" x14ac:dyDescent="0.2">
      <c r="A36" s="58"/>
      <c r="B36" s="364"/>
      <c r="C36" s="364"/>
      <c r="D36" s="364"/>
      <c r="E36" s="364"/>
      <c r="F36" s="364"/>
      <c r="G36" s="62"/>
      <c r="H36" s="359">
        <v>4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389">
        <f t="shared" ref="T36:T43" si="6">SUM(H36,J36,L36,N36,P36,R36,S36)</f>
        <v>4</v>
      </c>
      <c r="U36" s="224">
        <f>($T36)/$D$3</f>
        <v>3.3333333333333335E-3</v>
      </c>
      <c r="V36" s="361">
        <f>D3</f>
        <v>1200</v>
      </c>
      <c r="W36" s="390"/>
      <c r="X36" s="285" t="s">
        <v>88</v>
      </c>
      <c r="Y36" s="47">
        <f t="shared" si="5"/>
        <v>2</v>
      </c>
      <c r="Z36" s="428"/>
    </row>
    <row r="37" spans="1:26" x14ac:dyDescent="0.2">
      <c r="A37" s="58"/>
      <c r="B37" s="364"/>
      <c r="C37" s="364"/>
      <c r="D37" s="364"/>
      <c r="E37" s="364"/>
      <c r="F37" s="364"/>
      <c r="G37" s="62"/>
      <c r="H37" s="366">
        <v>2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367">
        <f t="shared" si="6"/>
        <v>2</v>
      </c>
      <c r="U37" s="224">
        <f t="shared" ref="U37:U43" si="7">($T37)/$D$3</f>
        <v>1.6666666666666668E-3</v>
      </c>
      <c r="V37" s="361">
        <f>D3</f>
        <v>1200</v>
      </c>
      <c r="W37" s="361"/>
      <c r="X37" s="368" t="s">
        <v>199</v>
      </c>
      <c r="Y37" s="47">
        <f t="shared" si="5"/>
        <v>1</v>
      </c>
      <c r="Z37" s="439"/>
    </row>
    <row r="38" spans="1:26" x14ac:dyDescent="0.2">
      <c r="A38" s="58"/>
      <c r="B38" s="364"/>
      <c r="C38" s="364"/>
      <c r="D38" s="364"/>
      <c r="E38" s="364"/>
      <c r="F38" s="364"/>
      <c r="G38" s="62"/>
      <c r="H38" s="366">
        <v>1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367">
        <f t="shared" si="6"/>
        <v>1</v>
      </c>
      <c r="U38" s="224">
        <f t="shared" si="7"/>
        <v>8.3333333333333339E-4</v>
      </c>
      <c r="V38" s="361">
        <f>D3</f>
        <v>1200</v>
      </c>
      <c r="W38" s="361"/>
      <c r="X38" s="368" t="s">
        <v>16</v>
      </c>
      <c r="Y38" s="47">
        <f t="shared" si="5"/>
        <v>3</v>
      </c>
      <c r="Z38" s="105" t="s">
        <v>248</v>
      </c>
    </row>
    <row r="39" spans="1:26" x14ac:dyDescent="0.2">
      <c r="A39" s="58"/>
      <c r="B39" s="364"/>
      <c r="C39" s="364"/>
      <c r="D39" s="364"/>
      <c r="E39" s="364"/>
      <c r="F39" s="364"/>
      <c r="G39" s="62"/>
      <c r="H39" s="366">
        <v>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367">
        <f t="shared" si="6"/>
        <v>3</v>
      </c>
      <c r="U39" s="224">
        <f t="shared" si="7"/>
        <v>2.5000000000000001E-3</v>
      </c>
      <c r="V39" s="361">
        <f>D3</f>
        <v>1200</v>
      </c>
      <c r="W39" s="361"/>
      <c r="X39" s="368" t="s">
        <v>13</v>
      </c>
      <c r="Y39" s="47">
        <f t="shared" si="5"/>
        <v>6</v>
      </c>
      <c r="Z39" s="439" t="s">
        <v>247</v>
      </c>
    </row>
    <row r="40" spans="1:26" x14ac:dyDescent="0.2">
      <c r="A40" s="58"/>
      <c r="B40" s="364"/>
      <c r="C40" s="364"/>
      <c r="D40" s="364"/>
      <c r="E40" s="364"/>
      <c r="F40" s="364"/>
      <c r="G40" s="62"/>
      <c r="H40" s="366">
        <v>6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367">
        <f t="shared" si="6"/>
        <v>6</v>
      </c>
      <c r="U40" s="224">
        <f t="shared" si="7"/>
        <v>5.0000000000000001E-3</v>
      </c>
      <c r="V40" s="361">
        <f>D3</f>
        <v>1200</v>
      </c>
      <c r="W40" s="361"/>
      <c r="X40" s="368" t="s">
        <v>168</v>
      </c>
      <c r="Y40" s="47">
        <f t="shared" si="5"/>
        <v>2</v>
      </c>
      <c r="Z40" s="105"/>
    </row>
    <row r="41" spans="1:26" x14ac:dyDescent="0.2">
      <c r="A41" s="58"/>
      <c r="B41" s="364"/>
      <c r="C41" s="364"/>
      <c r="D41" s="364"/>
      <c r="E41" s="364"/>
      <c r="F41" s="364"/>
      <c r="G41" s="62"/>
      <c r="H41" s="366">
        <v>2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367">
        <f t="shared" si="6"/>
        <v>2</v>
      </c>
      <c r="U41" s="224">
        <f t="shared" si="7"/>
        <v>1.6666666666666668E-3</v>
      </c>
      <c r="V41" s="361">
        <f>D3</f>
        <v>1200</v>
      </c>
      <c r="W41" s="361"/>
      <c r="X41" s="368" t="s">
        <v>76</v>
      </c>
      <c r="Y41" s="47">
        <f t="shared" si="5"/>
        <v>5</v>
      </c>
      <c r="Z41" s="105"/>
    </row>
    <row r="42" spans="1:26" ht="15.75" x14ac:dyDescent="0.2">
      <c r="A42" s="58"/>
      <c r="B42" s="364"/>
      <c r="C42" s="364"/>
      <c r="D42" s="364"/>
      <c r="E42" s="364"/>
      <c r="F42" s="364"/>
      <c r="G42" s="62"/>
      <c r="H42" s="372">
        <v>5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367">
        <f t="shared" si="6"/>
        <v>5</v>
      </c>
      <c r="U42" s="224">
        <f t="shared" si="7"/>
        <v>4.1666666666666666E-3</v>
      </c>
      <c r="V42" s="361">
        <f>D3</f>
        <v>1200</v>
      </c>
      <c r="W42" s="361"/>
      <c r="X42" s="391" t="s">
        <v>37</v>
      </c>
      <c r="Y42" s="47">
        <f t="shared" si="5"/>
        <v>0</v>
      </c>
      <c r="Z42" s="292" t="s">
        <v>184</v>
      </c>
    </row>
    <row r="43" spans="1:26" ht="15.75" thickBot="1" x14ac:dyDescent="0.25">
      <c r="A43" s="191"/>
      <c r="B43" s="192"/>
      <c r="C43" s="192"/>
      <c r="D43" s="192"/>
      <c r="E43" s="192"/>
      <c r="F43" s="192"/>
      <c r="G43" s="199"/>
      <c r="H43" s="3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373">
        <f t="shared" si="6"/>
        <v>0</v>
      </c>
      <c r="U43" s="331">
        <f t="shared" si="7"/>
        <v>0</v>
      </c>
      <c r="V43" s="361">
        <f>D3</f>
        <v>1200</v>
      </c>
      <c r="W43" s="361"/>
      <c r="X43" s="393" t="s">
        <v>97</v>
      </c>
      <c r="Z43" s="442"/>
    </row>
    <row r="44" spans="1:26" ht="15.75" thickBot="1" x14ac:dyDescent="0.25">
      <c r="G44" s="53" t="s">
        <v>5</v>
      </c>
      <c r="H44" s="63">
        <f>SUM(H4:H43)</f>
        <v>48</v>
      </c>
      <c r="I44" s="63">
        <f>SUM(I4:I43)</f>
        <v>16</v>
      </c>
      <c r="J44" s="63">
        <f t="shared" ref="J44:S44" si="8">SUM(J4:J43)</f>
        <v>13</v>
      </c>
      <c r="K44" s="63">
        <f t="shared" si="8"/>
        <v>0</v>
      </c>
      <c r="L44" s="63">
        <f t="shared" si="8"/>
        <v>0</v>
      </c>
      <c r="M44" s="63">
        <f t="shared" si="8"/>
        <v>0</v>
      </c>
      <c r="N44" s="63">
        <f t="shared" si="8"/>
        <v>0</v>
      </c>
      <c r="O44" s="63">
        <f t="shared" si="8"/>
        <v>0</v>
      </c>
      <c r="P44" s="63">
        <f t="shared" si="8"/>
        <v>0</v>
      </c>
      <c r="Q44" s="63">
        <f t="shared" si="8"/>
        <v>0</v>
      </c>
      <c r="R44" s="63">
        <f t="shared" si="8"/>
        <v>0</v>
      </c>
      <c r="S44" s="63">
        <f t="shared" si="8"/>
        <v>16</v>
      </c>
      <c r="T44" s="394">
        <f>SUM(H44,J44,L44,N44,P44,R44,S44)</f>
        <v>77</v>
      </c>
      <c r="U44" s="224">
        <f>($T44)/$D$3</f>
        <v>6.4166666666666664E-2</v>
      </c>
      <c r="V44" s="361">
        <f>D3</f>
        <v>1200</v>
      </c>
      <c r="W44" s="361"/>
      <c r="X44" s="11"/>
      <c r="Z44" s="7"/>
    </row>
    <row r="46" spans="1:26" ht="15.75" thickBot="1" x14ac:dyDescent="0.3"/>
    <row r="47" spans="1:26" ht="90.75" thickBot="1" x14ac:dyDescent="0.3">
      <c r="A47" s="49" t="s">
        <v>23</v>
      </c>
      <c r="B47" s="49" t="s">
        <v>51</v>
      </c>
      <c r="C47" s="49" t="s">
        <v>56</v>
      </c>
      <c r="D47" s="49" t="s">
        <v>18</v>
      </c>
      <c r="E47" s="48" t="s">
        <v>17</v>
      </c>
      <c r="F47" s="50" t="s">
        <v>1</v>
      </c>
      <c r="G47" s="51" t="s">
        <v>24</v>
      </c>
      <c r="H47" s="52" t="s">
        <v>77</v>
      </c>
      <c r="I47" s="52" t="s">
        <v>78</v>
      </c>
      <c r="J47" s="52" t="s">
        <v>57</v>
      </c>
      <c r="K47" s="52" t="s">
        <v>62</v>
      </c>
      <c r="L47" s="52" t="s">
        <v>58</v>
      </c>
      <c r="M47" s="52" t="s">
        <v>63</v>
      </c>
      <c r="N47" s="52" t="s">
        <v>59</v>
      </c>
      <c r="O47" s="52" t="s">
        <v>64</v>
      </c>
      <c r="P47" s="52" t="s">
        <v>60</v>
      </c>
      <c r="Q47" s="52" t="s">
        <v>79</v>
      </c>
      <c r="R47" s="52" t="s">
        <v>131</v>
      </c>
      <c r="S47" s="52" t="s">
        <v>44</v>
      </c>
      <c r="T47" s="52" t="s">
        <v>5</v>
      </c>
      <c r="U47" s="48" t="s">
        <v>2</v>
      </c>
      <c r="V47" s="88" t="s">
        <v>74</v>
      </c>
      <c r="W47" s="88" t="s">
        <v>74</v>
      </c>
      <c r="X47" s="89" t="s">
        <v>21</v>
      </c>
      <c r="Z47" s="90" t="s">
        <v>7</v>
      </c>
    </row>
    <row r="48" spans="1:26" ht="15.75" thickBot="1" x14ac:dyDescent="0.3">
      <c r="A48" s="80">
        <v>1475769</v>
      </c>
      <c r="B48" s="80" t="s">
        <v>113</v>
      </c>
      <c r="C48" s="472">
        <v>576</v>
      </c>
      <c r="D48" s="472">
        <v>602</v>
      </c>
      <c r="E48" s="472">
        <v>567</v>
      </c>
      <c r="F48" s="473">
        <f>E48/D48</f>
        <v>0.94186046511627908</v>
      </c>
      <c r="G48" s="54">
        <v>44944</v>
      </c>
      <c r="H48" s="358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94"/>
      <c r="U48" s="202"/>
      <c r="V48" s="203"/>
      <c r="W48" s="202"/>
      <c r="X48" s="95" t="s">
        <v>80</v>
      </c>
      <c r="Z48" s="45" t="s">
        <v>139</v>
      </c>
    </row>
    <row r="49" spans="1:26" x14ac:dyDescent="0.2">
      <c r="A49" s="55"/>
      <c r="B49" s="56"/>
      <c r="C49" s="56"/>
      <c r="D49" s="56"/>
      <c r="E49" s="56"/>
      <c r="F49" s="56"/>
      <c r="G49" s="57"/>
      <c r="H49" s="359">
        <v>4</v>
      </c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>
        <v>3</v>
      </c>
      <c r="T49" s="360">
        <f>SUM(H49,J49,L49,N49,P49,R49,S49)</f>
        <v>7</v>
      </c>
      <c r="U49" s="224">
        <f>($T49)/$D$48</f>
        <v>1.1627906976744186E-2</v>
      </c>
      <c r="V49" s="361">
        <f>D48</f>
        <v>602</v>
      </c>
      <c r="W49" s="361"/>
      <c r="X49" s="362" t="s">
        <v>16</v>
      </c>
      <c r="Y49" s="47">
        <f>T49</f>
        <v>7</v>
      </c>
      <c r="Z49" s="363"/>
    </row>
    <row r="50" spans="1:26" x14ac:dyDescent="0.2">
      <c r="A50" s="58"/>
      <c r="B50" s="364"/>
      <c r="C50" s="364"/>
      <c r="D50" s="364"/>
      <c r="E50" s="364"/>
      <c r="F50" s="364"/>
      <c r="G50" s="365"/>
      <c r="H50" s="366"/>
      <c r="I50" s="67"/>
      <c r="J50" s="67"/>
      <c r="K50" s="67"/>
      <c r="L50" s="67"/>
      <c r="M50" s="67"/>
      <c r="N50" s="72"/>
      <c r="O50" s="67"/>
      <c r="P50" s="67"/>
      <c r="Q50" s="67"/>
      <c r="R50" s="67"/>
      <c r="S50" s="67"/>
      <c r="T50" s="367">
        <f t="shared" ref="T50:T74" si="9">SUM(H50,J50,L50,N50,P50,R50,S50)</f>
        <v>0</v>
      </c>
      <c r="U50" s="224">
        <f t="shared" ref="U50:U79" si="10">($T50)/$D$48</f>
        <v>0</v>
      </c>
      <c r="V50" s="361">
        <f>D48</f>
        <v>602</v>
      </c>
      <c r="W50" s="361"/>
      <c r="X50" s="368" t="s">
        <v>46</v>
      </c>
      <c r="Y50" s="47">
        <f t="shared" ref="Y50:Y61" si="11">T50</f>
        <v>0</v>
      </c>
      <c r="Z50" s="369" t="s">
        <v>140</v>
      </c>
    </row>
    <row r="51" spans="1:26" x14ac:dyDescent="0.2">
      <c r="A51" s="58"/>
      <c r="B51" s="364"/>
      <c r="C51" s="364"/>
      <c r="D51" s="364"/>
      <c r="E51" s="364"/>
      <c r="F51" s="364"/>
      <c r="G51" s="365"/>
      <c r="H51" s="366">
        <v>3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367">
        <f t="shared" si="9"/>
        <v>3</v>
      </c>
      <c r="U51" s="224">
        <f t="shared" si="10"/>
        <v>4.9833887043189366E-3</v>
      </c>
      <c r="V51" s="361">
        <f>D48</f>
        <v>602</v>
      </c>
      <c r="W51" s="361"/>
      <c r="X51" s="368" t="s">
        <v>6</v>
      </c>
      <c r="Y51" s="47">
        <f t="shared" si="11"/>
        <v>3</v>
      </c>
      <c r="Z51" s="369" t="s">
        <v>181</v>
      </c>
    </row>
    <row r="52" spans="1:26" x14ac:dyDescent="0.2">
      <c r="A52" s="58"/>
      <c r="B52" s="364"/>
      <c r="C52" s="364"/>
      <c r="D52" s="364"/>
      <c r="E52" s="364"/>
      <c r="F52" s="364"/>
      <c r="G52" s="365"/>
      <c r="H52" s="366">
        <v>5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367">
        <f t="shared" si="9"/>
        <v>5</v>
      </c>
      <c r="U52" s="224">
        <f t="shared" si="10"/>
        <v>8.3056478405315621E-3</v>
      </c>
      <c r="V52" s="361">
        <f>D48</f>
        <v>602</v>
      </c>
      <c r="W52" s="361"/>
      <c r="X52" s="368" t="s">
        <v>14</v>
      </c>
      <c r="Y52" s="47">
        <f t="shared" si="11"/>
        <v>5</v>
      </c>
      <c r="Z52" s="369"/>
    </row>
    <row r="53" spans="1:26" x14ac:dyDescent="0.2">
      <c r="A53" s="58"/>
      <c r="B53" s="364"/>
      <c r="C53" s="364"/>
      <c r="D53" s="364"/>
      <c r="E53" s="364"/>
      <c r="F53" s="364"/>
      <c r="G53" s="365"/>
      <c r="H53" s="366">
        <v>1</v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>
        <v>1</v>
      </c>
      <c r="T53" s="367">
        <f t="shared" si="9"/>
        <v>2</v>
      </c>
      <c r="U53" s="224">
        <f t="shared" si="10"/>
        <v>3.3222591362126247E-3</v>
      </c>
      <c r="V53" s="361">
        <f>D48</f>
        <v>602</v>
      </c>
      <c r="W53" s="361"/>
      <c r="X53" s="368" t="s">
        <v>15</v>
      </c>
      <c r="Y53" s="47">
        <f t="shared" si="11"/>
        <v>2</v>
      </c>
      <c r="Z53" s="370"/>
    </row>
    <row r="54" spans="1:26" x14ac:dyDescent="0.2">
      <c r="A54" s="58"/>
      <c r="B54" s="364"/>
      <c r="C54" s="364"/>
      <c r="D54" s="364"/>
      <c r="E54" s="364"/>
      <c r="F54" s="364"/>
      <c r="G54" s="365"/>
      <c r="H54" s="366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367">
        <f t="shared" si="9"/>
        <v>0</v>
      </c>
      <c r="U54" s="224">
        <f t="shared" si="10"/>
        <v>0</v>
      </c>
      <c r="V54" s="361">
        <f>D48</f>
        <v>602</v>
      </c>
      <c r="W54" s="361"/>
      <c r="X54" s="368" t="s">
        <v>32</v>
      </c>
      <c r="Y54" s="47">
        <f t="shared" si="11"/>
        <v>0</v>
      </c>
      <c r="Z54" s="370"/>
    </row>
    <row r="55" spans="1:26" x14ac:dyDescent="0.2">
      <c r="A55" s="58"/>
      <c r="B55" s="364"/>
      <c r="C55" s="364"/>
      <c r="D55" s="364"/>
      <c r="E55" s="364"/>
      <c r="F55" s="364"/>
      <c r="G55" s="365"/>
      <c r="H55" s="366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367">
        <f t="shared" si="9"/>
        <v>0</v>
      </c>
      <c r="U55" s="224">
        <f t="shared" si="10"/>
        <v>0</v>
      </c>
      <c r="V55" s="361">
        <f>D48</f>
        <v>602</v>
      </c>
      <c r="W55" s="361"/>
      <c r="X55" s="368" t="s">
        <v>33</v>
      </c>
      <c r="Y55" s="47">
        <f t="shared" si="11"/>
        <v>0</v>
      </c>
      <c r="Z55" s="370"/>
    </row>
    <row r="56" spans="1:26" x14ac:dyDescent="0.2">
      <c r="A56" s="58"/>
      <c r="B56" s="364"/>
      <c r="C56" s="364"/>
      <c r="D56" s="364"/>
      <c r="E56" s="364"/>
      <c r="F56" s="364"/>
      <c r="G56" s="365"/>
      <c r="H56" s="366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367">
        <f t="shared" si="9"/>
        <v>0</v>
      </c>
      <c r="U56" s="224">
        <f t="shared" si="10"/>
        <v>0</v>
      </c>
      <c r="V56" s="361">
        <f>D48</f>
        <v>602</v>
      </c>
      <c r="W56" s="361"/>
      <c r="X56" s="368" t="s">
        <v>130</v>
      </c>
      <c r="Y56" s="47">
        <f t="shared" si="11"/>
        <v>0</v>
      </c>
      <c r="Z56" s="370"/>
    </row>
    <row r="57" spans="1:26" x14ac:dyDescent="0.2">
      <c r="A57" s="58"/>
      <c r="B57" s="364"/>
      <c r="C57" s="364"/>
      <c r="D57" s="364"/>
      <c r="E57" s="364"/>
      <c r="F57" s="364" t="s">
        <v>110</v>
      </c>
      <c r="G57" s="365"/>
      <c r="H57" s="366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367">
        <f t="shared" si="9"/>
        <v>0</v>
      </c>
      <c r="U57" s="224">
        <f t="shared" si="10"/>
        <v>0</v>
      </c>
      <c r="V57" s="361">
        <f>D48</f>
        <v>602</v>
      </c>
      <c r="W57" s="361"/>
      <c r="X57" s="368" t="s">
        <v>31</v>
      </c>
      <c r="Y57" s="47">
        <f t="shared" si="11"/>
        <v>0</v>
      </c>
      <c r="Z57" s="370"/>
    </row>
    <row r="58" spans="1:26" x14ac:dyDescent="0.2">
      <c r="A58" s="58"/>
      <c r="B58" s="364"/>
      <c r="C58" s="364"/>
      <c r="D58" s="364"/>
      <c r="E58" s="364"/>
      <c r="F58" s="364"/>
      <c r="G58" s="365"/>
      <c r="H58" s="366">
        <v>1</v>
      </c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367">
        <f t="shared" si="9"/>
        <v>1</v>
      </c>
      <c r="U58" s="224">
        <f t="shared" si="10"/>
        <v>1.6611295681063123E-3</v>
      </c>
      <c r="V58" s="361">
        <f>D48</f>
        <v>602</v>
      </c>
      <c r="W58" s="361"/>
      <c r="X58" s="368" t="s">
        <v>0</v>
      </c>
      <c r="Y58" s="47">
        <f t="shared" si="11"/>
        <v>1</v>
      </c>
      <c r="Z58" s="371"/>
    </row>
    <row r="59" spans="1:26" x14ac:dyDescent="0.2">
      <c r="A59" s="58"/>
      <c r="B59" s="364"/>
      <c r="C59" s="364"/>
      <c r="D59" s="364"/>
      <c r="E59" s="364"/>
      <c r="F59" s="364"/>
      <c r="G59" s="365"/>
      <c r="H59" s="366">
        <v>5</v>
      </c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367">
        <f t="shared" si="9"/>
        <v>5</v>
      </c>
      <c r="U59" s="224">
        <f t="shared" si="10"/>
        <v>8.3056478405315621E-3</v>
      </c>
      <c r="V59" s="361">
        <f>D48</f>
        <v>602</v>
      </c>
      <c r="W59" s="361"/>
      <c r="X59" s="368" t="s">
        <v>12</v>
      </c>
      <c r="Y59" s="47">
        <f t="shared" si="11"/>
        <v>5</v>
      </c>
      <c r="Z59" s="371"/>
    </row>
    <row r="60" spans="1:26" x14ac:dyDescent="0.2">
      <c r="A60" s="58"/>
      <c r="B60" s="364"/>
      <c r="C60" s="364"/>
      <c r="D60" s="364"/>
      <c r="E60" s="364"/>
      <c r="F60" s="364"/>
      <c r="G60" s="365"/>
      <c r="H60" s="366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367">
        <f t="shared" si="9"/>
        <v>0</v>
      </c>
      <c r="U60" s="224">
        <f t="shared" si="10"/>
        <v>0</v>
      </c>
      <c r="V60" s="361">
        <f>D48</f>
        <v>602</v>
      </c>
      <c r="W60" s="361"/>
      <c r="X60" s="368" t="s">
        <v>35</v>
      </c>
      <c r="Y60" s="47">
        <f t="shared" si="11"/>
        <v>0</v>
      </c>
      <c r="Z60" s="371"/>
    </row>
    <row r="61" spans="1:26" x14ac:dyDescent="0.2">
      <c r="A61" s="58"/>
      <c r="B61" s="364"/>
      <c r="C61" s="364"/>
      <c r="D61" s="364"/>
      <c r="E61" s="364"/>
      <c r="F61" s="364"/>
      <c r="G61" s="365"/>
      <c r="H61" s="3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373">
        <f t="shared" si="9"/>
        <v>0</v>
      </c>
      <c r="U61" s="224">
        <f t="shared" si="10"/>
        <v>0</v>
      </c>
      <c r="V61" s="361">
        <f>D48</f>
        <v>602</v>
      </c>
      <c r="W61" s="361"/>
      <c r="X61" s="180" t="s">
        <v>189</v>
      </c>
      <c r="Y61" s="47">
        <f t="shared" si="11"/>
        <v>0</v>
      </c>
      <c r="Z61" s="371"/>
    </row>
    <row r="62" spans="1:26" ht="15.75" x14ac:dyDescent="0.2">
      <c r="A62" s="58"/>
      <c r="B62" s="364"/>
      <c r="C62" s="364"/>
      <c r="D62" s="364"/>
      <c r="E62" s="364"/>
      <c r="F62" s="364"/>
      <c r="G62" s="62"/>
      <c r="H62" s="375"/>
      <c r="I62" s="67"/>
      <c r="J62" s="72"/>
      <c r="K62" s="67"/>
      <c r="L62" s="67"/>
      <c r="M62" s="67"/>
      <c r="N62" s="67"/>
      <c r="O62" s="67"/>
      <c r="P62" s="67"/>
      <c r="Q62" s="67"/>
      <c r="R62" s="67"/>
      <c r="S62" s="67"/>
      <c r="T62" s="367">
        <f t="shared" si="9"/>
        <v>0</v>
      </c>
      <c r="U62" s="224">
        <f t="shared" si="10"/>
        <v>0</v>
      </c>
      <c r="V62" s="361">
        <f>D48</f>
        <v>602</v>
      </c>
      <c r="W62" s="361"/>
      <c r="X62" s="376" t="s">
        <v>129</v>
      </c>
      <c r="Z62" s="377"/>
    </row>
    <row r="63" spans="1:26" x14ac:dyDescent="0.2">
      <c r="A63" s="58"/>
      <c r="B63" s="364"/>
      <c r="C63" s="364"/>
      <c r="D63" s="364"/>
      <c r="E63" s="364"/>
      <c r="F63" s="364"/>
      <c r="G63" s="62"/>
      <c r="H63" s="378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367">
        <f t="shared" si="9"/>
        <v>0</v>
      </c>
      <c r="U63" s="224">
        <f t="shared" si="10"/>
        <v>0</v>
      </c>
      <c r="V63" s="361">
        <f>D48</f>
        <v>602</v>
      </c>
      <c r="W63" s="361"/>
      <c r="X63" s="368" t="s">
        <v>182</v>
      </c>
      <c r="Z63" s="363"/>
    </row>
    <row r="64" spans="1:26" x14ac:dyDescent="0.2">
      <c r="A64" s="58"/>
      <c r="B64" s="364"/>
      <c r="C64" s="364"/>
      <c r="D64" s="364"/>
      <c r="E64" s="364"/>
      <c r="F64" s="364"/>
      <c r="G64" s="365"/>
      <c r="H64" s="366"/>
      <c r="I64" s="375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367">
        <f t="shared" si="9"/>
        <v>0</v>
      </c>
      <c r="U64" s="224">
        <f t="shared" si="10"/>
        <v>0</v>
      </c>
      <c r="V64" s="361"/>
      <c r="W64" s="361"/>
      <c r="X64" s="368" t="s">
        <v>85</v>
      </c>
      <c r="Z64" s="363"/>
    </row>
    <row r="65" spans="1:30" ht="15.75" thickBot="1" x14ac:dyDescent="0.25">
      <c r="A65" s="58"/>
      <c r="B65" s="364"/>
      <c r="C65" s="364"/>
      <c r="D65" s="364"/>
      <c r="E65" s="364"/>
      <c r="F65" s="364"/>
      <c r="G65" s="365"/>
      <c r="H65" s="379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380">
        <f t="shared" si="9"/>
        <v>0</v>
      </c>
      <c r="U65" s="331">
        <f t="shared" si="10"/>
        <v>0</v>
      </c>
      <c r="V65" s="361">
        <f>D48</f>
        <v>602</v>
      </c>
      <c r="W65" s="381"/>
      <c r="X65" s="382" t="s">
        <v>29</v>
      </c>
      <c r="Y65" s="47">
        <f t="shared" ref="Y65:Y75" si="12">T65</f>
        <v>0</v>
      </c>
      <c r="Z65" s="383"/>
    </row>
    <row r="66" spans="1:30" x14ac:dyDescent="0.2">
      <c r="A66" s="58"/>
      <c r="B66" s="364"/>
      <c r="C66" s="364" t="s">
        <v>126</v>
      </c>
      <c r="D66" s="364"/>
      <c r="E66" s="364"/>
      <c r="F66" s="364"/>
      <c r="G66" s="365"/>
      <c r="H66" s="384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367">
        <f t="shared" si="9"/>
        <v>0</v>
      </c>
      <c r="U66" s="224">
        <f t="shared" si="10"/>
        <v>0</v>
      </c>
      <c r="V66" s="361">
        <f>D48</f>
        <v>602</v>
      </c>
      <c r="W66" s="361"/>
      <c r="X66" s="385" t="s">
        <v>11</v>
      </c>
      <c r="Y66" s="47">
        <f t="shared" si="12"/>
        <v>0</v>
      </c>
      <c r="Z66" s="363"/>
    </row>
    <row r="67" spans="1:30" x14ac:dyDescent="0.2">
      <c r="A67" s="58"/>
      <c r="B67" s="364"/>
      <c r="C67" s="364"/>
      <c r="D67" s="364"/>
      <c r="E67" s="364"/>
      <c r="F67" s="364"/>
      <c r="G67" s="365"/>
      <c r="H67" s="386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367">
        <f t="shared" si="9"/>
        <v>0</v>
      </c>
      <c r="U67" s="224">
        <f t="shared" si="10"/>
        <v>0</v>
      </c>
      <c r="V67" s="361">
        <f>D48</f>
        <v>602</v>
      </c>
      <c r="W67" s="361"/>
      <c r="X67" s="368" t="s">
        <v>30</v>
      </c>
      <c r="Y67" s="47">
        <f t="shared" si="12"/>
        <v>0</v>
      </c>
      <c r="Z67" s="363"/>
    </row>
    <row r="68" spans="1:30" x14ac:dyDescent="0.2">
      <c r="A68" s="58"/>
      <c r="B68" s="364"/>
      <c r="C68" s="364"/>
      <c r="D68" s="364"/>
      <c r="E68" s="364"/>
      <c r="F68" s="364"/>
      <c r="G68" s="365"/>
      <c r="H68" s="386"/>
      <c r="I68" s="67"/>
      <c r="J68" s="67">
        <v>1</v>
      </c>
      <c r="K68" s="67"/>
      <c r="L68" s="67"/>
      <c r="M68" s="67"/>
      <c r="N68" s="67"/>
      <c r="O68" s="67"/>
      <c r="P68" s="67"/>
      <c r="Q68" s="67"/>
      <c r="R68" s="67"/>
      <c r="S68" s="67">
        <v>3</v>
      </c>
      <c r="T68" s="367">
        <f t="shared" si="9"/>
        <v>4</v>
      </c>
      <c r="U68" s="224">
        <f t="shared" si="10"/>
        <v>6.6445182724252493E-3</v>
      </c>
      <c r="V68" s="361">
        <f>D48</f>
        <v>602</v>
      </c>
      <c r="W68" s="361"/>
      <c r="X68" s="368" t="s">
        <v>3</v>
      </c>
      <c r="Y68" s="47">
        <f t="shared" si="12"/>
        <v>4</v>
      </c>
      <c r="Z68" s="370"/>
    </row>
    <row r="69" spans="1:30" x14ac:dyDescent="0.2">
      <c r="A69" s="58"/>
      <c r="B69" s="364"/>
      <c r="C69" s="364"/>
      <c r="D69" s="364"/>
      <c r="E69" s="364"/>
      <c r="F69" s="364"/>
      <c r="G69" s="365"/>
      <c r="H69" s="386"/>
      <c r="I69" s="67"/>
      <c r="J69" s="67">
        <v>1</v>
      </c>
      <c r="K69" s="67"/>
      <c r="L69" s="67"/>
      <c r="M69" s="67"/>
      <c r="N69" s="67"/>
      <c r="O69" s="67"/>
      <c r="P69" s="67"/>
      <c r="Q69" s="67"/>
      <c r="R69" s="67"/>
      <c r="S69" s="67"/>
      <c r="T69" s="367">
        <f t="shared" si="9"/>
        <v>1</v>
      </c>
      <c r="U69" s="224">
        <f t="shared" si="10"/>
        <v>1.6611295681063123E-3</v>
      </c>
      <c r="V69" s="361">
        <f>D48</f>
        <v>602</v>
      </c>
      <c r="W69" s="361"/>
      <c r="X69" s="368" t="s">
        <v>8</v>
      </c>
      <c r="Y69" s="47">
        <f t="shared" si="12"/>
        <v>1</v>
      </c>
      <c r="Z69" s="371"/>
    </row>
    <row r="70" spans="1:30" x14ac:dyDescent="0.2">
      <c r="A70" s="58"/>
      <c r="B70" s="364"/>
      <c r="C70" s="364"/>
      <c r="D70" s="364"/>
      <c r="E70" s="364"/>
      <c r="F70" s="364"/>
      <c r="G70" s="365"/>
      <c r="H70" s="386"/>
      <c r="I70" s="67">
        <v>1</v>
      </c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367">
        <f t="shared" si="9"/>
        <v>0</v>
      </c>
      <c r="U70" s="224">
        <f t="shared" si="10"/>
        <v>0</v>
      </c>
      <c r="V70" s="361">
        <f>D48</f>
        <v>602</v>
      </c>
      <c r="W70" s="361"/>
      <c r="X70" s="368" t="s">
        <v>9</v>
      </c>
      <c r="Y70" s="47">
        <f t="shared" si="12"/>
        <v>0</v>
      </c>
      <c r="Z70" s="371"/>
    </row>
    <row r="71" spans="1:30" x14ac:dyDescent="0.2">
      <c r="A71" s="58"/>
      <c r="B71" s="364"/>
      <c r="C71" s="364"/>
      <c r="D71" s="364"/>
      <c r="E71" s="364"/>
      <c r="F71" s="364"/>
      <c r="G71" s="365"/>
      <c r="H71" s="386"/>
      <c r="I71" s="67">
        <v>2</v>
      </c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367">
        <f t="shared" si="9"/>
        <v>0</v>
      </c>
      <c r="U71" s="224">
        <f t="shared" si="10"/>
        <v>0</v>
      </c>
      <c r="V71" s="361">
        <f>D48</f>
        <v>602</v>
      </c>
      <c r="W71" s="361"/>
      <c r="X71" s="368" t="s">
        <v>82</v>
      </c>
      <c r="Y71" s="47">
        <f t="shared" si="12"/>
        <v>0</v>
      </c>
      <c r="Z71" s="363" t="s">
        <v>195</v>
      </c>
    </row>
    <row r="72" spans="1:30" x14ac:dyDescent="0.2">
      <c r="A72" s="58"/>
      <c r="B72" s="364"/>
      <c r="C72" s="364"/>
      <c r="D72" s="364"/>
      <c r="E72" s="364"/>
      <c r="F72" s="364"/>
      <c r="G72" s="365"/>
      <c r="H72" s="386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367">
        <f t="shared" si="9"/>
        <v>0</v>
      </c>
      <c r="U72" s="224">
        <f t="shared" si="10"/>
        <v>0</v>
      </c>
      <c r="V72" s="361">
        <f>D48</f>
        <v>602</v>
      </c>
      <c r="W72" s="361"/>
      <c r="X72" s="368" t="s">
        <v>20</v>
      </c>
      <c r="Y72" s="47">
        <f t="shared" si="12"/>
        <v>0</v>
      </c>
      <c r="Z72" s="363" t="s">
        <v>318</v>
      </c>
    </row>
    <row r="73" spans="1:30" x14ac:dyDescent="0.2">
      <c r="A73" s="58"/>
      <c r="B73" s="364"/>
      <c r="C73" s="364"/>
      <c r="D73" s="364"/>
      <c r="E73" s="364"/>
      <c r="F73" s="364"/>
      <c r="G73" s="365"/>
      <c r="H73" s="386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367">
        <f t="shared" si="9"/>
        <v>0</v>
      </c>
      <c r="U73" s="224">
        <f t="shared" si="10"/>
        <v>0</v>
      </c>
      <c r="V73" s="361">
        <f>D48</f>
        <v>602</v>
      </c>
      <c r="W73" s="361"/>
      <c r="X73" s="368" t="s">
        <v>83</v>
      </c>
      <c r="Y73" s="47">
        <f t="shared" si="12"/>
        <v>0</v>
      </c>
      <c r="Z73" s="370"/>
    </row>
    <row r="74" spans="1:30" x14ac:dyDescent="0.2">
      <c r="A74" s="58"/>
      <c r="B74" s="364"/>
      <c r="C74" s="364"/>
      <c r="D74" s="364"/>
      <c r="E74" s="364"/>
      <c r="F74" s="364"/>
      <c r="G74" s="365"/>
      <c r="H74" s="386"/>
      <c r="I74" s="67">
        <v>2</v>
      </c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367">
        <f t="shared" si="9"/>
        <v>0</v>
      </c>
      <c r="U74" s="224">
        <f t="shared" si="10"/>
        <v>0</v>
      </c>
      <c r="V74" s="361">
        <f>D48</f>
        <v>602</v>
      </c>
      <c r="W74" s="361"/>
      <c r="X74" s="368" t="s">
        <v>10</v>
      </c>
      <c r="Y74" s="47">
        <f t="shared" si="12"/>
        <v>0</v>
      </c>
      <c r="Z74" s="371"/>
      <c r="AD74" s="14" t="s">
        <v>110</v>
      </c>
    </row>
    <row r="75" spans="1:30" x14ac:dyDescent="0.2">
      <c r="A75" s="58"/>
      <c r="B75" s="364"/>
      <c r="C75" s="364"/>
      <c r="D75" s="364"/>
      <c r="E75" s="364"/>
      <c r="F75" s="364"/>
      <c r="G75" s="365"/>
      <c r="H75" s="386"/>
      <c r="I75" s="67"/>
      <c r="J75" s="67"/>
      <c r="K75" s="67"/>
      <c r="L75" s="67"/>
      <c r="M75" s="67" t="s">
        <v>315</v>
      </c>
      <c r="N75" s="67"/>
      <c r="O75" s="67"/>
      <c r="P75" s="67"/>
      <c r="Q75" s="67"/>
      <c r="R75" s="67"/>
      <c r="S75" s="67"/>
      <c r="T75" s="367">
        <f>SUM(H75,J75,L75,N75,P75,R75,S75)</f>
        <v>0</v>
      </c>
      <c r="U75" s="224">
        <f t="shared" si="10"/>
        <v>0</v>
      </c>
      <c r="V75" s="361">
        <f>D48</f>
        <v>602</v>
      </c>
      <c r="W75" s="361"/>
      <c r="X75" s="368" t="s">
        <v>13</v>
      </c>
      <c r="Y75" s="47">
        <f t="shared" si="12"/>
        <v>0</v>
      </c>
      <c r="Z75" s="371"/>
    </row>
    <row r="76" spans="1:30" x14ac:dyDescent="0.2">
      <c r="A76" s="58"/>
      <c r="B76" s="364"/>
      <c r="C76" s="364"/>
      <c r="D76" s="364"/>
      <c r="E76" s="364"/>
      <c r="F76" s="364"/>
      <c r="G76" s="365"/>
      <c r="H76" s="366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367">
        <f t="shared" ref="T76:T79" si="13">SUM(H76,J76,L76,N76,P76,R76,S76)</f>
        <v>0</v>
      </c>
      <c r="U76" s="224">
        <f t="shared" si="10"/>
        <v>0</v>
      </c>
      <c r="V76" s="361" t="str">
        <f>D47</f>
        <v>Build QTY</v>
      </c>
      <c r="W76" s="361"/>
      <c r="X76" s="368" t="s">
        <v>101</v>
      </c>
      <c r="Y76" s="47">
        <f t="shared" ref="Y76:Y87" si="14">T77</f>
        <v>0</v>
      </c>
      <c r="Z76" s="370"/>
    </row>
    <row r="77" spans="1:30" ht="15.75" x14ac:dyDescent="0.2">
      <c r="A77" s="58"/>
      <c r="B77" s="364"/>
      <c r="C77" s="364"/>
      <c r="D77" s="364"/>
      <c r="E77" s="364"/>
      <c r="F77" s="364"/>
      <c r="G77" s="365"/>
      <c r="H77" s="366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367">
        <f t="shared" si="13"/>
        <v>0</v>
      </c>
      <c r="U77" s="224">
        <f t="shared" si="10"/>
        <v>0</v>
      </c>
      <c r="V77" s="361">
        <f>D48</f>
        <v>602</v>
      </c>
      <c r="W77" s="361"/>
      <c r="X77" s="387" t="s">
        <v>90</v>
      </c>
      <c r="Y77" s="47">
        <f t="shared" si="14"/>
        <v>0</v>
      </c>
      <c r="Z77" s="370"/>
    </row>
    <row r="78" spans="1:30" x14ac:dyDescent="0.2">
      <c r="A78" s="58"/>
      <c r="B78" s="364"/>
      <c r="C78" s="364"/>
      <c r="D78" s="364"/>
      <c r="E78" s="364"/>
      <c r="F78" s="364"/>
      <c r="G78" s="365"/>
      <c r="H78" s="366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367">
        <f t="shared" si="13"/>
        <v>0</v>
      </c>
      <c r="U78" s="224">
        <f t="shared" si="10"/>
        <v>0</v>
      </c>
      <c r="V78" s="361">
        <f>D48</f>
        <v>602</v>
      </c>
      <c r="W78" s="361"/>
      <c r="X78" s="368" t="s">
        <v>85</v>
      </c>
      <c r="Y78" s="47">
        <f t="shared" si="14"/>
        <v>0</v>
      </c>
      <c r="Z78" s="371"/>
    </row>
    <row r="79" spans="1:30" ht="15.75" thickBot="1" x14ac:dyDescent="0.25">
      <c r="A79" s="58"/>
      <c r="B79" s="364"/>
      <c r="C79" s="364"/>
      <c r="D79" s="364"/>
      <c r="E79" s="364"/>
      <c r="F79" s="364"/>
      <c r="G79" s="365"/>
      <c r="H79" s="3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367">
        <f t="shared" si="13"/>
        <v>0</v>
      </c>
      <c r="U79" s="224">
        <f t="shared" si="10"/>
        <v>0</v>
      </c>
      <c r="V79" s="361">
        <f>D48</f>
        <v>602</v>
      </c>
      <c r="W79" s="381"/>
      <c r="X79" s="374" t="s">
        <v>127</v>
      </c>
      <c r="Y79" s="47">
        <f t="shared" si="14"/>
        <v>0</v>
      </c>
      <c r="Z79" s="363"/>
    </row>
    <row r="80" spans="1:30" ht="15.75" thickBot="1" x14ac:dyDescent="0.25">
      <c r="A80" s="58"/>
      <c r="B80" s="364"/>
      <c r="C80" s="364"/>
      <c r="D80" s="364"/>
      <c r="E80" s="364"/>
      <c r="F80" s="364"/>
      <c r="G80" s="365"/>
      <c r="H80" s="358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2"/>
      <c r="U80" s="202"/>
      <c r="V80" s="202"/>
      <c r="W80" s="388"/>
      <c r="X80" s="452" t="s">
        <v>86</v>
      </c>
      <c r="Y80" s="47">
        <f t="shared" si="14"/>
        <v>2</v>
      </c>
      <c r="Z80" s="363"/>
    </row>
    <row r="81" spans="1:26" ht="15.75" x14ac:dyDescent="0.2">
      <c r="A81" s="58"/>
      <c r="B81" s="364"/>
      <c r="C81" s="364"/>
      <c r="D81" s="364"/>
      <c r="E81" s="364"/>
      <c r="F81" s="364"/>
      <c r="G81" s="62"/>
      <c r="H81" s="359">
        <v>2</v>
      </c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389">
        <f t="shared" ref="T81:T88" si="15">SUM(H81,J81,L81,N81,P81,R81,S81)</f>
        <v>2</v>
      </c>
      <c r="U81" s="224">
        <f>($T81)/$D$48</f>
        <v>3.3222591362126247E-3</v>
      </c>
      <c r="V81" s="361">
        <f>D48</f>
        <v>602</v>
      </c>
      <c r="W81" s="390"/>
      <c r="X81" s="285" t="s">
        <v>88</v>
      </c>
      <c r="Y81" s="47">
        <f t="shared" si="14"/>
        <v>0</v>
      </c>
      <c r="Z81" s="428"/>
    </row>
    <row r="82" spans="1:26" x14ac:dyDescent="0.2">
      <c r="A82" s="58"/>
      <c r="B82" s="364"/>
      <c r="C82" s="364"/>
      <c r="D82" s="364"/>
      <c r="E82" s="364"/>
      <c r="F82" s="364"/>
      <c r="G82" s="62"/>
      <c r="H82" s="366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367">
        <f t="shared" si="15"/>
        <v>0</v>
      </c>
      <c r="U82" s="224">
        <f t="shared" ref="U82:U88" si="16">($T82)/$D$48</f>
        <v>0</v>
      </c>
      <c r="V82" s="361">
        <f>D48</f>
        <v>602</v>
      </c>
      <c r="W82" s="361"/>
      <c r="X82" s="368" t="s">
        <v>199</v>
      </c>
      <c r="Y82" s="47">
        <f t="shared" si="14"/>
        <v>0</v>
      </c>
      <c r="Z82" s="439"/>
    </row>
    <row r="83" spans="1:26" x14ac:dyDescent="0.2">
      <c r="A83" s="58"/>
      <c r="B83" s="364"/>
      <c r="C83" s="364"/>
      <c r="D83" s="364"/>
      <c r="E83" s="364"/>
      <c r="F83" s="364"/>
      <c r="G83" s="62"/>
      <c r="H83" s="366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367">
        <f t="shared" si="15"/>
        <v>0</v>
      </c>
      <c r="U83" s="224">
        <f t="shared" si="16"/>
        <v>0</v>
      </c>
      <c r="V83" s="361">
        <f>D48</f>
        <v>602</v>
      </c>
      <c r="W83" s="361"/>
      <c r="X83" s="368" t="s">
        <v>16</v>
      </c>
      <c r="Y83" s="47">
        <f t="shared" si="14"/>
        <v>1</v>
      </c>
      <c r="Z83" s="105" t="s">
        <v>317</v>
      </c>
    </row>
    <row r="84" spans="1:26" x14ac:dyDescent="0.2">
      <c r="A84" s="58"/>
      <c r="B84" s="364"/>
      <c r="C84" s="364"/>
      <c r="D84" s="364"/>
      <c r="E84" s="364"/>
      <c r="F84" s="364"/>
      <c r="G84" s="62"/>
      <c r="H84" s="366">
        <v>1</v>
      </c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367">
        <f t="shared" si="15"/>
        <v>1</v>
      </c>
      <c r="U84" s="224">
        <f t="shared" si="16"/>
        <v>1.6611295681063123E-3</v>
      </c>
      <c r="V84" s="361">
        <f>D48</f>
        <v>602</v>
      </c>
      <c r="W84" s="361"/>
      <c r="X84" s="368" t="s">
        <v>13</v>
      </c>
      <c r="Y84" s="47">
        <f t="shared" si="14"/>
        <v>1</v>
      </c>
      <c r="Z84" s="439" t="s">
        <v>316</v>
      </c>
    </row>
    <row r="85" spans="1:26" x14ac:dyDescent="0.2">
      <c r="A85" s="58"/>
      <c r="B85" s="364"/>
      <c r="C85" s="364"/>
      <c r="D85" s="364"/>
      <c r="E85" s="364"/>
      <c r="F85" s="364"/>
      <c r="G85" s="62"/>
      <c r="H85" s="366">
        <v>1</v>
      </c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367">
        <f t="shared" si="15"/>
        <v>1</v>
      </c>
      <c r="U85" s="224">
        <f t="shared" si="16"/>
        <v>1.6611295681063123E-3</v>
      </c>
      <c r="V85" s="361">
        <f>D48</f>
        <v>602</v>
      </c>
      <c r="W85" s="361"/>
      <c r="X85" s="180" t="s">
        <v>189</v>
      </c>
      <c r="Y85" s="47">
        <f t="shared" si="14"/>
        <v>1</v>
      </c>
      <c r="Z85" s="105"/>
    </row>
    <row r="86" spans="1:26" x14ac:dyDescent="0.2">
      <c r="A86" s="58"/>
      <c r="B86" s="364"/>
      <c r="C86" s="364"/>
      <c r="D86" s="364"/>
      <c r="E86" s="364"/>
      <c r="F86" s="364"/>
      <c r="G86" s="62"/>
      <c r="H86" s="366">
        <v>1</v>
      </c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367">
        <f t="shared" si="15"/>
        <v>1</v>
      </c>
      <c r="U86" s="224">
        <f t="shared" si="16"/>
        <v>1.6611295681063123E-3</v>
      </c>
      <c r="V86" s="361">
        <f>D48</f>
        <v>602</v>
      </c>
      <c r="W86" s="361"/>
      <c r="X86" s="368" t="s">
        <v>76</v>
      </c>
      <c r="Y86" s="47">
        <f t="shared" si="14"/>
        <v>2</v>
      </c>
      <c r="Z86" s="105"/>
    </row>
    <row r="87" spans="1:26" ht="15.75" x14ac:dyDescent="0.2">
      <c r="A87" s="58"/>
      <c r="B87" s="364"/>
      <c r="C87" s="364"/>
      <c r="D87" s="364"/>
      <c r="E87" s="364"/>
      <c r="F87" s="364"/>
      <c r="G87" s="62"/>
      <c r="H87" s="372">
        <v>2</v>
      </c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367">
        <f t="shared" si="15"/>
        <v>2</v>
      </c>
      <c r="U87" s="224">
        <f t="shared" si="16"/>
        <v>3.3222591362126247E-3</v>
      </c>
      <c r="V87" s="361">
        <f>D48</f>
        <v>602</v>
      </c>
      <c r="W87" s="361"/>
      <c r="X87" s="391" t="s">
        <v>200</v>
      </c>
      <c r="Y87" s="47">
        <f t="shared" si="14"/>
        <v>0</v>
      </c>
      <c r="Z87" s="292"/>
    </row>
    <row r="88" spans="1:26" ht="15.75" thickBot="1" x14ac:dyDescent="0.25">
      <c r="A88" s="191"/>
      <c r="B88" s="192"/>
      <c r="C88" s="192"/>
      <c r="D88" s="192"/>
      <c r="E88" s="192"/>
      <c r="F88" s="192"/>
      <c r="G88" s="199"/>
      <c r="H88" s="3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373">
        <f t="shared" si="15"/>
        <v>0</v>
      </c>
      <c r="U88" s="331">
        <f t="shared" si="16"/>
        <v>0</v>
      </c>
      <c r="V88" s="361">
        <f>D48</f>
        <v>602</v>
      </c>
      <c r="W88" s="361"/>
      <c r="X88" s="393" t="s">
        <v>97</v>
      </c>
      <c r="Z88" s="442"/>
    </row>
    <row r="89" spans="1:26" ht="15.75" thickBot="1" x14ac:dyDescent="0.25">
      <c r="G89" s="53" t="s">
        <v>5</v>
      </c>
      <c r="H89" s="63">
        <f>SUM(H49:H88)</f>
        <v>26</v>
      </c>
      <c r="I89" s="63">
        <f>SUM(I49:I88)</f>
        <v>5</v>
      </c>
      <c r="J89" s="63">
        <f t="shared" ref="J89:S89" si="17">SUM(J49:J88)</f>
        <v>2</v>
      </c>
      <c r="K89" s="63">
        <f t="shared" si="17"/>
        <v>0</v>
      </c>
      <c r="L89" s="63">
        <f t="shared" si="17"/>
        <v>0</v>
      </c>
      <c r="M89" s="63">
        <f t="shared" si="17"/>
        <v>0</v>
      </c>
      <c r="N89" s="63">
        <f t="shared" si="17"/>
        <v>0</v>
      </c>
      <c r="O89" s="63">
        <f t="shared" si="17"/>
        <v>0</v>
      </c>
      <c r="P89" s="63">
        <f t="shared" si="17"/>
        <v>0</v>
      </c>
      <c r="Q89" s="63">
        <f t="shared" si="17"/>
        <v>0</v>
      </c>
      <c r="R89" s="63">
        <f t="shared" si="17"/>
        <v>0</v>
      </c>
      <c r="S89" s="63">
        <f t="shared" si="17"/>
        <v>7</v>
      </c>
      <c r="T89" s="394">
        <f>SUM(H89,J89,L89,N89,P89,R89,S89)</f>
        <v>35</v>
      </c>
      <c r="U89" s="224">
        <f>($T89)/$D$48</f>
        <v>5.8139534883720929E-2</v>
      </c>
      <c r="V89" s="361">
        <f>D48</f>
        <v>602</v>
      </c>
      <c r="W89" s="361"/>
      <c r="X89" s="11"/>
      <c r="Z89" s="7"/>
    </row>
    <row r="91" spans="1:26" ht="15.75" thickBot="1" x14ac:dyDescent="0.3"/>
    <row r="92" spans="1:26" ht="90.75" thickBot="1" x14ac:dyDescent="0.3">
      <c r="A92" s="49" t="s">
        <v>23</v>
      </c>
      <c r="B92" s="49" t="s">
        <v>51</v>
      </c>
      <c r="C92" s="49" t="s">
        <v>56</v>
      </c>
      <c r="D92" s="49" t="s">
        <v>18</v>
      </c>
      <c r="E92" s="48" t="s">
        <v>17</v>
      </c>
      <c r="F92" s="50" t="s">
        <v>1</v>
      </c>
      <c r="G92" s="51" t="s">
        <v>24</v>
      </c>
      <c r="H92" s="52" t="s">
        <v>77</v>
      </c>
      <c r="I92" s="52" t="s">
        <v>78</v>
      </c>
      <c r="J92" s="52" t="s">
        <v>57</v>
      </c>
      <c r="K92" s="52" t="s">
        <v>62</v>
      </c>
      <c r="L92" s="52" t="s">
        <v>58</v>
      </c>
      <c r="M92" s="52" t="s">
        <v>63</v>
      </c>
      <c r="N92" s="52" t="s">
        <v>59</v>
      </c>
      <c r="O92" s="52" t="s">
        <v>64</v>
      </c>
      <c r="P92" s="52" t="s">
        <v>60</v>
      </c>
      <c r="Q92" s="52" t="s">
        <v>79</v>
      </c>
      <c r="R92" s="52" t="s">
        <v>131</v>
      </c>
      <c r="S92" s="52" t="s">
        <v>44</v>
      </c>
      <c r="T92" s="52" t="s">
        <v>5</v>
      </c>
      <c r="U92" s="48" t="s">
        <v>2</v>
      </c>
      <c r="V92" s="88" t="s">
        <v>74</v>
      </c>
      <c r="W92" s="88" t="s">
        <v>74</v>
      </c>
      <c r="X92" s="89" t="s">
        <v>21</v>
      </c>
      <c r="Z92" s="90" t="s">
        <v>7</v>
      </c>
    </row>
    <row r="93" spans="1:26" ht="15.75" thickBot="1" x14ac:dyDescent="0.3">
      <c r="A93" s="80">
        <v>1476583</v>
      </c>
      <c r="B93" s="80" t="s">
        <v>113</v>
      </c>
      <c r="C93" s="472">
        <v>384</v>
      </c>
      <c r="D93" s="472">
        <v>429</v>
      </c>
      <c r="E93" s="472">
        <v>376</v>
      </c>
      <c r="F93" s="473">
        <f>E93/D93</f>
        <v>0.87645687645687642</v>
      </c>
      <c r="G93" s="54">
        <v>44945</v>
      </c>
      <c r="H93" s="358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94"/>
      <c r="U93" s="202"/>
      <c r="V93" s="203"/>
      <c r="W93" s="202"/>
      <c r="X93" s="95" t="s">
        <v>80</v>
      </c>
      <c r="Z93" s="45" t="s">
        <v>139</v>
      </c>
    </row>
    <row r="94" spans="1:26" x14ac:dyDescent="0.2">
      <c r="A94" s="55"/>
      <c r="B94" s="56"/>
      <c r="C94" s="56"/>
      <c r="D94" s="56"/>
      <c r="E94" s="56"/>
      <c r="F94" s="56"/>
      <c r="G94" s="57"/>
      <c r="H94" s="359">
        <v>9</v>
      </c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>
        <v>3</v>
      </c>
      <c r="T94" s="360">
        <f>SUM(H94,J94,L94,N94,P94,R94,S94)</f>
        <v>12</v>
      </c>
      <c r="U94" s="224">
        <f>($T94)/$D$93</f>
        <v>2.7972027972027972E-2</v>
      </c>
      <c r="V94" s="361">
        <f>D93</f>
        <v>429</v>
      </c>
      <c r="W94" s="361"/>
      <c r="X94" s="362" t="s">
        <v>16</v>
      </c>
      <c r="Y94" s="47">
        <f>T94</f>
        <v>12</v>
      </c>
      <c r="Z94" s="363"/>
    </row>
    <row r="95" spans="1:26" x14ac:dyDescent="0.2">
      <c r="A95" s="58"/>
      <c r="B95" s="364"/>
      <c r="C95" s="364"/>
      <c r="D95" s="364"/>
      <c r="E95" s="364"/>
      <c r="F95" s="364"/>
      <c r="G95" s="365"/>
      <c r="H95" s="366"/>
      <c r="I95" s="67"/>
      <c r="J95" s="67"/>
      <c r="K95" s="67"/>
      <c r="L95" s="67"/>
      <c r="M95" s="67"/>
      <c r="N95" s="72"/>
      <c r="O95" s="67"/>
      <c r="P95" s="67"/>
      <c r="Q95" s="67"/>
      <c r="R95" s="67"/>
      <c r="S95" s="67"/>
      <c r="T95" s="367">
        <f t="shared" ref="T95:T119" si="18">SUM(H95,J95,L95,N95,P95,R95,S95)</f>
        <v>0</v>
      </c>
      <c r="U95" s="224">
        <f t="shared" ref="U95:U124" si="19">($T95)/$D$93</f>
        <v>0</v>
      </c>
      <c r="V95" s="361">
        <f>D93</f>
        <v>429</v>
      </c>
      <c r="W95" s="361"/>
      <c r="X95" s="368" t="s">
        <v>46</v>
      </c>
      <c r="Y95" s="47">
        <f t="shared" ref="Y95:Y106" si="20">T95</f>
        <v>0</v>
      </c>
      <c r="Z95" s="369" t="s">
        <v>140</v>
      </c>
    </row>
    <row r="96" spans="1:26" x14ac:dyDescent="0.2">
      <c r="A96" s="58"/>
      <c r="B96" s="364"/>
      <c r="C96" s="364"/>
      <c r="D96" s="364"/>
      <c r="E96" s="364"/>
      <c r="F96" s="364"/>
      <c r="G96" s="365"/>
      <c r="H96" s="366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>
        <v>1</v>
      </c>
      <c r="T96" s="367">
        <f t="shared" si="18"/>
        <v>1</v>
      </c>
      <c r="U96" s="224">
        <f t="shared" si="19"/>
        <v>2.331002331002331E-3</v>
      </c>
      <c r="V96" s="361">
        <f>D93</f>
        <v>429</v>
      </c>
      <c r="W96" s="361"/>
      <c r="X96" s="368" t="s">
        <v>6</v>
      </c>
      <c r="Y96" s="47">
        <f t="shared" si="20"/>
        <v>1</v>
      </c>
      <c r="Z96" s="369" t="s">
        <v>181</v>
      </c>
    </row>
    <row r="97" spans="1:26" x14ac:dyDescent="0.2">
      <c r="A97" s="58"/>
      <c r="B97" s="364"/>
      <c r="C97" s="364"/>
      <c r="D97" s="364"/>
      <c r="E97" s="364"/>
      <c r="F97" s="364"/>
      <c r="G97" s="365"/>
      <c r="H97" s="366">
        <v>11</v>
      </c>
      <c r="I97" s="67"/>
      <c r="J97" s="67">
        <v>3</v>
      </c>
      <c r="K97" s="67"/>
      <c r="L97" s="67"/>
      <c r="M97" s="67"/>
      <c r="N97" s="67"/>
      <c r="O97" s="67"/>
      <c r="P97" s="67"/>
      <c r="Q97" s="67"/>
      <c r="R97" s="67"/>
      <c r="S97" s="67"/>
      <c r="T97" s="367">
        <f t="shared" si="18"/>
        <v>14</v>
      </c>
      <c r="U97" s="224">
        <f t="shared" si="19"/>
        <v>3.2634032634032632E-2</v>
      </c>
      <c r="V97" s="361">
        <f>D93</f>
        <v>429</v>
      </c>
      <c r="W97" s="361"/>
      <c r="X97" s="368" t="s">
        <v>14</v>
      </c>
      <c r="Y97" s="47">
        <f t="shared" si="20"/>
        <v>14</v>
      </c>
      <c r="Z97" s="369"/>
    </row>
    <row r="98" spans="1:26" x14ac:dyDescent="0.2">
      <c r="A98" s="58"/>
      <c r="B98" s="364"/>
      <c r="C98" s="364"/>
      <c r="D98" s="364"/>
      <c r="E98" s="364"/>
      <c r="F98" s="364"/>
      <c r="G98" s="365"/>
      <c r="H98" s="366">
        <v>2</v>
      </c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367">
        <f t="shared" si="18"/>
        <v>2</v>
      </c>
      <c r="U98" s="224">
        <f t="shared" si="19"/>
        <v>4.662004662004662E-3</v>
      </c>
      <c r="V98" s="361">
        <f>D93</f>
        <v>429</v>
      </c>
      <c r="W98" s="361"/>
      <c r="X98" s="368" t="s">
        <v>15</v>
      </c>
      <c r="Y98" s="47">
        <f t="shared" si="20"/>
        <v>2</v>
      </c>
      <c r="Z98" s="370"/>
    </row>
    <row r="99" spans="1:26" x14ac:dyDescent="0.2">
      <c r="A99" s="58"/>
      <c r="B99" s="364"/>
      <c r="C99" s="364"/>
      <c r="D99" s="364"/>
      <c r="E99" s="364"/>
      <c r="F99" s="364"/>
      <c r="G99" s="365"/>
      <c r="H99" s="366">
        <v>1</v>
      </c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367">
        <f t="shared" si="18"/>
        <v>1</v>
      </c>
      <c r="U99" s="224">
        <f t="shared" si="19"/>
        <v>2.331002331002331E-3</v>
      </c>
      <c r="V99" s="361">
        <f>D93</f>
        <v>429</v>
      </c>
      <c r="W99" s="361"/>
      <c r="X99" s="368" t="s">
        <v>32</v>
      </c>
      <c r="Y99" s="47">
        <f t="shared" si="20"/>
        <v>1</v>
      </c>
      <c r="Z99" s="370"/>
    </row>
    <row r="100" spans="1:26" x14ac:dyDescent="0.2">
      <c r="A100" s="58"/>
      <c r="B100" s="364"/>
      <c r="C100" s="364"/>
      <c r="D100" s="364"/>
      <c r="E100" s="364"/>
      <c r="F100" s="364"/>
      <c r="G100" s="365"/>
      <c r="H100" s="366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367">
        <f t="shared" si="18"/>
        <v>0</v>
      </c>
      <c r="U100" s="224">
        <f t="shared" si="19"/>
        <v>0</v>
      </c>
      <c r="V100" s="361">
        <f>D93</f>
        <v>429</v>
      </c>
      <c r="W100" s="361"/>
      <c r="X100" s="368" t="s">
        <v>33</v>
      </c>
      <c r="Y100" s="47">
        <f t="shared" si="20"/>
        <v>0</v>
      </c>
      <c r="Z100" s="370"/>
    </row>
    <row r="101" spans="1:26" x14ac:dyDescent="0.2">
      <c r="A101" s="58"/>
      <c r="B101" s="364"/>
      <c r="C101" s="364"/>
      <c r="D101" s="364"/>
      <c r="E101" s="364"/>
      <c r="F101" s="364"/>
      <c r="G101" s="365"/>
      <c r="H101" s="366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367">
        <f t="shared" si="18"/>
        <v>0</v>
      </c>
      <c r="U101" s="224">
        <f t="shared" si="19"/>
        <v>0</v>
      </c>
      <c r="V101" s="361">
        <f>D93</f>
        <v>429</v>
      </c>
      <c r="W101" s="361"/>
      <c r="X101" s="368" t="s">
        <v>130</v>
      </c>
      <c r="Y101" s="47">
        <f t="shared" si="20"/>
        <v>0</v>
      </c>
      <c r="Z101" s="370"/>
    </row>
    <row r="102" spans="1:26" x14ac:dyDescent="0.2">
      <c r="A102" s="58"/>
      <c r="B102" s="364"/>
      <c r="C102" s="364"/>
      <c r="D102" s="364"/>
      <c r="E102" s="364"/>
      <c r="F102" s="364" t="s">
        <v>110</v>
      </c>
      <c r="G102" s="365"/>
      <c r="H102" s="366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367">
        <f t="shared" si="18"/>
        <v>0</v>
      </c>
      <c r="U102" s="224">
        <f t="shared" si="19"/>
        <v>0</v>
      </c>
      <c r="V102" s="361">
        <f>D93</f>
        <v>429</v>
      </c>
      <c r="W102" s="361"/>
      <c r="X102" s="368" t="s">
        <v>31</v>
      </c>
      <c r="Y102" s="47">
        <f t="shared" si="20"/>
        <v>0</v>
      </c>
      <c r="Z102" s="370"/>
    </row>
    <row r="103" spans="1:26" x14ac:dyDescent="0.2">
      <c r="A103" s="58"/>
      <c r="B103" s="364"/>
      <c r="C103" s="364"/>
      <c r="D103" s="364"/>
      <c r="E103" s="364"/>
      <c r="F103" s="364"/>
      <c r="G103" s="365"/>
      <c r="H103" s="366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367">
        <f t="shared" si="18"/>
        <v>0</v>
      </c>
      <c r="U103" s="224">
        <f t="shared" si="19"/>
        <v>0</v>
      </c>
      <c r="V103" s="361">
        <f>D93</f>
        <v>429</v>
      </c>
      <c r="W103" s="361"/>
      <c r="X103" s="368" t="s">
        <v>0</v>
      </c>
      <c r="Y103" s="47">
        <f t="shared" si="20"/>
        <v>0</v>
      </c>
      <c r="Z103" s="371"/>
    </row>
    <row r="104" spans="1:26" x14ac:dyDescent="0.2">
      <c r="A104" s="58"/>
      <c r="B104" s="364"/>
      <c r="C104" s="364"/>
      <c r="D104" s="364"/>
      <c r="E104" s="364"/>
      <c r="F104" s="364"/>
      <c r="G104" s="365"/>
      <c r="H104" s="366">
        <v>3</v>
      </c>
      <c r="I104" s="67"/>
      <c r="J104" s="67">
        <v>4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367">
        <f t="shared" si="18"/>
        <v>7</v>
      </c>
      <c r="U104" s="224">
        <f t="shared" si="19"/>
        <v>1.6317016317016316E-2</v>
      </c>
      <c r="V104" s="361">
        <f>D93</f>
        <v>429</v>
      </c>
      <c r="W104" s="361"/>
      <c r="X104" s="368" t="s">
        <v>12</v>
      </c>
      <c r="Y104" s="47">
        <f t="shared" si="20"/>
        <v>7</v>
      </c>
      <c r="Z104" s="371"/>
    </row>
    <row r="105" spans="1:26" x14ac:dyDescent="0.2">
      <c r="A105" s="58"/>
      <c r="B105" s="364"/>
      <c r="C105" s="364"/>
      <c r="D105" s="364"/>
      <c r="E105" s="364"/>
      <c r="F105" s="364"/>
      <c r="G105" s="365"/>
      <c r="H105" s="366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367">
        <f t="shared" si="18"/>
        <v>0</v>
      </c>
      <c r="U105" s="224">
        <f t="shared" si="19"/>
        <v>0</v>
      </c>
      <c r="V105" s="361">
        <f>D93</f>
        <v>429</v>
      </c>
      <c r="W105" s="361"/>
      <c r="X105" s="368" t="s">
        <v>35</v>
      </c>
      <c r="Y105" s="47">
        <f t="shared" si="20"/>
        <v>0</v>
      </c>
      <c r="Z105" s="371"/>
    </row>
    <row r="106" spans="1:26" x14ac:dyDescent="0.2">
      <c r="A106" s="58"/>
      <c r="B106" s="364"/>
      <c r="C106" s="364"/>
      <c r="D106" s="364"/>
      <c r="E106" s="364"/>
      <c r="F106" s="364"/>
      <c r="G106" s="365"/>
      <c r="H106" s="3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373">
        <f t="shared" si="18"/>
        <v>0</v>
      </c>
      <c r="U106" s="224">
        <f t="shared" si="19"/>
        <v>0</v>
      </c>
      <c r="V106" s="361">
        <f>D93</f>
        <v>429</v>
      </c>
      <c r="W106" s="361"/>
      <c r="X106" s="180" t="s">
        <v>189</v>
      </c>
      <c r="Y106" s="47">
        <f t="shared" si="20"/>
        <v>0</v>
      </c>
      <c r="Z106" s="371"/>
    </row>
    <row r="107" spans="1:26" ht="15.75" x14ac:dyDescent="0.2">
      <c r="A107" s="58"/>
      <c r="B107" s="364"/>
      <c r="C107" s="364"/>
      <c r="D107" s="364"/>
      <c r="E107" s="364"/>
      <c r="F107" s="364"/>
      <c r="G107" s="62"/>
      <c r="H107" s="375"/>
      <c r="I107" s="67"/>
      <c r="J107" s="72"/>
      <c r="K107" s="67"/>
      <c r="L107" s="67"/>
      <c r="M107" s="67"/>
      <c r="N107" s="67"/>
      <c r="O107" s="67"/>
      <c r="P107" s="67"/>
      <c r="Q107" s="67"/>
      <c r="R107" s="67"/>
      <c r="S107" s="67"/>
      <c r="T107" s="367">
        <f t="shared" si="18"/>
        <v>0</v>
      </c>
      <c r="U107" s="224">
        <f t="shared" si="19"/>
        <v>0</v>
      </c>
      <c r="V107" s="361">
        <f>D93</f>
        <v>429</v>
      </c>
      <c r="W107" s="361"/>
      <c r="X107" s="376" t="s">
        <v>129</v>
      </c>
      <c r="Z107" s="377"/>
    </row>
    <row r="108" spans="1:26" x14ac:dyDescent="0.2">
      <c r="A108" s="58"/>
      <c r="B108" s="364"/>
      <c r="C108" s="364"/>
      <c r="D108" s="364"/>
      <c r="E108" s="364"/>
      <c r="F108" s="364"/>
      <c r="G108" s="62"/>
      <c r="H108" s="378"/>
      <c r="I108" s="67"/>
      <c r="J108" s="67">
        <v>3</v>
      </c>
      <c r="K108" s="67"/>
      <c r="L108" s="67"/>
      <c r="M108" s="67"/>
      <c r="N108" s="67"/>
      <c r="O108" s="67"/>
      <c r="P108" s="67"/>
      <c r="Q108" s="67"/>
      <c r="R108" s="67"/>
      <c r="S108" s="67"/>
      <c r="T108" s="367">
        <f t="shared" si="18"/>
        <v>3</v>
      </c>
      <c r="U108" s="224">
        <f t="shared" si="19"/>
        <v>6.993006993006993E-3</v>
      </c>
      <c r="V108" s="361">
        <f>D93</f>
        <v>429</v>
      </c>
      <c r="W108" s="361"/>
      <c r="X108" s="368" t="s">
        <v>182</v>
      </c>
      <c r="Z108" s="363"/>
    </row>
    <row r="109" spans="1:26" x14ac:dyDescent="0.2">
      <c r="A109" s="58"/>
      <c r="B109" s="364"/>
      <c r="C109" s="364"/>
      <c r="D109" s="364"/>
      <c r="E109" s="364"/>
      <c r="F109" s="364"/>
      <c r="G109" s="365"/>
      <c r="H109" s="366"/>
      <c r="I109" s="375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367">
        <f t="shared" si="18"/>
        <v>0</v>
      </c>
      <c r="U109" s="224">
        <f t="shared" si="19"/>
        <v>0</v>
      </c>
      <c r="V109" s="361"/>
      <c r="W109" s="361"/>
      <c r="X109" s="368" t="s">
        <v>85</v>
      </c>
      <c r="Z109" s="363"/>
    </row>
    <row r="110" spans="1:26" ht="15.75" thickBot="1" x14ac:dyDescent="0.25">
      <c r="A110" s="58"/>
      <c r="B110" s="364"/>
      <c r="C110" s="364"/>
      <c r="D110" s="364"/>
      <c r="E110" s="364"/>
      <c r="F110" s="364"/>
      <c r="G110" s="365"/>
      <c r="H110" s="379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380">
        <f t="shared" si="18"/>
        <v>0</v>
      </c>
      <c r="U110" s="331">
        <f t="shared" si="19"/>
        <v>0</v>
      </c>
      <c r="V110" s="361">
        <f>D93</f>
        <v>429</v>
      </c>
      <c r="W110" s="381"/>
      <c r="X110" s="382" t="s">
        <v>29</v>
      </c>
      <c r="Y110" s="47">
        <f t="shared" ref="Y110:Y120" si="21">T110</f>
        <v>0</v>
      </c>
      <c r="Z110" s="383"/>
    </row>
    <row r="111" spans="1:26" x14ac:dyDescent="0.2">
      <c r="A111" s="58"/>
      <c r="B111" s="364"/>
      <c r="C111" s="364" t="s">
        <v>126</v>
      </c>
      <c r="D111" s="364"/>
      <c r="E111" s="364"/>
      <c r="F111" s="364"/>
      <c r="G111" s="365"/>
      <c r="H111" s="384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367">
        <f t="shared" si="18"/>
        <v>0</v>
      </c>
      <c r="U111" s="224">
        <f t="shared" si="19"/>
        <v>0</v>
      </c>
      <c r="V111" s="361">
        <f>D93</f>
        <v>429</v>
      </c>
      <c r="W111" s="361"/>
      <c r="X111" s="385" t="s">
        <v>11</v>
      </c>
      <c r="Y111" s="47">
        <f t="shared" si="21"/>
        <v>0</v>
      </c>
      <c r="Z111" s="363"/>
    </row>
    <row r="112" spans="1:26" x14ac:dyDescent="0.2">
      <c r="A112" s="58"/>
      <c r="B112" s="364"/>
      <c r="C112" s="364"/>
      <c r="D112" s="364"/>
      <c r="E112" s="364"/>
      <c r="F112" s="364"/>
      <c r="G112" s="365"/>
      <c r="H112" s="386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367">
        <f t="shared" si="18"/>
        <v>0</v>
      </c>
      <c r="U112" s="224">
        <f t="shared" si="19"/>
        <v>0</v>
      </c>
      <c r="V112" s="361">
        <f>D93</f>
        <v>429</v>
      </c>
      <c r="W112" s="361"/>
      <c r="X112" s="368" t="s">
        <v>30</v>
      </c>
      <c r="Y112" s="47">
        <f t="shared" si="21"/>
        <v>0</v>
      </c>
      <c r="Z112" s="363"/>
    </row>
    <row r="113" spans="1:30" x14ac:dyDescent="0.2">
      <c r="A113" s="58"/>
      <c r="B113" s="364"/>
      <c r="C113" s="364"/>
      <c r="D113" s="364"/>
      <c r="E113" s="364"/>
      <c r="F113" s="364"/>
      <c r="G113" s="365"/>
      <c r="H113" s="386"/>
      <c r="I113" s="67">
        <v>1</v>
      </c>
      <c r="J113" s="67"/>
      <c r="K113" s="67"/>
      <c r="L113" s="67"/>
      <c r="M113" s="67"/>
      <c r="N113" s="67"/>
      <c r="O113" s="67"/>
      <c r="P113" s="67"/>
      <c r="Q113" s="67"/>
      <c r="R113" s="67"/>
      <c r="S113" s="67">
        <v>4</v>
      </c>
      <c r="T113" s="367">
        <f t="shared" si="18"/>
        <v>4</v>
      </c>
      <c r="U113" s="224">
        <f t="shared" si="19"/>
        <v>9.324009324009324E-3</v>
      </c>
      <c r="V113" s="361">
        <f>D93</f>
        <v>429</v>
      </c>
      <c r="W113" s="361"/>
      <c r="X113" s="368" t="s">
        <v>3</v>
      </c>
      <c r="Y113" s="47">
        <f t="shared" si="21"/>
        <v>4</v>
      </c>
      <c r="Z113" s="370"/>
    </row>
    <row r="114" spans="1:30" x14ac:dyDescent="0.2">
      <c r="A114" s="58"/>
      <c r="B114" s="364"/>
      <c r="C114" s="364"/>
      <c r="D114" s="364"/>
      <c r="E114" s="364"/>
      <c r="F114" s="364"/>
      <c r="G114" s="365"/>
      <c r="H114" s="386"/>
      <c r="I114" s="67"/>
      <c r="J114" s="67"/>
      <c r="K114" s="67">
        <v>1</v>
      </c>
      <c r="L114" s="67"/>
      <c r="M114" s="67"/>
      <c r="N114" s="67"/>
      <c r="O114" s="67"/>
      <c r="P114" s="67"/>
      <c r="Q114" s="67"/>
      <c r="R114" s="67"/>
      <c r="S114" s="67"/>
      <c r="T114" s="367">
        <f t="shared" si="18"/>
        <v>0</v>
      </c>
      <c r="U114" s="224">
        <f t="shared" si="19"/>
        <v>0</v>
      </c>
      <c r="V114" s="361">
        <f>D93</f>
        <v>429</v>
      </c>
      <c r="W114" s="361"/>
      <c r="X114" s="368" t="s">
        <v>8</v>
      </c>
      <c r="Y114" s="47">
        <f t="shared" si="21"/>
        <v>0</v>
      </c>
      <c r="Z114" s="371"/>
    </row>
    <row r="115" spans="1:30" x14ac:dyDescent="0.2">
      <c r="A115" s="58"/>
      <c r="B115" s="364"/>
      <c r="C115" s="364"/>
      <c r="D115" s="364"/>
      <c r="E115" s="364"/>
      <c r="F115" s="364"/>
      <c r="G115" s="365"/>
      <c r="H115" s="386"/>
      <c r="I115" s="67">
        <v>2</v>
      </c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367">
        <f t="shared" si="18"/>
        <v>0</v>
      </c>
      <c r="U115" s="224">
        <f t="shared" si="19"/>
        <v>0</v>
      </c>
      <c r="V115" s="361">
        <f>D93</f>
        <v>429</v>
      </c>
      <c r="W115" s="361"/>
      <c r="X115" s="368" t="s">
        <v>9</v>
      </c>
      <c r="Y115" s="47">
        <f t="shared" si="21"/>
        <v>0</v>
      </c>
      <c r="Z115" s="371"/>
    </row>
    <row r="116" spans="1:30" x14ac:dyDescent="0.2">
      <c r="A116" s="58"/>
      <c r="B116" s="364"/>
      <c r="C116" s="364"/>
      <c r="D116" s="364"/>
      <c r="E116" s="364"/>
      <c r="F116" s="364"/>
      <c r="G116" s="365"/>
      <c r="H116" s="386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367">
        <f t="shared" si="18"/>
        <v>0</v>
      </c>
      <c r="U116" s="224">
        <f t="shared" si="19"/>
        <v>0</v>
      </c>
      <c r="V116" s="361">
        <f>D93</f>
        <v>429</v>
      </c>
      <c r="W116" s="361"/>
      <c r="X116" s="368" t="s">
        <v>82</v>
      </c>
      <c r="Y116" s="47">
        <f t="shared" si="21"/>
        <v>0</v>
      </c>
      <c r="Z116" s="363" t="s">
        <v>195</v>
      </c>
    </row>
    <row r="117" spans="1:30" x14ac:dyDescent="0.2">
      <c r="A117" s="58"/>
      <c r="B117" s="364"/>
      <c r="C117" s="364"/>
      <c r="D117" s="364"/>
      <c r="E117" s="364"/>
      <c r="F117" s="364"/>
      <c r="G117" s="365"/>
      <c r="H117" s="386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367">
        <f t="shared" si="18"/>
        <v>0</v>
      </c>
      <c r="U117" s="224">
        <f t="shared" si="19"/>
        <v>0</v>
      </c>
      <c r="V117" s="361">
        <f>D93</f>
        <v>429</v>
      </c>
      <c r="W117" s="361"/>
      <c r="X117" s="368" t="s">
        <v>20</v>
      </c>
      <c r="Y117" s="47">
        <f t="shared" si="21"/>
        <v>0</v>
      </c>
      <c r="Z117" s="363" t="s">
        <v>328</v>
      </c>
    </row>
    <row r="118" spans="1:30" x14ac:dyDescent="0.2">
      <c r="A118" s="58"/>
      <c r="B118" s="364"/>
      <c r="C118" s="364"/>
      <c r="D118" s="364"/>
      <c r="E118" s="364"/>
      <c r="F118" s="364"/>
      <c r="G118" s="365"/>
      <c r="H118" s="386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367">
        <f t="shared" si="18"/>
        <v>0</v>
      </c>
      <c r="U118" s="224">
        <f t="shared" si="19"/>
        <v>0</v>
      </c>
      <c r="V118" s="361">
        <f>D93</f>
        <v>429</v>
      </c>
      <c r="W118" s="361"/>
      <c r="X118" s="368" t="s">
        <v>83</v>
      </c>
      <c r="Y118" s="47">
        <f t="shared" si="21"/>
        <v>0</v>
      </c>
      <c r="Z118" s="370"/>
    </row>
    <row r="119" spans="1:30" x14ac:dyDescent="0.2">
      <c r="A119" s="58"/>
      <c r="B119" s="364"/>
      <c r="C119" s="364"/>
      <c r="D119" s="364"/>
      <c r="E119" s="364"/>
      <c r="F119" s="364"/>
      <c r="G119" s="365"/>
      <c r="H119" s="386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367">
        <f t="shared" si="18"/>
        <v>0</v>
      </c>
      <c r="U119" s="224">
        <f t="shared" si="19"/>
        <v>0</v>
      </c>
      <c r="V119" s="361">
        <f>D93</f>
        <v>429</v>
      </c>
      <c r="W119" s="361"/>
      <c r="X119" s="368" t="s">
        <v>10</v>
      </c>
      <c r="Y119" s="47">
        <f t="shared" si="21"/>
        <v>0</v>
      </c>
      <c r="Z119" s="371"/>
      <c r="AD119" s="14" t="s">
        <v>110</v>
      </c>
    </row>
    <row r="120" spans="1:30" x14ac:dyDescent="0.2">
      <c r="A120" s="58"/>
      <c r="B120" s="364"/>
      <c r="C120" s="364"/>
      <c r="D120" s="364"/>
      <c r="E120" s="364"/>
      <c r="F120" s="364"/>
      <c r="G120" s="365"/>
      <c r="H120" s="386"/>
      <c r="I120" s="67">
        <v>3</v>
      </c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367">
        <f>SUM(H120,J120,L120,N120,P120,R120,S120)</f>
        <v>0</v>
      </c>
      <c r="U120" s="224">
        <f t="shared" si="19"/>
        <v>0</v>
      </c>
      <c r="V120" s="361">
        <f>D93</f>
        <v>429</v>
      </c>
      <c r="W120" s="361"/>
      <c r="X120" s="368" t="s">
        <v>13</v>
      </c>
      <c r="Y120" s="47">
        <f t="shared" si="21"/>
        <v>0</v>
      </c>
      <c r="Z120" s="371"/>
    </row>
    <row r="121" spans="1:30" x14ac:dyDescent="0.2">
      <c r="A121" s="58"/>
      <c r="B121" s="364"/>
      <c r="C121" s="364"/>
      <c r="D121" s="364"/>
      <c r="E121" s="364"/>
      <c r="F121" s="364"/>
      <c r="G121" s="365"/>
      <c r="H121" s="366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367">
        <f t="shared" ref="T121:T124" si="22">SUM(H121,J121,L121,N121,P121,R121,S121)</f>
        <v>0</v>
      </c>
      <c r="U121" s="224">
        <f t="shared" si="19"/>
        <v>0</v>
      </c>
      <c r="V121" s="361" t="str">
        <f>D92</f>
        <v>Build QTY</v>
      </c>
      <c r="W121" s="361"/>
      <c r="X121" s="368" t="s">
        <v>101</v>
      </c>
      <c r="Y121" s="47">
        <f t="shared" ref="Y121:Y132" si="23">T122</f>
        <v>0</v>
      </c>
      <c r="Z121" s="370"/>
    </row>
    <row r="122" spans="1:30" ht="15.75" x14ac:dyDescent="0.2">
      <c r="A122" s="58"/>
      <c r="B122" s="364"/>
      <c r="C122" s="364"/>
      <c r="D122" s="364"/>
      <c r="E122" s="364"/>
      <c r="F122" s="364"/>
      <c r="G122" s="365"/>
      <c r="H122" s="366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367">
        <f t="shared" si="22"/>
        <v>0</v>
      </c>
      <c r="U122" s="224">
        <f t="shared" si="19"/>
        <v>0</v>
      </c>
      <c r="V122" s="361">
        <f>D93</f>
        <v>429</v>
      </c>
      <c r="W122" s="361"/>
      <c r="X122" s="387" t="s">
        <v>90</v>
      </c>
      <c r="Y122" s="47">
        <f t="shared" si="23"/>
        <v>0</v>
      </c>
      <c r="Z122" s="370"/>
    </row>
    <row r="123" spans="1:30" x14ac:dyDescent="0.2">
      <c r="A123" s="58"/>
      <c r="B123" s="364"/>
      <c r="C123" s="364"/>
      <c r="D123" s="364"/>
      <c r="E123" s="364"/>
      <c r="F123" s="364"/>
      <c r="G123" s="365"/>
      <c r="H123" s="366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367">
        <f t="shared" si="22"/>
        <v>0</v>
      </c>
      <c r="U123" s="224">
        <f t="shared" si="19"/>
        <v>0</v>
      </c>
      <c r="V123" s="361">
        <f>D93</f>
        <v>429</v>
      </c>
      <c r="W123" s="361"/>
      <c r="X123" s="368" t="s">
        <v>85</v>
      </c>
      <c r="Y123" s="47">
        <f t="shared" si="23"/>
        <v>0</v>
      </c>
      <c r="Z123" s="371"/>
    </row>
    <row r="124" spans="1:30" ht="15.75" thickBot="1" x14ac:dyDescent="0.25">
      <c r="A124" s="58"/>
      <c r="B124" s="364"/>
      <c r="C124" s="364"/>
      <c r="D124" s="364"/>
      <c r="E124" s="364"/>
      <c r="F124" s="364"/>
      <c r="G124" s="365"/>
      <c r="H124" s="3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367">
        <f t="shared" si="22"/>
        <v>0</v>
      </c>
      <c r="U124" s="224">
        <f t="shared" si="19"/>
        <v>0</v>
      </c>
      <c r="V124" s="361">
        <f>D93</f>
        <v>429</v>
      </c>
      <c r="W124" s="381"/>
      <c r="X124" s="374" t="s">
        <v>127</v>
      </c>
      <c r="Y124" s="47">
        <f t="shared" si="23"/>
        <v>0</v>
      </c>
      <c r="Z124" s="363"/>
    </row>
    <row r="125" spans="1:30" ht="15.75" thickBot="1" x14ac:dyDescent="0.25">
      <c r="A125" s="58"/>
      <c r="B125" s="364"/>
      <c r="C125" s="364"/>
      <c r="D125" s="364"/>
      <c r="E125" s="364"/>
      <c r="F125" s="364"/>
      <c r="G125" s="365"/>
      <c r="H125" s="358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2"/>
      <c r="U125" s="202"/>
      <c r="V125" s="202"/>
      <c r="W125" s="388"/>
      <c r="X125" s="452" t="s">
        <v>86</v>
      </c>
      <c r="Y125" s="47">
        <f t="shared" si="23"/>
        <v>5</v>
      </c>
      <c r="Z125" s="363"/>
    </row>
    <row r="126" spans="1:30" ht="15.75" x14ac:dyDescent="0.2">
      <c r="A126" s="58"/>
      <c r="B126" s="364"/>
      <c r="C126" s="364"/>
      <c r="D126" s="364"/>
      <c r="E126" s="364"/>
      <c r="F126" s="364"/>
      <c r="G126" s="62"/>
      <c r="H126" s="359">
        <v>5</v>
      </c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389">
        <f t="shared" ref="T126:T133" si="24">SUM(H126,J126,L126,N126,P126,R126,S126)</f>
        <v>5</v>
      </c>
      <c r="U126" s="224">
        <f>($T126)/$D$93</f>
        <v>1.1655011655011656E-2</v>
      </c>
      <c r="V126" s="361">
        <f>D93</f>
        <v>429</v>
      </c>
      <c r="W126" s="390"/>
      <c r="X126" s="285" t="s">
        <v>88</v>
      </c>
      <c r="Y126" s="47">
        <f t="shared" si="23"/>
        <v>0</v>
      </c>
      <c r="Z126" s="428"/>
    </row>
    <row r="127" spans="1:30" x14ac:dyDescent="0.2">
      <c r="A127" s="58"/>
      <c r="B127" s="364"/>
      <c r="C127" s="364"/>
      <c r="D127" s="364"/>
      <c r="E127" s="364"/>
      <c r="F127" s="364"/>
      <c r="G127" s="62"/>
      <c r="H127" s="366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367">
        <f t="shared" si="24"/>
        <v>0</v>
      </c>
      <c r="U127" s="224">
        <f t="shared" ref="U127:U133" si="25">($T127)/$D$93</f>
        <v>0</v>
      </c>
      <c r="V127" s="361">
        <f>D93</f>
        <v>429</v>
      </c>
      <c r="W127" s="361"/>
      <c r="X127" s="368" t="s">
        <v>199</v>
      </c>
      <c r="Y127" s="47">
        <f t="shared" si="23"/>
        <v>0</v>
      </c>
      <c r="Z127" s="105" t="s">
        <v>329</v>
      </c>
    </row>
    <row r="128" spans="1:30" x14ac:dyDescent="0.2">
      <c r="A128" s="58"/>
      <c r="B128" s="364"/>
      <c r="C128" s="364"/>
      <c r="D128" s="364"/>
      <c r="E128" s="364"/>
      <c r="F128" s="364"/>
      <c r="G128" s="62"/>
      <c r="H128" s="366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367">
        <f t="shared" si="24"/>
        <v>0</v>
      </c>
      <c r="U128" s="224">
        <f t="shared" si="25"/>
        <v>0</v>
      </c>
      <c r="V128" s="361">
        <f>D93</f>
        <v>429</v>
      </c>
      <c r="W128" s="361"/>
      <c r="X128" s="368" t="s">
        <v>16</v>
      </c>
      <c r="Y128" s="47">
        <f t="shared" si="23"/>
        <v>1</v>
      </c>
      <c r="Z128" s="105" t="s">
        <v>330</v>
      </c>
    </row>
    <row r="129" spans="1:26" x14ac:dyDescent="0.2">
      <c r="A129" s="58"/>
      <c r="B129" s="364"/>
      <c r="C129" s="364"/>
      <c r="D129" s="364"/>
      <c r="E129" s="364"/>
      <c r="F129" s="364"/>
      <c r="G129" s="62"/>
      <c r="H129" s="366">
        <v>1</v>
      </c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367">
        <f t="shared" si="24"/>
        <v>1</v>
      </c>
      <c r="U129" s="224">
        <f t="shared" si="25"/>
        <v>2.331002331002331E-3</v>
      </c>
      <c r="V129" s="361">
        <f>D93</f>
        <v>429</v>
      </c>
      <c r="W129" s="361"/>
      <c r="X129" s="368" t="s">
        <v>13</v>
      </c>
      <c r="Y129" s="47">
        <f t="shared" si="23"/>
        <v>0</v>
      </c>
      <c r="Z129" s="439" t="s">
        <v>205</v>
      </c>
    </row>
    <row r="130" spans="1:26" x14ac:dyDescent="0.2">
      <c r="A130" s="58"/>
      <c r="B130" s="364"/>
      <c r="C130" s="364"/>
      <c r="D130" s="364"/>
      <c r="E130" s="364"/>
      <c r="F130" s="364"/>
      <c r="G130" s="62"/>
      <c r="H130" s="366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367">
        <f t="shared" si="24"/>
        <v>0</v>
      </c>
      <c r="U130" s="224">
        <f t="shared" si="25"/>
        <v>0</v>
      </c>
      <c r="V130" s="361">
        <f>D93</f>
        <v>429</v>
      </c>
      <c r="W130" s="361"/>
      <c r="X130" s="180" t="s">
        <v>189</v>
      </c>
      <c r="Y130" s="47">
        <f t="shared" si="23"/>
        <v>0</v>
      </c>
      <c r="Z130" s="439" t="s">
        <v>270</v>
      </c>
    </row>
    <row r="131" spans="1:26" x14ac:dyDescent="0.2">
      <c r="A131" s="58"/>
      <c r="B131" s="364"/>
      <c r="C131" s="364"/>
      <c r="D131" s="364"/>
      <c r="E131" s="364"/>
      <c r="F131" s="364"/>
      <c r="G131" s="62"/>
      <c r="H131" s="366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367">
        <f t="shared" si="24"/>
        <v>0</v>
      </c>
      <c r="U131" s="224">
        <f t="shared" si="25"/>
        <v>0</v>
      </c>
      <c r="V131" s="361">
        <f>D93</f>
        <v>429</v>
      </c>
      <c r="W131" s="361"/>
      <c r="X131" s="368" t="s">
        <v>76</v>
      </c>
      <c r="Y131" s="47">
        <f t="shared" si="23"/>
        <v>3</v>
      </c>
      <c r="Z131" s="105"/>
    </row>
    <row r="132" spans="1:26" ht="15.75" x14ac:dyDescent="0.2">
      <c r="A132" s="58"/>
      <c r="B132" s="364"/>
      <c r="C132" s="364"/>
      <c r="D132" s="364"/>
      <c r="E132" s="364"/>
      <c r="F132" s="364"/>
      <c r="G132" s="62"/>
      <c r="H132" s="372">
        <v>3</v>
      </c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367">
        <f t="shared" si="24"/>
        <v>3</v>
      </c>
      <c r="U132" s="224">
        <f t="shared" si="25"/>
        <v>6.993006993006993E-3</v>
      </c>
      <c r="V132" s="361">
        <f>D93</f>
        <v>429</v>
      </c>
      <c r="W132" s="361"/>
      <c r="X132" s="391" t="s">
        <v>200</v>
      </c>
      <c r="Y132" s="47">
        <f t="shared" si="23"/>
        <v>0</v>
      </c>
      <c r="Z132" s="292"/>
    </row>
    <row r="133" spans="1:26" ht="15.75" thickBot="1" x14ac:dyDescent="0.25">
      <c r="A133" s="191"/>
      <c r="B133" s="192"/>
      <c r="C133" s="192"/>
      <c r="D133" s="192"/>
      <c r="E133" s="192"/>
      <c r="F133" s="192"/>
      <c r="G133" s="199"/>
      <c r="H133" s="3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373">
        <f t="shared" si="24"/>
        <v>0</v>
      </c>
      <c r="U133" s="331">
        <f t="shared" si="25"/>
        <v>0</v>
      </c>
      <c r="V133" s="361">
        <f>D93</f>
        <v>429</v>
      </c>
      <c r="W133" s="361"/>
      <c r="X133" s="393" t="s">
        <v>331</v>
      </c>
      <c r="Z133" s="442"/>
    </row>
    <row r="134" spans="1:26" ht="15.75" thickBot="1" x14ac:dyDescent="0.25">
      <c r="G134" s="53" t="s">
        <v>5</v>
      </c>
      <c r="H134" s="63">
        <f>SUM(H94:H133)</f>
        <v>35</v>
      </c>
      <c r="I134" s="63">
        <f>SUM(I94:I133)</f>
        <v>6</v>
      </c>
      <c r="J134" s="63">
        <f t="shared" ref="J134:S134" si="26">SUM(J94:J133)</f>
        <v>10</v>
      </c>
      <c r="K134" s="63">
        <f t="shared" si="26"/>
        <v>1</v>
      </c>
      <c r="L134" s="63">
        <f t="shared" si="26"/>
        <v>0</v>
      </c>
      <c r="M134" s="63">
        <f t="shared" si="26"/>
        <v>0</v>
      </c>
      <c r="N134" s="63">
        <f t="shared" si="26"/>
        <v>0</v>
      </c>
      <c r="O134" s="63">
        <f t="shared" si="26"/>
        <v>0</v>
      </c>
      <c r="P134" s="63">
        <f t="shared" si="26"/>
        <v>0</v>
      </c>
      <c r="Q134" s="63">
        <f t="shared" si="26"/>
        <v>0</v>
      </c>
      <c r="R134" s="63">
        <f t="shared" si="26"/>
        <v>0</v>
      </c>
      <c r="S134" s="63">
        <f t="shared" si="26"/>
        <v>8</v>
      </c>
      <c r="T134" s="394">
        <f>SUM(H134,J134,L134,N134,P134,R134,S134)</f>
        <v>53</v>
      </c>
      <c r="U134" s="224">
        <f>($T134)/$D$93</f>
        <v>0.12354312354312354</v>
      </c>
      <c r="V134" s="361">
        <f>D93</f>
        <v>429</v>
      </c>
      <c r="W134" s="361"/>
      <c r="X134" s="11"/>
      <c r="Z134" s="7"/>
    </row>
    <row r="136" spans="1:26" ht="15.75" thickBot="1" x14ac:dyDescent="0.3"/>
    <row r="137" spans="1:26" ht="90.75" thickBot="1" x14ac:dyDescent="0.3">
      <c r="A137" s="49" t="s">
        <v>23</v>
      </c>
      <c r="B137" s="49" t="s">
        <v>51</v>
      </c>
      <c r="C137" s="49" t="s">
        <v>56</v>
      </c>
      <c r="D137" s="49" t="s">
        <v>18</v>
      </c>
      <c r="E137" s="48" t="s">
        <v>17</v>
      </c>
      <c r="F137" s="50" t="s">
        <v>1</v>
      </c>
      <c r="G137" s="51" t="s">
        <v>24</v>
      </c>
      <c r="H137" s="52" t="s">
        <v>77</v>
      </c>
      <c r="I137" s="52" t="s">
        <v>78</v>
      </c>
      <c r="J137" s="52" t="s">
        <v>57</v>
      </c>
      <c r="K137" s="52" t="s">
        <v>62</v>
      </c>
      <c r="L137" s="52" t="s">
        <v>58</v>
      </c>
      <c r="M137" s="52" t="s">
        <v>63</v>
      </c>
      <c r="N137" s="52" t="s">
        <v>59</v>
      </c>
      <c r="O137" s="52" t="s">
        <v>64</v>
      </c>
      <c r="P137" s="52" t="s">
        <v>60</v>
      </c>
      <c r="Q137" s="52" t="s">
        <v>79</v>
      </c>
      <c r="R137" s="52" t="s">
        <v>131</v>
      </c>
      <c r="S137" s="52" t="s">
        <v>44</v>
      </c>
      <c r="T137" s="52" t="s">
        <v>5</v>
      </c>
      <c r="U137" s="48" t="s">
        <v>2</v>
      </c>
      <c r="V137" s="88" t="s">
        <v>74</v>
      </c>
      <c r="W137" s="88" t="s">
        <v>74</v>
      </c>
      <c r="X137" s="89" t="s">
        <v>21</v>
      </c>
      <c r="Z137" s="90" t="s">
        <v>7</v>
      </c>
    </row>
    <row r="138" spans="1:26" ht="15.75" thickBot="1" x14ac:dyDescent="0.3">
      <c r="A138" s="80">
        <v>1471238</v>
      </c>
      <c r="B138" s="80" t="s">
        <v>113</v>
      </c>
      <c r="C138" s="472">
        <v>1152</v>
      </c>
      <c r="D138" s="472">
        <v>1246</v>
      </c>
      <c r="E138" s="472">
        <v>1120</v>
      </c>
      <c r="F138" s="473">
        <f>E138/D138</f>
        <v>0.898876404494382</v>
      </c>
      <c r="G138" s="54">
        <v>44958</v>
      </c>
      <c r="H138" s="358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94"/>
      <c r="U138" s="202"/>
      <c r="V138" s="203"/>
      <c r="W138" s="202"/>
      <c r="X138" s="95" t="s">
        <v>80</v>
      </c>
      <c r="Z138" s="45" t="s">
        <v>139</v>
      </c>
    </row>
    <row r="139" spans="1:26" x14ac:dyDescent="0.2">
      <c r="A139" s="55"/>
      <c r="B139" s="56"/>
      <c r="C139" s="56"/>
      <c r="D139" s="56"/>
      <c r="E139" s="56"/>
      <c r="F139" s="56"/>
      <c r="G139" s="57"/>
      <c r="H139" s="359">
        <v>53</v>
      </c>
      <c r="I139" s="65"/>
      <c r="J139" s="65">
        <v>2</v>
      </c>
      <c r="K139" s="65"/>
      <c r="L139" s="65"/>
      <c r="M139" s="65"/>
      <c r="N139" s="65"/>
      <c r="O139" s="65"/>
      <c r="P139" s="65"/>
      <c r="Q139" s="65"/>
      <c r="R139" s="65"/>
      <c r="S139" s="65">
        <v>13</v>
      </c>
      <c r="T139" s="360">
        <f>SUM(H139,J139,L139,N139,P139,R139,S139)</f>
        <v>68</v>
      </c>
      <c r="U139" s="224">
        <f>($T139)/$D$138</f>
        <v>5.4574638844301769E-2</v>
      </c>
      <c r="V139" s="361">
        <f>D138</f>
        <v>1246</v>
      </c>
      <c r="W139" s="361"/>
      <c r="X139" s="362" t="s">
        <v>16</v>
      </c>
      <c r="Y139" s="47">
        <f>T139</f>
        <v>68</v>
      </c>
      <c r="Z139" s="363"/>
    </row>
    <row r="140" spans="1:26" x14ac:dyDescent="0.2">
      <c r="A140" s="58"/>
      <c r="B140" s="364"/>
      <c r="C140" s="364"/>
      <c r="D140" s="364"/>
      <c r="E140" s="364"/>
      <c r="F140" s="364"/>
      <c r="G140" s="365"/>
      <c r="H140" s="366"/>
      <c r="I140" s="67"/>
      <c r="J140" s="67"/>
      <c r="K140" s="67"/>
      <c r="L140" s="67"/>
      <c r="M140" s="67"/>
      <c r="N140" s="72"/>
      <c r="O140" s="67"/>
      <c r="P140" s="67"/>
      <c r="Q140" s="67"/>
      <c r="R140" s="67"/>
      <c r="S140" s="67"/>
      <c r="T140" s="367">
        <f t="shared" ref="T140:T164" si="27">SUM(H140,J140,L140,N140,P140,R140,S140)</f>
        <v>0</v>
      </c>
      <c r="U140" s="224">
        <f t="shared" ref="U140:U169" si="28">($T140)/$D$138</f>
        <v>0</v>
      </c>
      <c r="V140" s="361">
        <f>D138</f>
        <v>1246</v>
      </c>
      <c r="W140" s="361"/>
      <c r="X140" s="368" t="s">
        <v>46</v>
      </c>
      <c r="Y140" s="47">
        <f t="shared" ref="Y140:Y151" si="29">T140</f>
        <v>0</v>
      </c>
      <c r="Z140" s="369" t="s">
        <v>140</v>
      </c>
    </row>
    <row r="141" spans="1:26" x14ac:dyDescent="0.2">
      <c r="A141" s="58"/>
      <c r="B141" s="364"/>
      <c r="C141" s="364"/>
      <c r="D141" s="364"/>
      <c r="E141" s="364"/>
      <c r="F141" s="364"/>
      <c r="G141" s="365"/>
      <c r="H141" s="366">
        <v>2</v>
      </c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367">
        <f t="shared" si="27"/>
        <v>2</v>
      </c>
      <c r="U141" s="224">
        <f t="shared" si="28"/>
        <v>1.6051364365971107E-3</v>
      </c>
      <c r="V141" s="361">
        <f>D138</f>
        <v>1246</v>
      </c>
      <c r="W141" s="361"/>
      <c r="X141" s="368" t="s">
        <v>6</v>
      </c>
      <c r="Y141" s="47">
        <f t="shared" si="29"/>
        <v>2</v>
      </c>
      <c r="Z141" s="369" t="s">
        <v>181</v>
      </c>
    </row>
    <row r="142" spans="1:26" x14ac:dyDescent="0.2">
      <c r="A142" s="58"/>
      <c r="B142" s="364"/>
      <c r="C142" s="364"/>
      <c r="D142" s="364"/>
      <c r="E142" s="364"/>
      <c r="F142" s="364"/>
      <c r="G142" s="365"/>
      <c r="H142" s="366">
        <v>6</v>
      </c>
      <c r="I142" s="67"/>
      <c r="J142" s="67">
        <v>1</v>
      </c>
      <c r="K142" s="67"/>
      <c r="L142" s="67"/>
      <c r="M142" s="67"/>
      <c r="N142" s="67"/>
      <c r="O142" s="67"/>
      <c r="P142" s="67"/>
      <c r="Q142" s="67"/>
      <c r="R142" s="67"/>
      <c r="S142" s="67">
        <v>1</v>
      </c>
      <c r="T142" s="367">
        <f t="shared" si="27"/>
        <v>8</v>
      </c>
      <c r="U142" s="224">
        <f t="shared" si="28"/>
        <v>6.420545746388443E-3</v>
      </c>
      <c r="V142" s="361">
        <f>D138</f>
        <v>1246</v>
      </c>
      <c r="W142" s="361"/>
      <c r="X142" s="368" t="s">
        <v>14</v>
      </c>
      <c r="Y142" s="47">
        <f t="shared" si="29"/>
        <v>8</v>
      </c>
      <c r="Z142" s="369"/>
    </row>
    <row r="143" spans="1:26" x14ac:dyDescent="0.2">
      <c r="A143" s="58"/>
      <c r="B143" s="364"/>
      <c r="C143" s="364"/>
      <c r="D143" s="364"/>
      <c r="E143" s="364"/>
      <c r="F143" s="364"/>
      <c r="G143" s="365"/>
      <c r="H143" s="366">
        <v>5</v>
      </c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367">
        <f t="shared" si="27"/>
        <v>5</v>
      </c>
      <c r="U143" s="224">
        <f t="shared" si="28"/>
        <v>4.0128410914927765E-3</v>
      </c>
      <c r="V143" s="361">
        <f>D138</f>
        <v>1246</v>
      </c>
      <c r="W143" s="361"/>
      <c r="X143" s="368" t="s">
        <v>15</v>
      </c>
      <c r="Y143" s="47">
        <f t="shared" si="29"/>
        <v>5</v>
      </c>
      <c r="Z143" s="370"/>
    </row>
    <row r="144" spans="1:26" x14ac:dyDescent="0.2">
      <c r="A144" s="58"/>
      <c r="B144" s="364"/>
      <c r="C144" s="364"/>
      <c r="D144" s="364"/>
      <c r="E144" s="364"/>
      <c r="F144" s="364"/>
      <c r="G144" s="365"/>
      <c r="H144" s="366">
        <v>2</v>
      </c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367">
        <f t="shared" si="27"/>
        <v>2</v>
      </c>
      <c r="U144" s="224">
        <f t="shared" si="28"/>
        <v>1.6051364365971107E-3</v>
      </c>
      <c r="V144" s="361">
        <f>D138</f>
        <v>1246</v>
      </c>
      <c r="W144" s="361"/>
      <c r="X144" s="368" t="s">
        <v>32</v>
      </c>
      <c r="Y144" s="47">
        <f t="shared" si="29"/>
        <v>2</v>
      </c>
      <c r="Z144" s="370"/>
    </row>
    <row r="145" spans="1:26" x14ac:dyDescent="0.2">
      <c r="A145" s="58"/>
      <c r="B145" s="364"/>
      <c r="C145" s="364"/>
      <c r="D145" s="364"/>
      <c r="E145" s="364"/>
      <c r="F145" s="364"/>
      <c r="G145" s="365"/>
      <c r="H145" s="366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367">
        <f t="shared" si="27"/>
        <v>0</v>
      </c>
      <c r="U145" s="224">
        <f t="shared" si="28"/>
        <v>0</v>
      </c>
      <c r="V145" s="361">
        <f>D138</f>
        <v>1246</v>
      </c>
      <c r="W145" s="361"/>
      <c r="X145" s="368" t="s">
        <v>33</v>
      </c>
      <c r="Y145" s="47">
        <f t="shared" si="29"/>
        <v>0</v>
      </c>
      <c r="Z145" s="370"/>
    </row>
    <row r="146" spans="1:26" x14ac:dyDescent="0.2">
      <c r="A146" s="58"/>
      <c r="B146" s="364"/>
      <c r="C146" s="364"/>
      <c r="D146" s="364"/>
      <c r="E146" s="364"/>
      <c r="F146" s="364"/>
      <c r="G146" s="365"/>
      <c r="H146" s="366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367">
        <f t="shared" si="27"/>
        <v>0</v>
      </c>
      <c r="U146" s="224">
        <f t="shared" si="28"/>
        <v>0</v>
      </c>
      <c r="V146" s="361">
        <f>D138</f>
        <v>1246</v>
      </c>
      <c r="W146" s="361"/>
      <c r="X146" s="368" t="s">
        <v>130</v>
      </c>
      <c r="Y146" s="47">
        <f t="shared" si="29"/>
        <v>0</v>
      </c>
      <c r="Z146" s="370"/>
    </row>
    <row r="147" spans="1:26" x14ac:dyDescent="0.2">
      <c r="A147" s="58"/>
      <c r="B147" s="364"/>
      <c r="C147" s="364"/>
      <c r="D147" s="364"/>
      <c r="E147" s="364"/>
      <c r="F147" s="364" t="s">
        <v>110</v>
      </c>
      <c r="G147" s="365"/>
      <c r="H147" s="366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367">
        <f t="shared" si="27"/>
        <v>0</v>
      </c>
      <c r="U147" s="224">
        <f t="shared" si="28"/>
        <v>0</v>
      </c>
      <c r="V147" s="361">
        <f>D138</f>
        <v>1246</v>
      </c>
      <c r="W147" s="361"/>
      <c r="X147" s="368" t="s">
        <v>31</v>
      </c>
      <c r="Y147" s="47">
        <f t="shared" si="29"/>
        <v>0</v>
      </c>
      <c r="Z147" s="370"/>
    </row>
    <row r="148" spans="1:26" x14ac:dyDescent="0.2">
      <c r="A148" s="58"/>
      <c r="B148" s="364"/>
      <c r="C148" s="364"/>
      <c r="D148" s="364"/>
      <c r="E148" s="364"/>
      <c r="F148" s="364"/>
      <c r="G148" s="365"/>
      <c r="H148" s="366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>
        <v>1</v>
      </c>
      <c r="T148" s="367">
        <f t="shared" si="27"/>
        <v>1</v>
      </c>
      <c r="U148" s="224">
        <f t="shared" si="28"/>
        <v>8.0256821829855537E-4</v>
      </c>
      <c r="V148" s="361">
        <f>D138</f>
        <v>1246</v>
      </c>
      <c r="W148" s="361"/>
      <c r="X148" s="368" t="s">
        <v>0</v>
      </c>
      <c r="Y148" s="47">
        <f t="shared" si="29"/>
        <v>1</v>
      </c>
      <c r="Z148" s="371"/>
    </row>
    <row r="149" spans="1:26" x14ac:dyDescent="0.2">
      <c r="A149" s="58"/>
      <c r="B149" s="364"/>
      <c r="C149" s="364"/>
      <c r="D149" s="364"/>
      <c r="E149" s="364"/>
      <c r="F149" s="364"/>
      <c r="G149" s="365"/>
      <c r="H149" s="366"/>
      <c r="I149" s="67"/>
      <c r="J149" s="67">
        <v>7</v>
      </c>
      <c r="K149" s="67"/>
      <c r="L149" s="67"/>
      <c r="M149" s="67"/>
      <c r="N149" s="67"/>
      <c r="O149" s="67"/>
      <c r="P149" s="67"/>
      <c r="Q149" s="67"/>
      <c r="R149" s="67"/>
      <c r="S149" s="67"/>
      <c r="T149" s="367">
        <f t="shared" si="27"/>
        <v>7</v>
      </c>
      <c r="U149" s="224">
        <f t="shared" si="28"/>
        <v>5.6179775280898875E-3</v>
      </c>
      <c r="V149" s="361">
        <f>D138</f>
        <v>1246</v>
      </c>
      <c r="W149" s="361"/>
      <c r="X149" s="368" t="s">
        <v>12</v>
      </c>
      <c r="Y149" s="47">
        <f t="shared" si="29"/>
        <v>7</v>
      </c>
      <c r="Z149" s="371"/>
    </row>
    <row r="150" spans="1:26" x14ac:dyDescent="0.2">
      <c r="A150" s="58"/>
      <c r="B150" s="364"/>
      <c r="C150" s="364"/>
      <c r="D150" s="364"/>
      <c r="E150" s="364"/>
      <c r="F150" s="364"/>
      <c r="G150" s="365"/>
      <c r="H150" s="366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367">
        <f t="shared" si="27"/>
        <v>0</v>
      </c>
      <c r="U150" s="224">
        <f t="shared" si="28"/>
        <v>0</v>
      </c>
      <c r="V150" s="361">
        <f>D138</f>
        <v>1246</v>
      </c>
      <c r="W150" s="361"/>
      <c r="X150" s="368" t="s">
        <v>35</v>
      </c>
      <c r="Y150" s="47">
        <f t="shared" si="29"/>
        <v>0</v>
      </c>
      <c r="Z150" s="371"/>
    </row>
    <row r="151" spans="1:26" x14ac:dyDescent="0.2">
      <c r="A151" s="58"/>
      <c r="B151" s="364"/>
      <c r="C151" s="364"/>
      <c r="D151" s="364"/>
      <c r="E151" s="364"/>
      <c r="F151" s="364"/>
      <c r="G151" s="365"/>
      <c r="H151" s="3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373">
        <f t="shared" si="27"/>
        <v>0</v>
      </c>
      <c r="U151" s="224">
        <f t="shared" si="28"/>
        <v>0</v>
      </c>
      <c r="V151" s="361">
        <f>D138</f>
        <v>1246</v>
      </c>
      <c r="W151" s="361"/>
      <c r="X151" s="180" t="s">
        <v>189</v>
      </c>
      <c r="Y151" s="47">
        <f t="shared" si="29"/>
        <v>0</v>
      </c>
      <c r="Z151" s="371"/>
    </row>
    <row r="152" spans="1:26" ht="15.75" x14ac:dyDescent="0.2">
      <c r="A152" s="58"/>
      <c r="B152" s="364"/>
      <c r="C152" s="364"/>
      <c r="D152" s="364"/>
      <c r="E152" s="364"/>
      <c r="F152" s="364"/>
      <c r="G152" s="62"/>
      <c r="H152" s="375"/>
      <c r="I152" s="67"/>
      <c r="J152" s="72">
        <v>2</v>
      </c>
      <c r="K152" s="67"/>
      <c r="L152" s="67"/>
      <c r="M152" s="67"/>
      <c r="N152" s="67"/>
      <c r="O152" s="67"/>
      <c r="P152" s="67"/>
      <c r="Q152" s="67"/>
      <c r="R152" s="67"/>
      <c r="S152" s="67"/>
      <c r="T152" s="367">
        <f t="shared" si="27"/>
        <v>2</v>
      </c>
      <c r="U152" s="224">
        <f t="shared" si="28"/>
        <v>1.6051364365971107E-3</v>
      </c>
      <c r="V152" s="361">
        <f>D138</f>
        <v>1246</v>
      </c>
      <c r="W152" s="361"/>
      <c r="X152" s="376" t="s">
        <v>397</v>
      </c>
      <c r="Z152" s="377"/>
    </row>
    <row r="153" spans="1:26" x14ac:dyDescent="0.2">
      <c r="A153" s="58"/>
      <c r="B153" s="364"/>
      <c r="C153" s="364"/>
      <c r="D153" s="364"/>
      <c r="E153" s="364"/>
      <c r="F153" s="364"/>
      <c r="G153" s="62"/>
      <c r="H153" s="378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367">
        <f t="shared" si="27"/>
        <v>0</v>
      </c>
      <c r="U153" s="224">
        <f t="shared" si="28"/>
        <v>0</v>
      </c>
      <c r="V153" s="361">
        <f>D138</f>
        <v>1246</v>
      </c>
      <c r="W153" s="361"/>
      <c r="X153" s="368" t="s">
        <v>182</v>
      </c>
      <c r="Z153" s="363"/>
    </row>
    <row r="154" spans="1:26" x14ac:dyDescent="0.2">
      <c r="A154" s="58"/>
      <c r="B154" s="364"/>
      <c r="C154" s="364"/>
      <c r="D154" s="364"/>
      <c r="E154" s="364"/>
      <c r="F154" s="364"/>
      <c r="G154" s="365"/>
      <c r="H154" s="366"/>
      <c r="I154" s="375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367">
        <f t="shared" si="27"/>
        <v>0</v>
      </c>
      <c r="U154" s="224">
        <f t="shared" si="28"/>
        <v>0</v>
      </c>
      <c r="V154" s="361"/>
      <c r="W154" s="361"/>
      <c r="X154" s="368" t="s">
        <v>85</v>
      </c>
      <c r="Z154" s="363"/>
    </row>
    <row r="155" spans="1:26" ht="15.75" thickBot="1" x14ac:dyDescent="0.25">
      <c r="A155" s="58"/>
      <c r="B155" s="364"/>
      <c r="C155" s="364"/>
      <c r="D155" s="364"/>
      <c r="E155" s="364"/>
      <c r="F155" s="364"/>
      <c r="G155" s="365"/>
      <c r="H155" s="379"/>
      <c r="I155" s="210"/>
      <c r="J155" s="210">
        <v>1</v>
      </c>
      <c r="K155" s="210"/>
      <c r="L155" s="210"/>
      <c r="M155" s="210"/>
      <c r="N155" s="210"/>
      <c r="O155" s="210"/>
      <c r="P155" s="210"/>
      <c r="Q155" s="210"/>
      <c r="R155" s="210"/>
      <c r="S155" s="210"/>
      <c r="T155" s="380">
        <f t="shared" si="27"/>
        <v>1</v>
      </c>
      <c r="U155" s="331">
        <f t="shared" si="28"/>
        <v>8.0256821829855537E-4</v>
      </c>
      <c r="V155" s="361">
        <f>D138</f>
        <v>1246</v>
      </c>
      <c r="W155" s="381"/>
      <c r="X155" s="382" t="s">
        <v>29</v>
      </c>
      <c r="Y155" s="47">
        <f t="shared" ref="Y155:Y165" si="30">T155</f>
        <v>1</v>
      </c>
      <c r="Z155" s="383"/>
    </row>
    <row r="156" spans="1:26" x14ac:dyDescent="0.2">
      <c r="A156" s="58"/>
      <c r="B156" s="364"/>
      <c r="C156" s="364" t="s">
        <v>126</v>
      </c>
      <c r="D156" s="364"/>
      <c r="E156" s="364"/>
      <c r="F156" s="364"/>
      <c r="G156" s="365"/>
      <c r="H156" s="384"/>
      <c r="I156" s="68">
        <v>4</v>
      </c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367">
        <f t="shared" si="27"/>
        <v>0</v>
      </c>
      <c r="U156" s="224">
        <f t="shared" si="28"/>
        <v>0</v>
      </c>
      <c r="V156" s="361">
        <f>D138</f>
        <v>1246</v>
      </c>
      <c r="W156" s="361"/>
      <c r="X156" s="385" t="s">
        <v>11</v>
      </c>
      <c r="Y156" s="47">
        <f t="shared" si="30"/>
        <v>0</v>
      </c>
      <c r="Z156" s="363"/>
    </row>
    <row r="157" spans="1:26" x14ac:dyDescent="0.2">
      <c r="A157" s="58"/>
      <c r="B157" s="364"/>
      <c r="C157" s="364"/>
      <c r="D157" s="364"/>
      <c r="E157" s="364"/>
      <c r="F157" s="364"/>
      <c r="G157" s="365"/>
      <c r="H157" s="386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367">
        <f t="shared" si="27"/>
        <v>0</v>
      </c>
      <c r="U157" s="224">
        <f t="shared" si="28"/>
        <v>0</v>
      </c>
      <c r="V157" s="361">
        <f>D138</f>
        <v>1246</v>
      </c>
      <c r="W157" s="361"/>
      <c r="X157" s="368" t="s">
        <v>30</v>
      </c>
      <c r="Y157" s="47">
        <f t="shared" si="30"/>
        <v>0</v>
      </c>
      <c r="Z157" s="363"/>
    </row>
    <row r="158" spans="1:26" x14ac:dyDescent="0.2">
      <c r="A158" s="58"/>
      <c r="B158" s="364"/>
      <c r="C158" s="364"/>
      <c r="D158" s="364"/>
      <c r="E158" s="364"/>
      <c r="F158" s="364"/>
      <c r="G158" s="365"/>
      <c r="H158" s="386"/>
      <c r="I158" s="67">
        <v>7</v>
      </c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367">
        <f t="shared" si="27"/>
        <v>0</v>
      </c>
      <c r="U158" s="224">
        <f t="shared" si="28"/>
        <v>0</v>
      </c>
      <c r="V158" s="361">
        <f>D138</f>
        <v>1246</v>
      </c>
      <c r="W158" s="361"/>
      <c r="X158" s="368" t="s">
        <v>3</v>
      </c>
      <c r="Y158" s="47">
        <f t="shared" si="30"/>
        <v>0</v>
      </c>
      <c r="Z158" s="370"/>
    </row>
    <row r="159" spans="1:26" x14ac:dyDescent="0.2">
      <c r="A159" s="58"/>
      <c r="B159" s="364"/>
      <c r="C159" s="364"/>
      <c r="D159" s="364"/>
      <c r="E159" s="364"/>
      <c r="F159" s="364"/>
      <c r="G159" s="365"/>
      <c r="H159" s="386"/>
      <c r="I159" s="67">
        <v>4</v>
      </c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367">
        <f t="shared" si="27"/>
        <v>0</v>
      </c>
      <c r="U159" s="224">
        <f t="shared" si="28"/>
        <v>0</v>
      </c>
      <c r="V159" s="361">
        <f>D138</f>
        <v>1246</v>
      </c>
      <c r="W159" s="361"/>
      <c r="X159" s="368" t="s">
        <v>8</v>
      </c>
      <c r="Y159" s="47">
        <f t="shared" si="30"/>
        <v>0</v>
      </c>
      <c r="Z159" s="371"/>
    </row>
    <row r="160" spans="1:26" x14ac:dyDescent="0.2">
      <c r="A160" s="58"/>
      <c r="B160" s="364"/>
      <c r="C160" s="364"/>
      <c r="D160" s="364"/>
      <c r="E160" s="364"/>
      <c r="F160" s="364"/>
      <c r="G160" s="365"/>
      <c r="H160" s="386"/>
      <c r="I160" s="67">
        <v>12</v>
      </c>
      <c r="J160" s="67">
        <v>2</v>
      </c>
      <c r="K160" s="67"/>
      <c r="L160" s="67"/>
      <c r="M160" s="67"/>
      <c r="N160" s="67"/>
      <c r="O160" s="67"/>
      <c r="P160" s="67"/>
      <c r="Q160" s="67"/>
      <c r="R160" s="67"/>
      <c r="S160" s="67"/>
      <c r="T160" s="367">
        <f t="shared" si="27"/>
        <v>2</v>
      </c>
      <c r="U160" s="224">
        <f t="shared" si="28"/>
        <v>1.6051364365971107E-3</v>
      </c>
      <c r="V160" s="361">
        <f>D138</f>
        <v>1246</v>
      </c>
      <c r="W160" s="361"/>
      <c r="X160" s="368" t="s">
        <v>9</v>
      </c>
      <c r="Y160" s="47">
        <f t="shared" si="30"/>
        <v>2</v>
      </c>
      <c r="Z160" s="371"/>
    </row>
    <row r="161" spans="1:26" x14ac:dyDescent="0.2">
      <c r="A161" s="58"/>
      <c r="B161" s="364"/>
      <c r="C161" s="364"/>
      <c r="D161" s="364"/>
      <c r="E161" s="364"/>
      <c r="F161" s="364"/>
      <c r="G161" s="365"/>
      <c r="H161" s="386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367">
        <f t="shared" si="27"/>
        <v>0</v>
      </c>
      <c r="U161" s="224">
        <f t="shared" si="28"/>
        <v>0</v>
      </c>
      <c r="V161" s="361">
        <f>D138</f>
        <v>1246</v>
      </c>
      <c r="W161" s="361"/>
      <c r="X161" s="368" t="s">
        <v>82</v>
      </c>
      <c r="Y161" s="47">
        <f t="shared" si="30"/>
        <v>0</v>
      </c>
      <c r="Z161" s="363" t="s">
        <v>195</v>
      </c>
    </row>
    <row r="162" spans="1:26" x14ac:dyDescent="0.2">
      <c r="A162" s="58"/>
      <c r="B162" s="364"/>
      <c r="C162" s="364"/>
      <c r="D162" s="364"/>
      <c r="E162" s="364"/>
      <c r="F162" s="364"/>
      <c r="G162" s="365"/>
      <c r="H162" s="386"/>
      <c r="I162" s="67">
        <v>4</v>
      </c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367">
        <f t="shared" si="27"/>
        <v>0</v>
      </c>
      <c r="U162" s="224">
        <f t="shared" si="28"/>
        <v>0</v>
      </c>
      <c r="V162" s="361">
        <f>D138</f>
        <v>1246</v>
      </c>
      <c r="W162" s="361"/>
      <c r="X162" s="368" t="s">
        <v>20</v>
      </c>
      <c r="Y162" s="47">
        <f t="shared" si="30"/>
        <v>0</v>
      </c>
      <c r="Z162" s="363" t="s">
        <v>400</v>
      </c>
    </row>
    <row r="163" spans="1:26" x14ac:dyDescent="0.2">
      <c r="A163" s="58"/>
      <c r="B163" s="364"/>
      <c r="C163" s="364"/>
      <c r="D163" s="364"/>
      <c r="E163" s="364"/>
      <c r="F163" s="364"/>
      <c r="G163" s="365"/>
      <c r="H163" s="386"/>
      <c r="I163" s="67">
        <v>1</v>
      </c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367">
        <f t="shared" si="27"/>
        <v>0</v>
      </c>
      <c r="U163" s="224">
        <f t="shared" si="28"/>
        <v>0</v>
      </c>
      <c r="V163" s="361">
        <f>D138</f>
        <v>1246</v>
      </c>
      <c r="W163" s="361"/>
      <c r="X163" s="368" t="s">
        <v>83</v>
      </c>
      <c r="Y163" s="47">
        <f t="shared" si="30"/>
        <v>0</v>
      </c>
      <c r="Z163" s="370"/>
    </row>
    <row r="164" spans="1:26" x14ac:dyDescent="0.2">
      <c r="A164" s="58"/>
      <c r="B164" s="364"/>
      <c r="C164" s="364"/>
      <c r="D164" s="364"/>
      <c r="E164" s="364"/>
      <c r="F164" s="364"/>
      <c r="G164" s="365"/>
      <c r="H164" s="386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>
        <v>1</v>
      </c>
      <c r="T164" s="367">
        <f t="shared" si="27"/>
        <v>1</v>
      </c>
      <c r="U164" s="224">
        <f t="shared" si="28"/>
        <v>8.0256821829855537E-4</v>
      </c>
      <c r="V164" s="361">
        <f>D138</f>
        <v>1246</v>
      </c>
      <c r="W164" s="361"/>
      <c r="X164" s="368" t="s">
        <v>10</v>
      </c>
      <c r="Y164" s="47">
        <f t="shared" si="30"/>
        <v>1</v>
      </c>
      <c r="Z164" s="371"/>
    </row>
    <row r="165" spans="1:26" x14ac:dyDescent="0.2">
      <c r="A165" s="58"/>
      <c r="B165" s="364"/>
      <c r="C165" s="364"/>
      <c r="D165" s="364"/>
      <c r="E165" s="364"/>
      <c r="F165" s="364"/>
      <c r="G165" s="365"/>
      <c r="H165" s="386"/>
      <c r="I165" s="67">
        <v>2</v>
      </c>
      <c r="J165" s="67">
        <v>1</v>
      </c>
      <c r="K165" s="67"/>
      <c r="L165" s="67"/>
      <c r="M165" s="67"/>
      <c r="N165" s="67"/>
      <c r="O165" s="67"/>
      <c r="P165" s="67"/>
      <c r="Q165" s="67"/>
      <c r="R165" s="67"/>
      <c r="S165" s="67"/>
      <c r="T165" s="367">
        <f>SUM(H165,J165,L165,N165,P165,R165,S165)</f>
        <v>1</v>
      </c>
      <c r="U165" s="224">
        <f t="shared" si="28"/>
        <v>8.0256821829855537E-4</v>
      </c>
      <c r="V165" s="361">
        <f>D138</f>
        <v>1246</v>
      </c>
      <c r="W165" s="361"/>
      <c r="X165" s="368" t="s">
        <v>13</v>
      </c>
      <c r="Y165" s="47">
        <f t="shared" si="30"/>
        <v>1</v>
      </c>
      <c r="Z165" s="371"/>
    </row>
    <row r="166" spans="1:26" x14ac:dyDescent="0.2">
      <c r="A166" s="58"/>
      <c r="B166" s="364"/>
      <c r="C166" s="364"/>
      <c r="D166" s="364"/>
      <c r="E166" s="364"/>
      <c r="F166" s="364"/>
      <c r="G166" s="365"/>
      <c r="H166" s="366"/>
      <c r="I166" s="67">
        <v>1</v>
      </c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367">
        <f t="shared" ref="T166:T169" si="31">SUM(H166,J166,L166,N166,P166,R166,S166)</f>
        <v>0</v>
      </c>
      <c r="U166" s="224">
        <f t="shared" si="28"/>
        <v>0</v>
      </c>
      <c r="V166" s="361" t="str">
        <f>D137</f>
        <v>Build QTY</v>
      </c>
      <c r="W166" s="361"/>
      <c r="X166" s="368" t="s">
        <v>101</v>
      </c>
      <c r="Y166" s="47">
        <f t="shared" ref="Y166:Y177" si="32">T167</f>
        <v>0</v>
      </c>
      <c r="Z166" s="370"/>
    </row>
    <row r="167" spans="1:26" ht="15.75" x14ac:dyDescent="0.2">
      <c r="A167" s="58"/>
      <c r="B167" s="364"/>
      <c r="C167" s="364"/>
      <c r="D167" s="364"/>
      <c r="E167" s="364"/>
      <c r="F167" s="364"/>
      <c r="G167" s="365"/>
      <c r="H167" s="366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367">
        <f t="shared" si="31"/>
        <v>0</v>
      </c>
      <c r="U167" s="224">
        <f t="shared" si="28"/>
        <v>0</v>
      </c>
      <c r="V167" s="361">
        <f>D138</f>
        <v>1246</v>
      </c>
      <c r="W167" s="361"/>
      <c r="X167" s="387" t="s">
        <v>90</v>
      </c>
      <c r="Y167" s="47">
        <f t="shared" si="32"/>
        <v>0</v>
      </c>
      <c r="Z167" s="370"/>
    </row>
    <row r="168" spans="1:26" x14ac:dyDescent="0.2">
      <c r="A168" s="58"/>
      <c r="B168" s="364"/>
      <c r="C168" s="364"/>
      <c r="D168" s="364"/>
      <c r="E168" s="364"/>
      <c r="F168" s="364"/>
      <c r="G168" s="365"/>
      <c r="H168" s="366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367">
        <f t="shared" si="31"/>
        <v>0</v>
      </c>
      <c r="U168" s="224">
        <f t="shared" si="28"/>
        <v>0</v>
      </c>
      <c r="V168" s="361">
        <f>D138</f>
        <v>1246</v>
      </c>
      <c r="W168" s="361"/>
      <c r="X168" s="368" t="s">
        <v>85</v>
      </c>
      <c r="Y168" s="47">
        <f t="shared" si="32"/>
        <v>0</v>
      </c>
      <c r="Z168" s="371"/>
    </row>
    <row r="169" spans="1:26" ht="15.75" thickBot="1" x14ac:dyDescent="0.25">
      <c r="A169" s="58"/>
      <c r="B169" s="364"/>
      <c r="C169" s="364"/>
      <c r="D169" s="364"/>
      <c r="E169" s="364"/>
      <c r="F169" s="364"/>
      <c r="G169" s="365"/>
      <c r="H169" s="3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367">
        <f t="shared" si="31"/>
        <v>0</v>
      </c>
      <c r="U169" s="224">
        <f t="shared" si="28"/>
        <v>0</v>
      </c>
      <c r="V169" s="361">
        <f>D138</f>
        <v>1246</v>
      </c>
      <c r="W169" s="381"/>
      <c r="X169" s="374" t="s">
        <v>127</v>
      </c>
      <c r="Y169" s="47">
        <f t="shared" si="32"/>
        <v>0</v>
      </c>
      <c r="Z169" s="363"/>
    </row>
    <row r="170" spans="1:26" ht="15.75" thickBot="1" x14ac:dyDescent="0.25">
      <c r="A170" s="58"/>
      <c r="B170" s="364"/>
      <c r="C170" s="364"/>
      <c r="D170" s="364"/>
      <c r="E170" s="364"/>
      <c r="F170" s="364"/>
      <c r="G170" s="365"/>
      <c r="H170" s="358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2"/>
      <c r="U170" s="202"/>
      <c r="V170" s="202"/>
      <c r="W170" s="388"/>
      <c r="X170" s="452" t="s">
        <v>86</v>
      </c>
      <c r="Y170" s="47">
        <f t="shared" si="32"/>
        <v>0</v>
      </c>
      <c r="Z170" s="363"/>
    </row>
    <row r="171" spans="1:26" ht="15.75" x14ac:dyDescent="0.2">
      <c r="A171" s="58"/>
      <c r="B171" s="364"/>
      <c r="C171" s="364"/>
      <c r="D171" s="364"/>
      <c r="E171" s="364"/>
      <c r="F171" s="364"/>
      <c r="G171" s="62"/>
      <c r="H171" s="359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389">
        <f t="shared" ref="T171:T178" si="33">SUM(H171,J171,L171,N171,P171,R171,S171)</f>
        <v>0</v>
      </c>
      <c r="U171" s="224">
        <f>($T171)/$D$138</f>
        <v>0</v>
      </c>
      <c r="V171" s="361">
        <f>D138</f>
        <v>1246</v>
      </c>
      <c r="W171" s="390"/>
      <c r="X171" s="285" t="s">
        <v>88</v>
      </c>
      <c r="Y171" s="47">
        <f t="shared" si="32"/>
        <v>1</v>
      </c>
      <c r="Z171" s="428"/>
    </row>
    <row r="172" spans="1:26" x14ac:dyDescent="0.2">
      <c r="A172" s="58"/>
      <c r="B172" s="364"/>
      <c r="C172" s="364"/>
      <c r="D172" s="364"/>
      <c r="E172" s="364"/>
      <c r="F172" s="364"/>
      <c r="G172" s="62"/>
      <c r="H172" s="366">
        <v>1</v>
      </c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367">
        <f t="shared" si="33"/>
        <v>1</v>
      </c>
      <c r="U172" s="224">
        <f t="shared" ref="U172:U178" si="34">($T172)/$D$138</f>
        <v>8.0256821829855537E-4</v>
      </c>
      <c r="V172" s="361">
        <f>D138</f>
        <v>1246</v>
      </c>
      <c r="W172" s="361"/>
      <c r="X172" s="368" t="s">
        <v>199</v>
      </c>
      <c r="Y172" s="47">
        <f t="shared" si="32"/>
        <v>2</v>
      </c>
      <c r="Z172" s="105" t="s">
        <v>329</v>
      </c>
    </row>
    <row r="173" spans="1:26" x14ac:dyDescent="0.2">
      <c r="A173" s="58"/>
      <c r="B173" s="364"/>
      <c r="C173" s="364"/>
      <c r="D173" s="364"/>
      <c r="E173" s="364"/>
      <c r="F173" s="364"/>
      <c r="G173" s="62"/>
      <c r="H173" s="366">
        <v>2</v>
      </c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367">
        <f t="shared" si="33"/>
        <v>2</v>
      </c>
      <c r="U173" s="224">
        <f t="shared" si="34"/>
        <v>1.6051364365971107E-3</v>
      </c>
      <c r="V173" s="361">
        <f>D138</f>
        <v>1246</v>
      </c>
      <c r="W173" s="361"/>
      <c r="X173" s="368" t="s">
        <v>90</v>
      </c>
      <c r="Y173" s="47">
        <f t="shared" si="32"/>
        <v>4</v>
      </c>
      <c r="Z173" s="105" t="s">
        <v>398</v>
      </c>
    </row>
    <row r="174" spans="1:26" x14ac:dyDescent="0.2">
      <c r="A174" s="58"/>
      <c r="B174" s="364"/>
      <c r="C174" s="364"/>
      <c r="D174" s="364"/>
      <c r="E174" s="364"/>
      <c r="F174" s="364"/>
      <c r="G174" s="62"/>
      <c r="H174" s="366">
        <v>4</v>
      </c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367">
        <f t="shared" si="33"/>
        <v>4</v>
      </c>
      <c r="U174" s="224">
        <f t="shared" si="34"/>
        <v>3.2102728731942215E-3</v>
      </c>
      <c r="V174" s="361">
        <f>D138</f>
        <v>1246</v>
      </c>
      <c r="W174" s="361"/>
      <c r="X174" s="368" t="s">
        <v>416</v>
      </c>
      <c r="Y174" s="47">
        <f t="shared" si="32"/>
        <v>3</v>
      </c>
      <c r="Z174" s="439" t="s">
        <v>395</v>
      </c>
    </row>
    <row r="175" spans="1:26" x14ac:dyDescent="0.2">
      <c r="A175" s="58"/>
      <c r="B175" s="364"/>
      <c r="C175" s="364"/>
      <c r="D175" s="364"/>
      <c r="E175" s="364"/>
      <c r="F175" s="364"/>
      <c r="G175" s="62"/>
      <c r="H175" s="366">
        <v>3</v>
      </c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367">
        <f t="shared" si="33"/>
        <v>3</v>
      </c>
      <c r="U175" s="224">
        <f t="shared" si="34"/>
        <v>2.407704654895666E-3</v>
      </c>
      <c r="V175" s="361">
        <f>D138</f>
        <v>1246</v>
      </c>
      <c r="W175" s="361"/>
      <c r="X175" s="180" t="s">
        <v>189</v>
      </c>
      <c r="Y175" s="47">
        <f t="shared" si="32"/>
        <v>2</v>
      </c>
      <c r="Z175" s="105" t="s">
        <v>399</v>
      </c>
    </row>
    <row r="176" spans="1:26" x14ac:dyDescent="0.2">
      <c r="A176" s="58"/>
      <c r="B176" s="364"/>
      <c r="C176" s="364"/>
      <c r="D176" s="364"/>
      <c r="E176" s="364"/>
      <c r="F176" s="364"/>
      <c r="G176" s="62"/>
      <c r="H176" s="366">
        <v>2</v>
      </c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367">
        <f t="shared" si="33"/>
        <v>2</v>
      </c>
      <c r="U176" s="224">
        <f t="shared" si="34"/>
        <v>1.6051364365971107E-3</v>
      </c>
      <c r="V176" s="361">
        <f>D138</f>
        <v>1246</v>
      </c>
      <c r="W176" s="361"/>
      <c r="X176" s="368" t="s">
        <v>12</v>
      </c>
      <c r="Y176" s="47">
        <f t="shared" si="32"/>
        <v>6</v>
      </c>
      <c r="Z176" s="105" t="s">
        <v>396</v>
      </c>
    </row>
    <row r="177" spans="1:26" ht="15.75" x14ac:dyDescent="0.2">
      <c r="A177" s="58"/>
      <c r="B177" s="364"/>
      <c r="C177" s="364"/>
      <c r="D177" s="364"/>
      <c r="E177" s="364"/>
      <c r="F177" s="364"/>
      <c r="G177" s="62"/>
      <c r="H177" s="372">
        <v>6</v>
      </c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367">
        <f t="shared" si="33"/>
        <v>6</v>
      </c>
      <c r="U177" s="224">
        <f t="shared" si="34"/>
        <v>4.815409309791332E-3</v>
      </c>
      <c r="V177" s="361">
        <f>D138</f>
        <v>1246</v>
      </c>
      <c r="W177" s="361"/>
      <c r="X177" s="391" t="s">
        <v>200</v>
      </c>
      <c r="Y177" s="47">
        <f t="shared" si="32"/>
        <v>8</v>
      </c>
      <c r="Z177" s="105"/>
    </row>
    <row r="178" spans="1:26" ht="15.75" thickBot="1" x14ac:dyDescent="0.25">
      <c r="A178" s="191"/>
      <c r="B178" s="192"/>
      <c r="C178" s="192"/>
      <c r="D178" s="192"/>
      <c r="E178" s="192"/>
      <c r="F178" s="192"/>
      <c r="G178" s="199"/>
      <c r="H178" s="372">
        <v>8</v>
      </c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373">
        <f t="shared" si="33"/>
        <v>8</v>
      </c>
      <c r="U178" s="331">
        <f t="shared" si="34"/>
        <v>6.420545746388443E-3</v>
      </c>
      <c r="V178" s="361">
        <f>D138</f>
        <v>1246</v>
      </c>
      <c r="W178" s="361"/>
      <c r="X178" s="393" t="s">
        <v>168</v>
      </c>
      <c r="Z178" s="442"/>
    </row>
    <row r="179" spans="1:26" ht="15.75" thickBot="1" x14ac:dyDescent="0.25">
      <c r="G179" s="53" t="s">
        <v>5</v>
      </c>
      <c r="H179" s="63">
        <f>SUM(H139:H178)</f>
        <v>94</v>
      </c>
      <c r="I179" s="63">
        <f>SUM(I139:I178)</f>
        <v>35</v>
      </c>
      <c r="J179" s="63">
        <f t="shared" ref="J179:S179" si="35">SUM(J139:J178)</f>
        <v>16</v>
      </c>
      <c r="K179" s="63">
        <f t="shared" si="35"/>
        <v>0</v>
      </c>
      <c r="L179" s="63">
        <f t="shared" si="35"/>
        <v>0</v>
      </c>
      <c r="M179" s="63">
        <f t="shared" si="35"/>
        <v>0</v>
      </c>
      <c r="N179" s="63">
        <f t="shared" si="35"/>
        <v>0</v>
      </c>
      <c r="O179" s="63">
        <f t="shared" si="35"/>
        <v>0</v>
      </c>
      <c r="P179" s="63">
        <f t="shared" si="35"/>
        <v>0</v>
      </c>
      <c r="Q179" s="63">
        <f t="shared" si="35"/>
        <v>0</v>
      </c>
      <c r="R179" s="63">
        <f t="shared" si="35"/>
        <v>0</v>
      </c>
      <c r="S179" s="63">
        <f t="shared" si="35"/>
        <v>16</v>
      </c>
      <c r="T179" s="394">
        <f>SUM(H179,J179,L179,N179,P179,R179,S179)</f>
        <v>126</v>
      </c>
      <c r="U179" s="224">
        <f>($T179)/$D$138</f>
        <v>0.10112359550561797</v>
      </c>
      <c r="V179" s="361">
        <f>D138</f>
        <v>1246</v>
      </c>
      <c r="W179" s="361"/>
      <c r="X179" s="11"/>
      <c r="Z179" s="7"/>
    </row>
    <row r="181" spans="1:26" ht="15.75" thickBot="1" x14ac:dyDescent="0.3"/>
    <row r="182" spans="1:26" ht="90.75" thickBot="1" x14ac:dyDescent="0.3">
      <c r="A182" s="49" t="s">
        <v>23</v>
      </c>
      <c r="B182" s="49" t="s">
        <v>51</v>
      </c>
      <c r="C182" s="49" t="s">
        <v>56</v>
      </c>
      <c r="D182" s="49" t="s">
        <v>18</v>
      </c>
      <c r="E182" s="48" t="s">
        <v>17</v>
      </c>
      <c r="F182" s="50" t="s">
        <v>1</v>
      </c>
      <c r="G182" s="51" t="s">
        <v>24</v>
      </c>
      <c r="H182" s="52" t="s">
        <v>77</v>
      </c>
      <c r="I182" s="52" t="s">
        <v>78</v>
      </c>
      <c r="J182" s="52" t="s">
        <v>57</v>
      </c>
      <c r="K182" s="52" t="s">
        <v>62</v>
      </c>
      <c r="L182" s="52" t="s">
        <v>58</v>
      </c>
      <c r="M182" s="52" t="s">
        <v>63</v>
      </c>
      <c r="N182" s="52" t="s">
        <v>59</v>
      </c>
      <c r="O182" s="52" t="s">
        <v>64</v>
      </c>
      <c r="P182" s="52" t="s">
        <v>60</v>
      </c>
      <c r="Q182" s="52" t="s">
        <v>79</v>
      </c>
      <c r="R182" s="52" t="s">
        <v>131</v>
      </c>
      <c r="S182" s="52" t="s">
        <v>44</v>
      </c>
      <c r="T182" s="52" t="s">
        <v>5</v>
      </c>
      <c r="U182" s="48" t="s">
        <v>2</v>
      </c>
      <c r="V182" s="88" t="s">
        <v>74</v>
      </c>
      <c r="W182" s="88" t="s">
        <v>74</v>
      </c>
      <c r="X182" s="89" t="s">
        <v>21</v>
      </c>
      <c r="Z182" s="90" t="s">
        <v>7</v>
      </c>
    </row>
    <row r="183" spans="1:26" ht="15.75" thickBot="1" x14ac:dyDescent="0.3">
      <c r="A183" s="80">
        <v>1480303</v>
      </c>
      <c r="B183" s="80" t="s">
        <v>113</v>
      </c>
      <c r="C183" s="472">
        <v>1152</v>
      </c>
      <c r="D183" s="472">
        <v>1200</v>
      </c>
      <c r="E183" s="472">
        <v>1112</v>
      </c>
      <c r="F183" s="473">
        <f>E183/D183</f>
        <v>0.92666666666666664</v>
      </c>
      <c r="G183" s="54">
        <v>44971</v>
      </c>
      <c r="H183" s="358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94"/>
      <c r="U183" s="202"/>
      <c r="V183" s="203"/>
      <c r="W183" s="202"/>
      <c r="X183" s="95" t="s">
        <v>80</v>
      </c>
      <c r="Z183" s="45" t="s">
        <v>139</v>
      </c>
    </row>
    <row r="184" spans="1:26" x14ac:dyDescent="0.2">
      <c r="A184" s="55"/>
      <c r="B184" s="56"/>
      <c r="C184" s="56"/>
      <c r="D184" s="56"/>
      <c r="E184" s="56"/>
      <c r="F184" s="56"/>
      <c r="G184" s="57"/>
      <c r="H184" s="359">
        <v>7</v>
      </c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>
        <v>7</v>
      </c>
      <c r="T184" s="360">
        <f>SUM(H184,J184,L184,N184,P184,R184,S184)</f>
        <v>14</v>
      </c>
      <c r="U184" s="224">
        <f>($T184)/$D$183</f>
        <v>1.1666666666666667E-2</v>
      </c>
      <c r="V184" s="361">
        <f>D183</f>
        <v>1200</v>
      </c>
      <c r="W184" s="361"/>
      <c r="X184" s="362" t="s">
        <v>16</v>
      </c>
      <c r="Y184" s="47">
        <f>T184</f>
        <v>14</v>
      </c>
      <c r="Z184" s="363"/>
    </row>
    <row r="185" spans="1:26" x14ac:dyDescent="0.2">
      <c r="A185" s="58"/>
      <c r="B185" s="364"/>
      <c r="C185" s="364"/>
      <c r="D185" s="364"/>
      <c r="E185" s="364"/>
      <c r="F185" s="364"/>
      <c r="G185" s="365"/>
      <c r="H185" s="366"/>
      <c r="I185" s="67"/>
      <c r="J185" s="67"/>
      <c r="K185" s="67"/>
      <c r="L185" s="67"/>
      <c r="M185" s="67"/>
      <c r="N185" s="72"/>
      <c r="O185" s="67"/>
      <c r="P185" s="67"/>
      <c r="Q185" s="67"/>
      <c r="R185" s="67"/>
      <c r="S185" s="67"/>
      <c r="T185" s="367">
        <f t="shared" ref="T185:T209" si="36">SUM(H185,J185,L185,N185,P185,R185,S185)</f>
        <v>0</v>
      </c>
      <c r="U185" s="224">
        <f t="shared" ref="U185:U214" si="37">($T185)/$D$183</f>
        <v>0</v>
      </c>
      <c r="V185" s="361">
        <f>D183</f>
        <v>1200</v>
      </c>
      <c r="W185" s="361"/>
      <c r="X185" s="368" t="s">
        <v>46</v>
      </c>
      <c r="Y185" s="47">
        <f t="shared" ref="Y185:Y196" si="38">T185</f>
        <v>0</v>
      </c>
      <c r="Z185" s="369" t="s">
        <v>140</v>
      </c>
    </row>
    <row r="186" spans="1:26" x14ac:dyDescent="0.2">
      <c r="A186" s="58"/>
      <c r="B186" s="364"/>
      <c r="C186" s="364"/>
      <c r="D186" s="364"/>
      <c r="E186" s="364"/>
      <c r="F186" s="364"/>
      <c r="G186" s="365"/>
      <c r="H186" s="366">
        <v>3</v>
      </c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>
        <v>1</v>
      </c>
      <c r="T186" s="367">
        <f t="shared" si="36"/>
        <v>4</v>
      </c>
      <c r="U186" s="224">
        <f t="shared" si="37"/>
        <v>3.3333333333333335E-3</v>
      </c>
      <c r="V186" s="361">
        <f>D183</f>
        <v>1200</v>
      </c>
      <c r="W186" s="361"/>
      <c r="X186" s="368" t="s">
        <v>6</v>
      </c>
      <c r="Y186" s="47">
        <f t="shared" si="38"/>
        <v>4</v>
      </c>
      <c r="Z186" s="369" t="s">
        <v>181</v>
      </c>
    </row>
    <row r="187" spans="1:26" x14ac:dyDescent="0.2">
      <c r="A187" s="58"/>
      <c r="B187" s="364"/>
      <c r="C187" s="364"/>
      <c r="D187" s="364"/>
      <c r="E187" s="364"/>
      <c r="F187" s="364"/>
      <c r="G187" s="365"/>
      <c r="H187" s="366">
        <v>15</v>
      </c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>
        <v>1</v>
      </c>
      <c r="T187" s="367">
        <f t="shared" si="36"/>
        <v>16</v>
      </c>
      <c r="U187" s="224">
        <f t="shared" si="37"/>
        <v>1.3333333333333334E-2</v>
      </c>
      <c r="V187" s="361">
        <f>D183</f>
        <v>1200</v>
      </c>
      <c r="W187" s="361"/>
      <c r="X187" s="368" t="s">
        <v>14</v>
      </c>
      <c r="Y187" s="47">
        <f t="shared" si="38"/>
        <v>16</v>
      </c>
      <c r="Z187" s="369"/>
    </row>
    <row r="188" spans="1:26" x14ac:dyDescent="0.2">
      <c r="A188" s="58"/>
      <c r="B188" s="364"/>
      <c r="C188" s="364"/>
      <c r="D188" s="364"/>
      <c r="E188" s="364"/>
      <c r="F188" s="364"/>
      <c r="G188" s="365"/>
      <c r="H188" s="366">
        <v>1</v>
      </c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367">
        <f t="shared" si="36"/>
        <v>1</v>
      </c>
      <c r="U188" s="224">
        <f t="shared" si="37"/>
        <v>8.3333333333333339E-4</v>
      </c>
      <c r="V188" s="361">
        <f>D183</f>
        <v>1200</v>
      </c>
      <c r="W188" s="361"/>
      <c r="X188" s="368" t="s">
        <v>15</v>
      </c>
      <c r="Y188" s="47">
        <f t="shared" si="38"/>
        <v>1</v>
      </c>
      <c r="Z188" s="370"/>
    </row>
    <row r="189" spans="1:26" x14ac:dyDescent="0.2">
      <c r="A189" s="58"/>
      <c r="B189" s="364"/>
      <c r="C189" s="364"/>
      <c r="D189" s="364"/>
      <c r="E189" s="364"/>
      <c r="F189" s="364"/>
      <c r="G189" s="365"/>
      <c r="H189" s="366">
        <v>3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367">
        <f t="shared" si="36"/>
        <v>3</v>
      </c>
      <c r="U189" s="224">
        <f t="shared" si="37"/>
        <v>2.5000000000000001E-3</v>
      </c>
      <c r="V189" s="361">
        <f>D183</f>
        <v>1200</v>
      </c>
      <c r="W189" s="361"/>
      <c r="X189" s="368" t="s">
        <v>32</v>
      </c>
      <c r="Y189" s="47">
        <f t="shared" si="38"/>
        <v>3</v>
      </c>
      <c r="Z189" s="370"/>
    </row>
    <row r="190" spans="1:26" x14ac:dyDescent="0.2">
      <c r="A190" s="58"/>
      <c r="B190" s="364"/>
      <c r="C190" s="364"/>
      <c r="D190" s="364"/>
      <c r="E190" s="364"/>
      <c r="F190" s="364"/>
      <c r="G190" s="365"/>
      <c r="H190" s="366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367">
        <f t="shared" si="36"/>
        <v>0</v>
      </c>
      <c r="U190" s="224">
        <f t="shared" si="37"/>
        <v>0</v>
      </c>
      <c r="V190" s="361">
        <f>D183</f>
        <v>1200</v>
      </c>
      <c r="W190" s="361"/>
      <c r="X190" s="368" t="s">
        <v>33</v>
      </c>
      <c r="Y190" s="47">
        <f t="shared" si="38"/>
        <v>0</v>
      </c>
      <c r="Z190" s="370"/>
    </row>
    <row r="191" spans="1:26" x14ac:dyDescent="0.2">
      <c r="A191" s="58"/>
      <c r="B191" s="364"/>
      <c r="C191" s="364"/>
      <c r="D191" s="364"/>
      <c r="E191" s="364"/>
      <c r="F191" s="364"/>
      <c r="G191" s="365"/>
      <c r="H191" s="366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367">
        <f t="shared" si="36"/>
        <v>0</v>
      </c>
      <c r="U191" s="224">
        <f t="shared" si="37"/>
        <v>0</v>
      </c>
      <c r="V191" s="361">
        <f>D183</f>
        <v>1200</v>
      </c>
      <c r="W191" s="361"/>
      <c r="X191" s="368" t="s">
        <v>130</v>
      </c>
      <c r="Y191" s="47">
        <f t="shared" si="38"/>
        <v>0</v>
      </c>
      <c r="Z191" s="370"/>
    </row>
    <row r="192" spans="1:26" x14ac:dyDescent="0.2">
      <c r="A192" s="58"/>
      <c r="B192" s="364"/>
      <c r="C192" s="364"/>
      <c r="D192" s="364"/>
      <c r="E192" s="364"/>
      <c r="F192" s="364" t="s">
        <v>110</v>
      </c>
      <c r="G192" s="365"/>
      <c r="H192" s="366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367">
        <f t="shared" si="36"/>
        <v>0</v>
      </c>
      <c r="U192" s="224">
        <f t="shared" si="37"/>
        <v>0</v>
      </c>
      <c r="V192" s="361">
        <f>D183</f>
        <v>1200</v>
      </c>
      <c r="W192" s="361"/>
      <c r="X192" s="368" t="s">
        <v>31</v>
      </c>
      <c r="Y192" s="47">
        <f t="shared" si="38"/>
        <v>0</v>
      </c>
      <c r="Z192" s="370"/>
    </row>
    <row r="193" spans="1:26" x14ac:dyDescent="0.2">
      <c r="A193" s="58"/>
      <c r="B193" s="364"/>
      <c r="C193" s="364"/>
      <c r="D193" s="364"/>
      <c r="E193" s="364"/>
      <c r="F193" s="364"/>
      <c r="G193" s="365"/>
      <c r="H193" s="366">
        <v>2</v>
      </c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>
        <v>1</v>
      </c>
      <c r="T193" s="367">
        <f t="shared" si="36"/>
        <v>3</v>
      </c>
      <c r="U193" s="224">
        <f t="shared" si="37"/>
        <v>2.5000000000000001E-3</v>
      </c>
      <c r="V193" s="361">
        <f>D183</f>
        <v>1200</v>
      </c>
      <c r="W193" s="361"/>
      <c r="X193" s="368" t="s">
        <v>0</v>
      </c>
      <c r="Y193" s="47">
        <f t="shared" si="38"/>
        <v>3</v>
      </c>
      <c r="Z193" s="371"/>
    </row>
    <row r="194" spans="1:26" x14ac:dyDescent="0.2">
      <c r="A194" s="58"/>
      <c r="B194" s="364"/>
      <c r="C194" s="364"/>
      <c r="D194" s="364"/>
      <c r="E194" s="364"/>
      <c r="F194" s="364"/>
      <c r="G194" s="365"/>
      <c r="H194" s="366">
        <v>5</v>
      </c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>
        <v>1</v>
      </c>
      <c r="T194" s="367">
        <f t="shared" si="36"/>
        <v>6</v>
      </c>
      <c r="U194" s="224">
        <f t="shared" si="37"/>
        <v>5.0000000000000001E-3</v>
      </c>
      <c r="V194" s="361">
        <f>D183</f>
        <v>1200</v>
      </c>
      <c r="W194" s="361"/>
      <c r="X194" s="368" t="s">
        <v>12</v>
      </c>
      <c r="Y194" s="47">
        <f t="shared" si="38"/>
        <v>6</v>
      </c>
      <c r="Z194" s="371"/>
    </row>
    <row r="195" spans="1:26" x14ac:dyDescent="0.2">
      <c r="A195" s="58"/>
      <c r="B195" s="364"/>
      <c r="C195" s="364"/>
      <c r="D195" s="364"/>
      <c r="E195" s="364"/>
      <c r="F195" s="364"/>
      <c r="G195" s="365"/>
      <c r="H195" s="366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367">
        <f t="shared" si="36"/>
        <v>0</v>
      </c>
      <c r="U195" s="224">
        <f t="shared" si="37"/>
        <v>0</v>
      </c>
      <c r="V195" s="361">
        <f>D183</f>
        <v>1200</v>
      </c>
      <c r="W195" s="361"/>
      <c r="X195" s="368" t="s">
        <v>35</v>
      </c>
      <c r="Y195" s="47">
        <f t="shared" si="38"/>
        <v>0</v>
      </c>
      <c r="Z195" s="371"/>
    </row>
    <row r="196" spans="1:26" x14ac:dyDescent="0.2">
      <c r="A196" s="58"/>
      <c r="B196" s="364"/>
      <c r="C196" s="364"/>
      <c r="D196" s="364"/>
      <c r="E196" s="364"/>
      <c r="F196" s="364"/>
      <c r="G196" s="365"/>
      <c r="H196" s="3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373">
        <f t="shared" si="36"/>
        <v>0</v>
      </c>
      <c r="U196" s="224">
        <f t="shared" si="37"/>
        <v>0</v>
      </c>
      <c r="V196" s="361">
        <f>D183</f>
        <v>1200</v>
      </c>
      <c r="W196" s="361"/>
      <c r="X196" s="180" t="s">
        <v>189</v>
      </c>
      <c r="Y196" s="47">
        <f t="shared" si="38"/>
        <v>0</v>
      </c>
      <c r="Z196" s="371"/>
    </row>
    <row r="197" spans="1:26" ht="15.75" x14ac:dyDescent="0.2">
      <c r="A197" s="58"/>
      <c r="B197" s="364"/>
      <c r="C197" s="364"/>
      <c r="D197" s="364"/>
      <c r="E197" s="364"/>
      <c r="F197" s="364"/>
      <c r="G197" s="62"/>
      <c r="H197" s="375"/>
      <c r="I197" s="67"/>
      <c r="J197" s="72"/>
      <c r="K197" s="67"/>
      <c r="L197" s="67"/>
      <c r="M197" s="67"/>
      <c r="N197" s="67"/>
      <c r="O197" s="67"/>
      <c r="P197" s="67"/>
      <c r="Q197" s="67"/>
      <c r="R197" s="67"/>
      <c r="S197" s="67"/>
      <c r="T197" s="367">
        <f t="shared" si="36"/>
        <v>0</v>
      </c>
      <c r="U197" s="224">
        <f t="shared" si="37"/>
        <v>0</v>
      </c>
      <c r="V197" s="361">
        <f>D183</f>
        <v>1200</v>
      </c>
      <c r="W197" s="361"/>
      <c r="X197" s="376" t="s">
        <v>397</v>
      </c>
      <c r="Z197" s="377"/>
    </row>
    <row r="198" spans="1:26" x14ac:dyDescent="0.2">
      <c r="A198" s="58"/>
      <c r="B198" s="364"/>
      <c r="C198" s="364"/>
      <c r="D198" s="364"/>
      <c r="E198" s="364"/>
      <c r="F198" s="364"/>
      <c r="G198" s="62"/>
      <c r="H198" s="378">
        <v>1</v>
      </c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367">
        <f t="shared" si="36"/>
        <v>1</v>
      </c>
      <c r="U198" s="224">
        <f t="shared" si="37"/>
        <v>8.3333333333333339E-4</v>
      </c>
      <c r="V198" s="361">
        <f>D183</f>
        <v>1200</v>
      </c>
      <c r="W198" s="361"/>
      <c r="X198" s="368" t="s">
        <v>182</v>
      </c>
      <c r="Z198" s="363"/>
    </row>
    <row r="199" spans="1:26" x14ac:dyDescent="0.2">
      <c r="A199" s="58"/>
      <c r="B199" s="364"/>
      <c r="C199" s="364"/>
      <c r="D199" s="364"/>
      <c r="E199" s="364"/>
      <c r="F199" s="364"/>
      <c r="G199" s="365"/>
      <c r="H199" s="366"/>
      <c r="I199" s="375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367">
        <f t="shared" si="36"/>
        <v>0</v>
      </c>
      <c r="U199" s="224">
        <f t="shared" si="37"/>
        <v>0</v>
      </c>
      <c r="V199" s="361"/>
      <c r="W199" s="361"/>
      <c r="X199" s="368" t="s">
        <v>85</v>
      </c>
      <c r="Z199" s="363"/>
    </row>
    <row r="200" spans="1:26" ht="15.75" thickBot="1" x14ac:dyDescent="0.25">
      <c r="A200" s="58"/>
      <c r="B200" s="364"/>
      <c r="C200" s="364"/>
      <c r="D200" s="364"/>
      <c r="E200" s="364"/>
      <c r="F200" s="364"/>
      <c r="G200" s="365"/>
      <c r="H200" s="379"/>
      <c r="I200" s="210"/>
      <c r="J200" s="210">
        <v>4</v>
      </c>
      <c r="K200" s="210"/>
      <c r="L200" s="210"/>
      <c r="M200" s="210"/>
      <c r="N200" s="210"/>
      <c r="O200" s="210"/>
      <c r="P200" s="210"/>
      <c r="Q200" s="210"/>
      <c r="R200" s="210"/>
      <c r="S200" s="210"/>
      <c r="T200" s="380">
        <f t="shared" si="36"/>
        <v>4</v>
      </c>
      <c r="U200" s="331">
        <f t="shared" si="37"/>
        <v>3.3333333333333335E-3</v>
      </c>
      <c r="V200" s="361">
        <f>D183</f>
        <v>1200</v>
      </c>
      <c r="W200" s="381"/>
      <c r="X200" s="382" t="s">
        <v>29</v>
      </c>
      <c r="Y200" s="47">
        <f t="shared" ref="Y200:Y210" si="39">T200</f>
        <v>4</v>
      </c>
      <c r="Z200" s="383"/>
    </row>
    <row r="201" spans="1:26" x14ac:dyDescent="0.2">
      <c r="A201" s="58"/>
      <c r="B201" s="364"/>
      <c r="C201" s="364" t="s">
        <v>126</v>
      </c>
      <c r="D201" s="364"/>
      <c r="E201" s="364"/>
      <c r="F201" s="364"/>
      <c r="G201" s="365"/>
      <c r="H201" s="384"/>
      <c r="I201" s="68">
        <v>10</v>
      </c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367">
        <f t="shared" si="36"/>
        <v>0</v>
      </c>
      <c r="U201" s="224">
        <f t="shared" si="37"/>
        <v>0</v>
      </c>
      <c r="V201" s="361">
        <f>D183</f>
        <v>1200</v>
      </c>
      <c r="W201" s="361"/>
      <c r="X201" s="385" t="s">
        <v>11</v>
      </c>
      <c r="Y201" s="47">
        <f t="shared" si="39"/>
        <v>0</v>
      </c>
      <c r="Z201" s="363"/>
    </row>
    <row r="202" spans="1:26" x14ac:dyDescent="0.2">
      <c r="A202" s="58"/>
      <c r="B202" s="364"/>
      <c r="C202" s="364"/>
      <c r="D202" s="364"/>
      <c r="E202" s="364"/>
      <c r="F202" s="364"/>
      <c r="G202" s="365"/>
      <c r="H202" s="386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367">
        <f t="shared" si="36"/>
        <v>0</v>
      </c>
      <c r="U202" s="224">
        <f t="shared" si="37"/>
        <v>0</v>
      </c>
      <c r="V202" s="361">
        <f>D183</f>
        <v>1200</v>
      </c>
      <c r="W202" s="361"/>
      <c r="X202" s="368" t="s">
        <v>30</v>
      </c>
      <c r="Y202" s="47">
        <f t="shared" si="39"/>
        <v>0</v>
      </c>
      <c r="Z202" s="363"/>
    </row>
    <row r="203" spans="1:26" x14ac:dyDescent="0.2">
      <c r="A203" s="58"/>
      <c r="B203" s="364"/>
      <c r="C203" s="364"/>
      <c r="D203" s="364"/>
      <c r="E203" s="364"/>
      <c r="F203" s="364"/>
      <c r="G203" s="365"/>
      <c r="H203" s="386"/>
      <c r="I203" s="67">
        <v>11</v>
      </c>
      <c r="J203" s="67">
        <v>6</v>
      </c>
      <c r="K203" s="67"/>
      <c r="L203" s="67"/>
      <c r="M203" s="67"/>
      <c r="N203" s="67"/>
      <c r="O203" s="67"/>
      <c r="P203" s="67"/>
      <c r="Q203" s="67"/>
      <c r="R203" s="67"/>
      <c r="S203" s="67">
        <v>3</v>
      </c>
      <c r="T203" s="367">
        <f t="shared" si="36"/>
        <v>9</v>
      </c>
      <c r="U203" s="224">
        <f t="shared" si="37"/>
        <v>7.4999999999999997E-3</v>
      </c>
      <c r="V203" s="361">
        <f>D183</f>
        <v>1200</v>
      </c>
      <c r="W203" s="361"/>
      <c r="X203" s="368" t="s">
        <v>3</v>
      </c>
      <c r="Y203" s="47">
        <f t="shared" si="39"/>
        <v>9</v>
      </c>
      <c r="Z203" s="370"/>
    </row>
    <row r="204" spans="1:26" x14ac:dyDescent="0.2">
      <c r="A204" s="58"/>
      <c r="B204" s="364"/>
      <c r="C204" s="364"/>
      <c r="D204" s="364"/>
      <c r="E204" s="364"/>
      <c r="F204" s="364"/>
      <c r="G204" s="365"/>
      <c r="H204" s="386"/>
      <c r="I204" s="67">
        <v>22</v>
      </c>
      <c r="J204" s="67">
        <v>1</v>
      </c>
      <c r="K204" s="67"/>
      <c r="L204" s="67"/>
      <c r="M204" s="67"/>
      <c r="N204" s="67"/>
      <c r="O204" s="67"/>
      <c r="P204" s="67"/>
      <c r="Q204" s="67"/>
      <c r="R204" s="67"/>
      <c r="S204" s="67"/>
      <c r="T204" s="367">
        <f t="shared" si="36"/>
        <v>1</v>
      </c>
      <c r="U204" s="224">
        <f t="shared" si="37"/>
        <v>8.3333333333333339E-4</v>
      </c>
      <c r="V204" s="361">
        <f>D183</f>
        <v>1200</v>
      </c>
      <c r="W204" s="361"/>
      <c r="X204" s="368" t="s">
        <v>8</v>
      </c>
      <c r="Y204" s="47">
        <f t="shared" si="39"/>
        <v>1</v>
      </c>
      <c r="Z204" s="371"/>
    </row>
    <row r="205" spans="1:26" x14ac:dyDescent="0.2">
      <c r="A205" s="58"/>
      <c r="B205" s="364"/>
      <c r="C205" s="364"/>
      <c r="D205" s="364"/>
      <c r="E205" s="364"/>
      <c r="F205" s="364"/>
      <c r="G205" s="365"/>
      <c r="H205" s="386"/>
      <c r="I205" s="67">
        <v>20</v>
      </c>
      <c r="J205" s="67">
        <v>14</v>
      </c>
      <c r="K205" s="67"/>
      <c r="L205" s="67"/>
      <c r="M205" s="67"/>
      <c r="N205" s="67"/>
      <c r="O205" s="67"/>
      <c r="P205" s="67"/>
      <c r="Q205" s="67"/>
      <c r="R205" s="67"/>
      <c r="S205" s="67"/>
      <c r="T205" s="367">
        <f t="shared" si="36"/>
        <v>14</v>
      </c>
      <c r="U205" s="224">
        <f t="shared" si="37"/>
        <v>1.1666666666666667E-2</v>
      </c>
      <c r="V205" s="361">
        <f>D183</f>
        <v>1200</v>
      </c>
      <c r="W205" s="361"/>
      <c r="X205" s="368" t="s">
        <v>9</v>
      </c>
      <c r="Y205" s="47">
        <f t="shared" si="39"/>
        <v>14</v>
      </c>
      <c r="Z205" s="371"/>
    </row>
    <row r="206" spans="1:26" x14ac:dyDescent="0.2">
      <c r="A206" s="58"/>
      <c r="B206" s="364"/>
      <c r="C206" s="364"/>
      <c r="D206" s="364"/>
      <c r="E206" s="364"/>
      <c r="F206" s="364"/>
      <c r="G206" s="365"/>
      <c r="H206" s="386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367">
        <f t="shared" si="36"/>
        <v>0</v>
      </c>
      <c r="U206" s="224">
        <f t="shared" si="37"/>
        <v>0</v>
      </c>
      <c r="V206" s="361">
        <f>D183</f>
        <v>1200</v>
      </c>
      <c r="W206" s="361"/>
      <c r="X206" s="368" t="s">
        <v>82</v>
      </c>
      <c r="Y206" s="47">
        <f t="shared" si="39"/>
        <v>0</v>
      </c>
      <c r="Z206" s="363" t="s">
        <v>195</v>
      </c>
    </row>
    <row r="207" spans="1:26" x14ac:dyDescent="0.2">
      <c r="A207" s="58"/>
      <c r="B207" s="364"/>
      <c r="C207" s="364"/>
      <c r="D207" s="364"/>
      <c r="E207" s="364"/>
      <c r="F207" s="364"/>
      <c r="G207" s="365"/>
      <c r="H207" s="386"/>
      <c r="I207" s="67">
        <v>7</v>
      </c>
      <c r="J207" s="67"/>
      <c r="K207" s="67"/>
      <c r="L207" s="67"/>
      <c r="M207" s="67"/>
      <c r="N207" s="67"/>
      <c r="O207" s="67"/>
      <c r="P207" s="67"/>
      <c r="Q207" s="67"/>
      <c r="R207" s="67"/>
      <c r="S207" s="67">
        <v>1</v>
      </c>
      <c r="T207" s="367">
        <f t="shared" si="36"/>
        <v>1</v>
      </c>
      <c r="U207" s="224">
        <f t="shared" si="37"/>
        <v>8.3333333333333339E-4</v>
      </c>
      <c r="V207" s="361">
        <f>D183</f>
        <v>1200</v>
      </c>
      <c r="W207" s="361"/>
      <c r="X207" s="368" t="s">
        <v>20</v>
      </c>
      <c r="Y207" s="47">
        <f t="shared" si="39"/>
        <v>1</v>
      </c>
      <c r="Z207" s="363" t="s">
        <v>459</v>
      </c>
    </row>
    <row r="208" spans="1:26" x14ac:dyDescent="0.2">
      <c r="A208" s="58"/>
      <c r="B208" s="364"/>
      <c r="C208" s="364"/>
      <c r="D208" s="364"/>
      <c r="E208" s="364"/>
      <c r="F208" s="364"/>
      <c r="G208" s="365"/>
      <c r="H208" s="386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367">
        <f t="shared" si="36"/>
        <v>0</v>
      </c>
      <c r="U208" s="224">
        <f t="shared" si="37"/>
        <v>0</v>
      </c>
      <c r="V208" s="361">
        <f>D183</f>
        <v>1200</v>
      </c>
      <c r="W208" s="361"/>
      <c r="X208" s="368" t="s">
        <v>83</v>
      </c>
      <c r="Y208" s="47">
        <f t="shared" si="39"/>
        <v>0</v>
      </c>
      <c r="Z208" s="370"/>
    </row>
    <row r="209" spans="1:26" x14ac:dyDescent="0.2">
      <c r="A209" s="58"/>
      <c r="B209" s="364"/>
      <c r="C209" s="364"/>
      <c r="D209" s="364"/>
      <c r="E209" s="364"/>
      <c r="F209" s="364"/>
      <c r="G209" s="365"/>
      <c r="H209" s="386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367">
        <f t="shared" si="36"/>
        <v>0</v>
      </c>
      <c r="U209" s="224">
        <f t="shared" si="37"/>
        <v>0</v>
      </c>
      <c r="V209" s="361">
        <f>D183</f>
        <v>1200</v>
      </c>
      <c r="W209" s="361"/>
      <c r="X209" s="368" t="s">
        <v>10</v>
      </c>
      <c r="Y209" s="47">
        <f t="shared" si="39"/>
        <v>0</v>
      </c>
      <c r="Z209" s="371"/>
    </row>
    <row r="210" spans="1:26" x14ac:dyDescent="0.2">
      <c r="A210" s="58"/>
      <c r="B210" s="364"/>
      <c r="C210" s="364"/>
      <c r="D210" s="364"/>
      <c r="E210" s="364"/>
      <c r="F210" s="364"/>
      <c r="G210" s="365"/>
      <c r="H210" s="386"/>
      <c r="I210" s="67">
        <v>1</v>
      </c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367">
        <f>SUM(H210,J210,L210,N210,P210,R210,S210)</f>
        <v>0</v>
      </c>
      <c r="U210" s="224">
        <f t="shared" si="37"/>
        <v>0</v>
      </c>
      <c r="V210" s="361">
        <f>D183</f>
        <v>1200</v>
      </c>
      <c r="W210" s="361"/>
      <c r="X210" s="368" t="s">
        <v>13</v>
      </c>
      <c r="Y210" s="47">
        <f t="shared" si="39"/>
        <v>0</v>
      </c>
      <c r="Z210" s="371"/>
    </row>
    <row r="211" spans="1:26" x14ac:dyDescent="0.2">
      <c r="A211" s="58"/>
      <c r="B211" s="364"/>
      <c r="C211" s="364"/>
      <c r="D211" s="364"/>
      <c r="E211" s="364"/>
      <c r="F211" s="364"/>
      <c r="G211" s="365"/>
      <c r="H211" s="366"/>
      <c r="I211" s="67">
        <v>1</v>
      </c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367">
        <f t="shared" ref="T211:T214" si="40">SUM(H211,J211,L211,N211,P211,R211,S211)</f>
        <v>0</v>
      </c>
      <c r="U211" s="224">
        <f t="shared" si="37"/>
        <v>0</v>
      </c>
      <c r="V211" s="361" t="str">
        <f>D182</f>
        <v>Build QTY</v>
      </c>
      <c r="W211" s="361"/>
      <c r="X211" s="368" t="s">
        <v>101</v>
      </c>
      <c r="Y211" s="47">
        <f t="shared" ref="Y211:Y222" si="41">T212</f>
        <v>0</v>
      </c>
      <c r="Z211" s="370"/>
    </row>
    <row r="212" spans="1:26" ht="15.75" x14ac:dyDescent="0.2">
      <c r="A212" s="58"/>
      <c r="B212" s="364"/>
      <c r="C212" s="364"/>
      <c r="D212" s="364"/>
      <c r="E212" s="364"/>
      <c r="F212" s="364"/>
      <c r="G212" s="365"/>
      <c r="H212" s="366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367">
        <f t="shared" si="40"/>
        <v>0</v>
      </c>
      <c r="U212" s="224">
        <f t="shared" si="37"/>
        <v>0</v>
      </c>
      <c r="V212" s="361">
        <f>D183</f>
        <v>1200</v>
      </c>
      <c r="W212" s="361"/>
      <c r="X212" s="387" t="s">
        <v>90</v>
      </c>
      <c r="Y212" s="47">
        <f t="shared" si="41"/>
        <v>1</v>
      </c>
      <c r="Z212" s="370"/>
    </row>
    <row r="213" spans="1:26" x14ac:dyDescent="0.2">
      <c r="A213" s="58"/>
      <c r="B213" s="364"/>
      <c r="C213" s="364"/>
      <c r="D213" s="364"/>
      <c r="E213" s="364"/>
      <c r="F213" s="364"/>
      <c r="G213" s="365"/>
      <c r="H213" s="366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>
        <v>1</v>
      </c>
      <c r="T213" s="367">
        <f t="shared" si="40"/>
        <v>1</v>
      </c>
      <c r="U213" s="224">
        <f t="shared" si="37"/>
        <v>8.3333333333333339E-4</v>
      </c>
      <c r="V213" s="361">
        <f>D183</f>
        <v>1200</v>
      </c>
      <c r="W213" s="361"/>
      <c r="X213" s="368" t="s">
        <v>85</v>
      </c>
      <c r="Y213" s="47">
        <f t="shared" si="41"/>
        <v>0</v>
      </c>
      <c r="Z213" s="371"/>
    </row>
    <row r="214" spans="1:26" ht="15.75" thickBot="1" x14ac:dyDescent="0.25">
      <c r="A214" s="58"/>
      <c r="B214" s="364"/>
      <c r="C214" s="364"/>
      <c r="D214" s="364"/>
      <c r="E214" s="364"/>
      <c r="F214" s="364"/>
      <c r="G214" s="365"/>
      <c r="H214" s="3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367">
        <f t="shared" si="40"/>
        <v>0</v>
      </c>
      <c r="U214" s="224">
        <f t="shared" si="37"/>
        <v>0</v>
      </c>
      <c r="V214" s="361">
        <f>D183</f>
        <v>1200</v>
      </c>
      <c r="W214" s="381"/>
      <c r="X214" s="374" t="s">
        <v>127</v>
      </c>
      <c r="Y214" s="47">
        <f t="shared" si="41"/>
        <v>0</v>
      </c>
      <c r="Z214" s="363"/>
    </row>
    <row r="215" spans="1:26" ht="15.75" thickBot="1" x14ac:dyDescent="0.25">
      <c r="A215" s="58"/>
      <c r="B215" s="364"/>
      <c r="C215" s="364"/>
      <c r="D215" s="364"/>
      <c r="E215" s="364"/>
      <c r="F215" s="364"/>
      <c r="G215" s="365"/>
      <c r="H215" s="358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2"/>
      <c r="U215" s="202"/>
      <c r="V215" s="202"/>
      <c r="W215" s="388"/>
      <c r="X215" s="452" t="s">
        <v>86</v>
      </c>
      <c r="Y215" s="47">
        <f t="shared" si="41"/>
        <v>1</v>
      </c>
      <c r="Z215" s="363"/>
    </row>
    <row r="216" spans="1:26" ht="15.75" x14ac:dyDescent="0.2">
      <c r="A216" s="58"/>
      <c r="B216" s="364"/>
      <c r="C216" s="364"/>
      <c r="D216" s="364"/>
      <c r="E216" s="364"/>
      <c r="F216" s="364"/>
      <c r="G216" s="62"/>
      <c r="H216" s="359">
        <v>1</v>
      </c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389">
        <f t="shared" ref="T216:T223" si="42">SUM(H216,J216,L216,N216,P216,R216,S216)</f>
        <v>1</v>
      </c>
      <c r="U216" s="224">
        <f>($T216)/$D$183</f>
        <v>8.3333333333333339E-4</v>
      </c>
      <c r="V216" s="361">
        <f>D183</f>
        <v>1200</v>
      </c>
      <c r="W216" s="390"/>
      <c r="X216" s="285" t="s">
        <v>88</v>
      </c>
      <c r="Y216" s="47">
        <f t="shared" si="41"/>
        <v>0</v>
      </c>
      <c r="Z216" s="105" t="s">
        <v>461</v>
      </c>
    </row>
    <row r="217" spans="1:26" x14ac:dyDescent="0.2">
      <c r="A217" s="58"/>
      <c r="B217" s="364"/>
      <c r="C217" s="364"/>
      <c r="D217" s="364"/>
      <c r="E217" s="364"/>
      <c r="F217" s="364"/>
      <c r="G217" s="62"/>
      <c r="H217" s="366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367">
        <f t="shared" si="42"/>
        <v>0</v>
      </c>
      <c r="U217" s="224">
        <f t="shared" ref="U217:U223" si="43">($T217)/$D$183</f>
        <v>0</v>
      </c>
      <c r="V217" s="361">
        <f>D183</f>
        <v>1200</v>
      </c>
      <c r="W217" s="361"/>
      <c r="X217" s="368" t="s">
        <v>199</v>
      </c>
      <c r="Y217" s="47">
        <f t="shared" si="41"/>
        <v>3</v>
      </c>
      <c r="Z217" s="105" t="s">
        <v>460</v>
      </c>
    </row>
    <row r="218" spans="1:26" x14ac:dyDescent="0.2">
      <c r="A218" s="58"/>
      <c r="B218" s="364"/>
      <c r="C218" s="364"/>
      <c r="D218" s="364"/>
      <c r="E218" s="364"/>
      <c r="F218" s="364"/>
      <c r="G218" s="62"/>
      <c r="H218" s="366">
        <v>3</v>
      </c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367">
        <f t="shared" si="42"/>
        <v>3</v>
      </c>
      <c r="U218" s="224">
        <f t="shared" si="43"/>
        <v>2.5000000000000001E-3</v>
      </c>
      <c r="V218" s="361">
        <f>D183</f>
        <v>1200</v>
      </c>
      <c r="W218" s="361"/>
      <c r="X218" s="368" t="s">
        <v>76</v>
      </c>
      <c r="Y218" s="47">
        <f t="shared" si="41"/>
        <v>3</v>
      </c>
      <c r="Z218" s="105" t="s">
        <v>462</v>
      </c>
    </row>
    <row r="219" spans="1:26" x14ac:dyDescent="0.2">
      <c r="A219" s="58"/>
      <c r="B219" s="364"/>
      <c r="C219" s="364"/>
      <c r="D219" s="364"/>
      <c r="E219" s="364"/>
      <c r="F219" s="364"/>
      <c r="G219" s="62"/>
      <c r="H219" s="366">
        <v>3</v>
      </c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367">
        <f t="shared" si="42"/>
        <v>3</v>
      </c>
      <c r="U219" s="224">
        <f t="shared" si="43"/>
        <v>2.5000000000000001E-3</v>
      </c>
      <c r="V219" s="361">
        <f>D183</f>
        <v>1200</v>
      </c>
      <c r="W219" s="361"/>
      <c r="X219" s="368" t="s">
        <v>463</v>
      </c>
      <c r="Y219" s="47">
        <f t="shared" si="41"/>
        <v>2</v>
      </c>
      <c r="Z219" s="439" t="s">
        <v>464</v>
      </c>
    </row>
    <row r="220" spans="1:26" x14ac:dyDescent="0.2">
      <c r="A220" s="58"/>
      <c r="B220" s="364"/>
      <c r="C220" s="364"/>
      <c r="D220" s="364"/>
      <c r="E220" s="364"/>
      <c r="F220" s="364"/>
      <c r="G220" s="62"/>
      <c r="H220" s="366">
        <v>2</v>
      </c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367">
        <f t="shared" si="42"/>
        <v>2</v>
      </c>
      <c r="U220" s="224">
        <f t="shared" si="43"/>
        <v>1.6666666666666668E-3</v>
      </c>
      <c r="V220" s="361">
        <f>D183</f>
        <v>1200</v>
      </c>
      <c r="W220" s="361"/>
      <c r="X220" s="180" t="s">
        <v>189</v>
      </c>
      <c r="Y220" s="47">
        <f t="shared" si="41"/>
        <v>0</v>
      </c>
      <c r="Z220" s="105" t="s">
        <v>197</v>
      </c>
    </row>
    <row r="221" spans="1:26" x14ac:dyDescent="0.2">
      <c r="A221" s="58"/>
      <c r="B221" s="364"/>
      <c r="C221" s="364"/>
      <c r="D221" s="364"/>
      <c r="E221" s="364"/>
      <c r="F221" s="364"/>
      <c r="G221" s="62"/>
      <c r="H221" s="366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367">
        <f t="shared" si="42"/>
        <v>0</v>
      </c>
      <c r="U221" s="224">
        <f t="shared" si="43"/>
        <v>0</v>
      </c>
      <c r="V221" s="361">
        <f>D183</f>
        <v>1200</v>
      </c>
      <c r="W221" s="361"/>
      <c r="X221" s="368" t="s">
        <v>90</v>
      </c>
      <c r="Y221" s="47">
        <f t="shared" si="41"/>
        <v>1</v>
      </c>
      <c r="Z221" s="105"/>
    </row>
    <row r="222" spans="1:26" ht="15.75" x14ac:dyDescent="0.2">
      <c r="A222" s="58"/>
      <c r="B222" s="364"/>
      <c r="C222" s="364"/>
      <c r="D222" s="364"/>
      <c r="E222" s="364"/>
      <c r="F222" s="364"/>
      <c r="G222" s="62"/>
      <c r="H222" s="372">
        <v>1</v>
      </c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367">
        <f t="shared" si="42"/>
        <v>1</v>
      </c>
      <c r="U222" s="224">
        <f t="shared" si="43"/>
        <v>8.3333333333333339E-4</v>
      </c>
      <c r="V222" s="361">
        <f>D183</f>
        <v>1200</v>
      </c>
      <c r="W222" s="361"/>
      <c r="X222" s="391" t="s">
        <v>200</v>
      </c>
      <c r="Y222" s="47">
        <f t="shared" si="41"/>
        <v>1</v>
      </c>
      <c r="Z222" s="105"/>
    </row>
    <row r="223" spans="1:26" ht="15.75" thickBot="1" x14ac:dyDescent="0.25">
      <c r="A223" s="191"/>
      <c r="B223" s="192"/>
      <c r="C223" s="192"/>
      <c r="D223" s="192"/>
      <c r="E223" s="192"/>
      <c r="F223" s="192"/>
      <c r="G223" s="199"/>
      <c r="H223" s="372">
        <v>1</v>
      </c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373">
        <f t="shared" si="42"/>
        <v>1</v>
      </c>
      <c r="U223" s="331">
        <f t="shared" si="43"/>
        <v>8.3333333333333339E-4</v>
      </c>
      <c r="V223" s="361">
        <f>D183</f>
        <v>1200</v>
      </c>
      <c r="W223" s="361"/>
      <c r="X223" s="393" t="s">
        <v>168</v>
      </c>
      <c r="Z223" s="442"/>
    </row>
    <row r="224" spans="1:26" ht="15.75" thickBot="1" x14ac:dyDescent="0.25">
      <c r="G224" s="53" t="s">
        <v>5</v>
      </c>
      <c r="H224" s="63">
        <f>SUM(H184:H223)</f>
        <v>48</v>
      </c>
      <c r="I224" s="63">
        <f>SUM(I184:I223)</f>
        <v>72</v>
      </c>
      <c r="J224" s="63">
        <f t="shared" ref="J224:S224" si="44">SUM(J184:J223)</f>
        <v>25</v>
      </c>
      <c r="K224" s="63">
        <f t="shared" si="44"/>
        <v>0</v>
      </c>
      <c r="L224" s="63">
        <f t="shared" si="44"/>
        <v>0</v>
      </c>
      <c r="M224" s="63">
        <f t="shared" si="44"/>
        <v>0</v>
      </c>
      <c r="N224" s="63">
        <f t="shared" si="44"/>
        <v>0</v>
      </c>
      <c r="O224" s="63">
        <f t="shared" si="44"/>
        <v>0</v>
      </c>
      <c r="P224" s="63">
        <f t="shared" si="44"/>
        <v>0</v>
      </c>
      <c r="Q224" s="63">
        <f t="shared" si="44"/>
        <v>0</v>
      </c>
      <c r="R224" s="63">
        <f t="shared" si="44"/>
        <v>0</v>
      </c>
      <c r="S224" s="63">
        <f t="shared" si="44"/>
        <v>16</v>
      </c>
      <c r="T224" s="394">
        <f>SUM(H224,J224,L224,N224,P224,R224,S224)</f>
        <v>89</v>
      </c>
      <c r="U224" s="224">
        <f>($T224)/$D$183</f>
        <v>7.4166666666666672E-2</v>
      </c>
      <c r="V224" s="361">
        <f>D183</f>
        <v>1200</v>
      </c>
      <c r="W224" s="361"/>
      <c r="X224" s="11"/>
      <c r="Z224" s="7"/>
    </row>
    <row r="227" spans="1:26" ht="15.75" thickBot="1" x14ac:dyDescent="0.3"/>
    <row r="228" spans="1:26" ht="90.75" thickBot="1" x14ac:dyDescent="0.3">
      <c r="A228" s="49" t="s">
        <v>23</v>
      </c>
      <c r="B228" s="49" t="s">
        <v>51</v>
      </c>
      <c r="C228" s="49" t="s">
        <v>56</v>
      </c>
      <c r="D228" s="49" t="s">
        <v>18</v>
      </c>
      <c r="E228" s="48" t="s">
        <v>17</v>
      </c>
      <c r="F228" s="50" t="s">
        <v>1</v>
      </c>
      <c r="G228" s="51" t="s">
        <v>24</v>
      </c>
      <c r="H228" s="52" t="s">
        <v>77</v>
      </c>
      <c r="I228" s="52" t="s">
        <v>78</v>
      </c>
      <c r="J228" s="52" t="s">
        <v>57</v>
      </c>
      <c r="K228" s="52" t="s">
        <v>62</v>
      </c>
      <c r="L228" s="52" t="s">
        <v>58</v>
      </c>
      <c r="M228" s="52" t="s">
        <v>63</v>
      </c>
      <c r="N228" s="52" t="s">
        <v>59</v>
      </c>
      <c r="O228" s="52" t="s">
        <v>64</v>
      </c>
      <c r="P228" s="52" t="s">
        <v>60</v>
      </c>
      <c r="Q228" s="52" t="s">
        <v>79</v>
      </c>
      <c r="R228" s="52" t="s">
        <v>131</v>
      </c>
      <c r="S228" s="52" t="s">
        <v>44</v>
      </c>
      <c r="T228" s="52" t="s">
        <v>5</v>
      </c>
      <c r="U228" s="48" t="s">
        <v>2</v>
      </c>
      <c r="V228" s="88" t="s">
        <v>74</v>
      </c>
      <c r="W228" s="88" t="s">
        <v>74</v>
      </c>
      <c r="X228" s="89" t="s">
        <v>21</v>
      </c>
      <c r="Z228" s="90" t="s">
        <v>7</v>
      </c>
    </row>
    <row r="229" spans="1:26" ht="15.75" thickBot="1" x14ac:dyDescent="0.3">
      <c r="A229" s="80">
        <v>1480480</v>
      </c>
      <c r="B229" s="80" t="s">
        <v>113</v>
      </c>
      <c r="C229" s="472">
        <v>576</v>
      </c>
      <c r="D229" s="472">
        <v>655</v>
      </c>
      <c r="E229" s="472">
        <v>561</v>
      </c>
      <c r="F229" s="473">
        <f>E229/D229</f>
        <v>0.85648854961832066</v>
      </c>
      <c r="G229" s="54">
        <v>44980</v>
      </c>
      <c r="H229" s="358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94"/>
      <c r="U229" s="202"/>
      <c r="V229" s="203"/>
      <c r="W229" s="202"/>
      <c r="X229" s="95" t="s">
        <v>80</v>
      </c>
      <c r="Z229" s="45" t="s">
        <v>139</v>
      </c>
    </row>
    <row r="230" spans="1:26" x14ac:dyDescent="0.2">
      <c r="A230" s="55"/>
      <c r="B230" s="56"/>
      <c r="C230" s="56"/>
      <c r="D230" s="56"/>
      <c r="E230" s="56"/>
      <c r="F230" s="56"/>
      <c r="G230" s="57"/>
      <c r="H230" s="359">
        <v>19</v>
      </c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>
        <v>3</v>
      </c>
      <c r="T230" s="360">
        <f>SUM(H230,J230,L230,N230,P230,R230,S230)</f>
        <v>22</v>
      </c>
      <c r="U230" s="224">
        <f>($T230)/$D$229</f>
        <v>3.3587786259541987E-2</v>
      </c>
      <c r="V230" s="361">
        <f>D229</f>
        <v>655</v>
      </c>
      <c r="W230" s="361"/>
      <c r="X230" s="362" t="s">
        <v>16</v>
      </c>
      <c r="Y230" s="47">
        <f>T230</f>
        <v>22</v>
      </c>
      <c r="Z230" s="363"/>
    </row>
    <row r="231" spans="1:26" x14ac:dyDescent="0.2">
      <c r="A231" s="58"/>
      <c r="B231" s="364"/>
      <c r="C231" s="364"/>
      <c r="D231" s="364"/>
      <c r="E231" s="364"/>
      <c r="F231" s="364"/>
      <c r="G231" s="365"/>
      <c r="H231" s="366"/>
      <c r="I231" s="67"/>
      <c r="J231" s="67">
        <v>1</v>
      </c>
      <c r="K231" s="67"/>
      <c r="L231" s="67"/>
      <c r="M231" s="67"/>
      <c r="N231" s="72"/>
      <c r="O231" s="67"/>
      <c r="P231" s="67"/>
      <c r="Q231" s="67"/>
      <c r="R231" s="67"/>
      <c r="S231" s="67"/>
      <c r="T231" s="367">
        <f t="shared" ref="T231:T255" si="45">SUM(H231,J231,L231,N231,P231,R231,S231)</f>
        <v>1</v>
      </c>
      <c r="U231" s="224">
        <f t="shared" ref="U231:U260" si="46">($T231)/$D$229</f>
        <v>1.5267175572519084E-3</v>
      </c>
      <c r="V231" s="361">
        <f>D229</f>
        <v>655</v>
      </c>
      <c r="W231" s="361"/>
      <c r="X231" s="368" t="s">
        <v>46</v>
      </c>
      <c r="Y231" s="47">
        <f t="shared" ref="Y231:Y242" si="47">T231</f>
        <v>1</v>
      </c>
      <c r="Z231" s="369" t="s">
        <v>140</v>
      </c>
    </row>
    <row r="232" spans="1:26" x14ac:dyDescent="0.2">
      <c r="A232" s="58"/>
      <c r="B232" s="364"/>
      <c r="C232" s="364"/>
      <c r="D232" s="364"/>
      <c r="E232" s="364"/>
      <c r="F232" s="364"/>
      <c r="G232" s="365"/>
      <c r="H232" s="366">
        <v>1</v>
      </c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>
        <v>1</v>
      </c>
      <c r="T232" s="367">
        <f t="shared" si="45"/>
        <v>2</v>
      </c>
      <c r="U232" s="224">
        <f t="shared" si="46"/>
        <v>3.0534351145038168E-3</v>
      </c>
      <c r="V232" s="361">
        <f>D229</f>
        <v>655</v>
      </c>
      <c r="W232" s="361"/>
      <c r="X232" s="368" t="s">
        <v>6</v>
      </c>
      <c r="Y232" s="47">
        <f t="shared" si="47"/>
        <v>2</v>
      </c>
      <c r="Z232" s="369" t="s">
        <v>181</v>
      </c>
    </row>
    <row r="233" spans="1:26" x14ac:dyDescent="0.2">
      <c r="A233" s="58"/>
      <c r="B233" s="364"/>
      <c r="C233" s="364"/>
      <c r="D233" s="364"/>
      <c r="E233" s="364"/>
      <c r="F233" s="364"/>
      <c r="G233" s="365"/>
      <c r="H233" s="366">
        <v>26</v>
      </c>
      <c r="I233" s="67"/>
      <c r="J233" s="67">
        <v>2</v>
      </c>
      <c r="K233" s="67"/>
      <c r="L233" s="67"/>
      <c r="M233" s="67"/>
      <c r="N233" s="67"/>
      <c r="O233" s="67"/>
      <c r="P233" s="67"/>
      <c r="Q233" s="67"/>
      <c r="R233" s="67"/>
      <c r="S233" s="67">
        <v>3</v>
      </c>
      <c r="T233" s="367">
        <f t="shared" si="45"/>
        <v>31</v>
      </c>
      <c r="U233" s="224">
        <f t="shared" si="46"/>
        <v>4.732824427480916E-2</v>
      </c>
      <c r="V233" s="361">
        <f>D229</f>
        <v>655</v>
      </c>
      <c r="W233" s="361"/>
      <c r="X233" s="368" t="s">
        <v>14</v>
      </c>
      <c r="Y233" s="47">
        <f t="shared" si="47"/>
        <v>31</v>
      </c>
      <c r="Z233" s="369"/>
    </row>
    <row r="234" spans="1:26" x14ac:dyDescent="0.2">
      <c r="A234" s="58"/>
      <c r="B234" s="364"/>
      <c r="C234" s="364"/>
      <c r="D234" s="364"/>
      <c r="E234" s="364"/>
      <c r="F234" s="364"/>
      <c r="G234" s="365"/>
      <c r="H234" s="366">
        <v>4</v>
      </c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367">
        <f t="shared" si="45"/>
        <v>4</v>
      </c>
      <c r="U234" s="224">
        <f t="shared" si="46"/>
        <v>6.1068702290076335E-3</v>
      </c>
      <c r="V234" s="361">
        <f>D229</f>
        <v>655</v>
      </c>
      <c r="W234" s="361"/>
      <c r="X234" s="368" t="s">
        <v>15</v>
      </c>
      <c r="Y234" s="47">
        <f t="shared" si="47"/>
        <v>4</v>
      </c>
      <c r="Z234" s="370"/>
    </row>
    <row r="235" spans="1:26" x14ac:dyDescent="0.2">
      <c r="A235" s="58"/>
      <c r="B235" s="364"/>
      <c r="C235" s="364"/>
      <c r="D235" s="364"/>
      <c r="E235" s="364"/>
      <c r="F235" s="364"/>
      <c r="G235" s="365"/>
      <c r="H235" s="366">
        <v>4</v>
      </c>
      <c r="I235" s="67"/>
      <c r="J235" s="67">
        <v>2</v>
      </c>
      <c r="K235" s="67"/>
      <c r="L235" s="67"/>
      <c r="M235" s="67"/>
      <c r="N235" s="67"/>
      <c r="O235" s="67"/>
      <c r="P235" s="67"/>
      <c r="Q235" s="67"/>
      <c r="R235" s="67"/>
      <c r="S235" s="67"/>
      <c r="T235" s="367">
        <f t="shared" si="45"/>
        <v>6</v>
      </c>
      <c r="U235" s="224">
        <f t="shared" si="46"/>
        <v>9.1603053435114507E-3</v>
      </c>
      <c r="V235" s="361">
        <f>D229</f>
        <v>655</v>
      </c>
      <c r="W235" s="361"/>
      <c r="X235" s="368" t="s">
        <v>32</v>
      </c>
      <c r="Y235" s="47">
        <f t="shared" si="47"/>
        <v>6</v>
      </c>
      <c r="Z235" s="370"/>
    </row>
    <row r="236" spans="1:26" x14ac:dyDescent="0.2">
      <c r="A236" s="58"/>
      <c r="B236" s="364"/>
      <c r="C236" s="364"/>
      <c r="D236" s="364"/>
      <c r="E236" s="364"/>
      <c r="F236" s="364"/>
      <c r="G236" s="365"/>
      <c r="H236" s="366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367">
        <f t="shared" si="45"/>
        <v>0</v>
      </c>
      <c r="U236" s="224">
        <f t="shared" si="46"/>
        <v>0</v>
      </c>
      <c r="V236" s="361">
        <f>D229</f>
        <v>655</v>
      </c>
      <c r="W236" s="361"/>
      <c r="X236" s="368" t="s">
        <v>33</v>
      </c>
      <c r="Y236" s="47">
        <f t="shared" si="47"/>
        <v>0</v>
      </c>
      <c r="Z236" s="370"/>
    </row>
    <row r="237" spans="1:26" x14ac:dyDescent="0.2">
      <c r="A237" s="58"/>
      <c r="B237" s="364"/>
      <c r="C237" s="364"/>
      <c r="D237" s="364"/>
      <c r="E237" s="364"/>
      <c r="F237" s="364"/>
      <c r="G237" s="365"/>
      <c r="H237" s="366">
        <v>1</v>
      </c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367">
        <f t="shared" si="45"/>
        <v>1</v>
      </c>
      <c r="U237" s="224">
        <f t="shared" si="46"/>
        <v>1.5267175572519084E-3</v>
      </c>
      <c r="V237" s="361">
        <f>D229</f>
        <v>655</v>
      </c>
      <c r="W237" s="361"/>
      <c r="X237" s="368" t="s">
        <v>498</v>
      </c>
      <c r="Y237" s="47">
        <f t="shared" si="47"/>
        <v>1</v>
      </c>
      <c r="Z237" s="370"/>
    </row>
    <row r="238" spans="1:26" x14ac:dyDescent="0.2">
      <c r="A238" s="58"/>
      <c r="B238" s="364"/>
      <c r="C238" s="364"/>
      <c r="D238" s="364"/>
      <c r="E238" s="364"/>
      <c r="F238" s="364" t="s">
        <v>110</v>
      </c>
      <c r="G238" s="365"/>
      <c r="H238" s="366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367">
        <f t="shared" si="45"/>
        <v>0</v>
      </c>
      <c r="U238" s="224">
        <f t="shared" si="46"/>
        <v>0</v>
      </c>
      <c r="V238" s="361">
        <f>D229</f>
        <v>655</v>
      </c>
      <c r="W238" s="361"/>
      <c r="X238" s="368" t="s">
        <v>31</v>
      </c>
      <c r="Y238" s="47">
        <f t="shared" si="47"/>
        <v>0</v>
      </c>
      <c r="Z238" s="370"/>
    </row>
    <row r="239" spans="1:26" x14ac:dyDescent="0.2">
      <c r="A239" s="58"/>
      <c r="B239" s="364"/>
      <c r="C239" s="364"/>
      <c r="D239" s="364"/>
      <c r="E239" s="364"/>
      <c r="F239" s="364"/>
      <c r="G239" s="365"/>
      <c r="H239" s="366">
        <v>1</v>
      </c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367">
        <f t="shared" si="45"/>
        <v>1</v>
      </c>
      <c r="U239" s="224">
        <f t="shared" si="46"/>
        <v>1.5267175572519084E-3</v>
      </c>
      <c r="V239" s="361">
        <f>D229</f>
        <v>655</v>
      </c>
      <c r="W239" s="361"/>
      <c r="X239" s="368" t="s">
        <v>0</v>
      </c>
      <c r="Y239" s="47">
        <f t="shared" si="47"/>
        <v>1</v>
      </c>
      <c r="Z239" s="371"/>
    </row>
    <row r="240" spans="1:26" x14ac:dyDescent="0.2">
      <c r="A240" s="58"/>
      <c r="B240" s="364"/>
      <c r="C240" s="364"/>
      <c r="D240" s="364"/>
      <c r="E240" s="364"/>
      <c r="F240" s="364"/>
      <c r="G240" s="365"/>
      <c r="H240" s="366">
        <v>2</v>
      </c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367">
        <f t="shared" si="45"/>
        <v>2</v>
      </c>
      <c r="U240" s="224">
        <f t="shared" si="46"/>
        <v>3.0534351145038168E-3</v>
      </c>
      <c r="V240" s="361">
        <f>D229</f>
        <v>655</v>
      </c>
      <c r="W240" s="361"/>
      <c r="X240" s="368" t="s">
        <v>12</v>
      </c>
      <c r="Y240" s="47">
        <f t="shared" si="47"/>
        <v>2</v>
      </c>
      <c r="Z240" s="371"/>
    </row>
    <row r="241" spans="1:26" x14ac:dyDescent="0.2">
      <c r="A241" s="58"/>
      <c r="B241" s="364"/>
      <c r="C241" s="364"/>
      <c r="D241" s="364"/>
      <c r="E241" s="364"/>
      <c r="F241" s="364"/>
      <c r="G241" s="365"/>
      <c r="H241" s="366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367">
        <f t="shared" si="45"/>
        <v>0</v>
      </c>
      <c r="U241" s="224">
        <f t="shared" si="46"/>
        <v>0</v>
      </c>
      <c r="V241" s="361">
        <f>D229</f>
        <v>655</v>
      </c>
      <c r="W241" s="361"/>
      <c r="X241" s="368" t="s">
        <v>35</v>
      </c>
      <c r="Y241" s="47">
        <f t="shared" si="47"/>
        <v>0</v>
      </c>
      <c r="Z241" s="371"/>
    </row>
    <row r="242" spans="1:26" x14ac:dyDescent="0.2">
      <c r="A242" s="58"/>
      <c r="B242" s="364"/>
      <c r="C242" s="364"/>
      <c r="D242" s="364"/>
      <c r="E242" s="364"/>
      <c r="F242" s="364"/>
      <c r="G242" s="365"/>
      <c r="H242" s="3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373">
        <f t="shared" si="45"/>
        <v>0</v>
      </c>
      <c r="U242" s="224">
        <f t="shared" si="46"/>
        <v>0</v>
      </c>
      <c r="V242" s="361">
        <f>D229</f>
        <v>655</v>
      </c>
      <c r="W242" s="361"/>
      <c r="X242" s="180" t="s">
        <v>189</v>
      </c>
      <c r="Y242" s="47">
        <f t="shared" si="47"/>
        <v>0</v>
      </c>
      <c r="Z242" s="371"/>
    </row>
    <row r="243" spans="1:26" ht="15.75" x14ac:dyDescent="0.2">
      <c r="A243" s="58"/>
      <c r="B243" s="364"/>
      <c r="C243" s="364"/>
      <c r="D243" s="364"/>
      <c r="E243" s="364"/>
      <c r="F243" s="364"/>
      <c r="G243" s="62"/>
      <c r="H243" s="375"/>
      <c r="I243" s="67"/>
      <c r="J243" s="72"/>
      <c r="K243" s="67"/>
      <c r="L243" s="67"/>
      <c r="M243" s="67"/>
      <c r="N243" s="67"/>
      <c r="O243" s="67"/>
      <c r="P243" s="67"/>
      <c r="Q243" s="67"/>
      <c r="R243" s="67"/>
      <c r="S243" s="67"/>
      <c r="T243" s="367">
        <f t="shared" si="45"/>
        <v>0</v>
      </c>
      <c r="U243" s="224">
        <f t="shared" si="46"/>
        <v>0</v>
      </c>
      <c r="V243" s="361">
        <f>D229</f>
        <v>655</v>
      </c>
      <c r="W243" s="361"/>
      <c r="X243" s="376" t="s">
        <v>397</v>
      </c>
      <c r="Z243" s="377"/>
    </row>
    <row r="244" spans="1:26" x14ac:dyDescent="0.2">
      <c r="A244" s="58"/>
      <c r="B244" s="364"/>
      <c r="C244" s="364"/>
      <c r="D244" s="364"/>
      <c r="E244" s="364"/>
      <c r="F244" s="364"/>
      <c r="G244" s="62"/>
      <c r="H244" s="378">
        <v>1</v>
      </c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367">
        <f t="shared" si="45"/>
        <v>1</v>
      </c>
      <c r="U244" s="224">
        <f t="shared" si="46"/>
        <v>1.5267175572519084E-3</v>
      </c>
      <c r="V244" s="361">
        <f>D229</f>
        <v>655</v>
      </c>
      <c r="W244" s="361"/>
      <c r="X244" s="368" t="s">
        <v>48</v>
      </c>
      <c r="Z244" s="363"/>
    </row>
    <row r="245" spans="1:26" x14ac:dyDescent="0.2">
      <c r="A245" s="58"/>
      <c r="B245" s="364"/>
      <c r="C245" s="364"/>
      <c r="D245" s="364"/>
      <c r="E245" s="364"/>
      <c r="F245" s="364"/>
      <c r="G245" s="365"/>
      <c r="H245" s="366"/>
      <c r="I245" s="375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367">
        <f t="shared" si="45"/>
        <v>0</v>
      </c>
      <c r="U245" s="224">
        <f t="shared" si="46"/>
        <v>0</v>
      </c>
      <c r="V245" s="361"/>
      <c r="W245" s="361"/>
      <c r="X245" s="368" t="s">
        <v>85</v>
      </c>
      <c r="Z245" s="363"/>
    </row>
    <row r="246" spans="1:26" ht="15.75" thickBot="1" x14ac:dyDescent="0.25">
      <c r="A246" s="58"/>
      <c r="B246" s="364"/>
      <c r="C246" s="364"/>
      <c r="D246" s="364"/>
      <c r="E246" s="364"/>
      <c r="F246" s="364"/>
      <c r="G246" s="365"/>
      <c r="H246" s="379"/>
      <c r="I246" s="210"/>
      <c r="J246" s="210">
        <v>1</v>
      </c>
      <c r="K246" s="210"/>
      <c r="L246" s="210"/>
      <c r="M246" s="210"/>
      <c r="N246" s="210"/>
      <c r="O246" s="210"/>
      <c r="P246" s="210"/>
      <c r="Q246" s="210"/>
      <c r="R246" s="210"/>
      <c r="S246" s="210"/>
      <c r="T246" s="380">
        <f t="shared" si="45"/>
        <v>1</v>
      </c>
      <c r="U246" s="331">
        <f t="shared" si="46"/>
        <v>1.5267175572519084E-3</v>
      </c>
      <c r="V246" s="361">
        <f>D229</f>
        <v>655</v>
      </c>
      <c r="W246" s="381"/>
      <c r="X246" s="382" t="s">
        <v>29</v>
      </c>
      <c r="Y246" s="47">
        <f t="shared" ref="Y246:Y256" si="48">T246</f>
        <v>1</v>
      </c>
      <c r="Z246" s="383"/>
    </row>
    <row r="247" spans="1:26" x14ac:dyDescent="0.2">
      <c r="A247" s="58"/>
      <c r="B247" s="364"/>
      <c r="C247" s="364" t="s">
        <v>126</v>
      </c>
      <c r="D247" s="364"/>
      <c r="E247" s="364"/>
      <c r="F247" s="364"/>
      <c r="G247" s="365"/>
      <c r="H247" s="384"/>
      <c r="I247" s="68">
        <v>4</v>
      </c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367">
        <f t="shared" si="45"/>
        <v>0</v>
      </c>
      <c r="U247" s="224">
        <f t="shared" si="46"/>
        <v>0</v>
      </c>
      <c r="V247" s="361">
        <f>D229</f>
        <v>655</v>
      </c>
      <c r="W247" s="361"/>
      <c r="X247" s="385" t="s">
        <v>11</v>
      </c>
      <c r="Y247" s="47">
        <f t="shared" si="48"/>
        <v>0</v>
      </c>
      <c r="Z247" s="363"/>
    </row>
    <row r="248" spans="1:26" x14ac:dyDescent="0.2">
      <c r="A248" s="58"/>
      <c r="B248" s="364"/>
      <c r="C248" s="364"/>
      <c r="D248" s="364"/>
      <c r="E248" s="364"/>
      <c r="F248" s="364"/>
      <c r="G248" s="365"/>
      <c r="H248" s="386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367">
        <f t="shared" si="45"/>
        <v>0</v>
      </c>
      <c r="U248" s="224">
        <f t="shared" si="46"/>
        <v>0</v>
      </c>
      <c r="V248" s="361">
        <f>D229</f>
        <v>655</v>
      </c>
      <c r="W248" s="361"/>
      <c r="X248" s="368" t="s">
        <v>30</v>
      </c>
      <c r="Y248" s="47">
        <f t="shared" si="48"/>
        <v>0</v>
      </c>
      <c r="Z248" s="363"/>
    </row>
    <row r="249" spans="1:26" x14ac:dyDescent="0.2">
      <c r="A249" s="58"/>
      <c r="B249" s="364"/>
      <c r="C249" s="364"/>
      <c r="D249" s="364"/>
      <c r="E249" s="364"/>
      <c r="F249" s="364"/>
      <c r="G249" s="365"/>
      <c r="H249" s="386"/>
      <c r="I249" s="67">
        <v>2</v>
      </c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367">
        <f t="shared" si="45"/>
        <v>0</v>
      </c>
      <c r="U249" s="224">
        <f t="shared" si="46"/>
        <v>0</v>
      </c>
      <c r="V249" s="361">
        <f>D229</f>
        <v>655</v>
      </c>
      <c r="W249" s="361"/>
      <c r="X249" s="368" t="s">
        <v>3</v>
      </c>
      <c r="Y249" s="47">
        <f t="shared" si="48"/>
        <v>0</v>
      </c>
      <c r="Z249" s="370"/>
    </row>
    <row r="250" spans="1:26" x14ac:dyDescent="0.2">
      <c r="A250" s="58"/>
      <c r="B250" s="364"/>
      <c r="C250" s="364"/>
      <c r="D250" s="364"/>
      <c r="E250" s="364"/>
      <c r="F250" s="364"/>
      <c r="G250" s="365"/>
      <c r="H250" s="386"/>
      <c r="I250" s="67">
        <v>2</v>
      </c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367">
        <f t="shared" si="45"/>
        <v>0</v>
      </c>
      <c r="U250" s="224">
        <f t="shared" si="46"/>
        <v>0</v>
      </c>
      <c r="V250" s="361">
        <f>D229</f>
        <v>655</v>
      </c>
      <c r="W250" s="361"/>
      <c r="X250" s="368" t="s">
        <v>8</v>
      </c>
      <c r="Y250" s="47">
        <f t="shared" si="48"/>
        <v>0</v>
      </c>
      <c r="Z250" s="371"/>
    </row>
    <row r="251" spans="1:26" x14ac:dyDescent="0.2">
      <c r="A251" s="58"/>
      <c r="B251" s="364"/>
      <c r="C251" s="364"/>
      <c r="D251" s="364"/>
      <c r="E251" s="364"/>
      <c r="F251" s="364"/>
      <c r="G251" s="365"/>
      <c r="H251" s="386"/>
      <c r="I251" s="67">
        <v>2</v>
      </c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367">
        <f t="shared" si="45"/>
        <v>0</v>
      </c>
      <c r="U251" s="224">
        <f t="shared" si="46"/>
        <v>0</v>
      </c>
      <c r="V251" s="361">
        <f>D229</f>
        <v>655</v>
      </c>
      <c r="W251" s="361"/>
      <c r="X251" s="368" t="s">
        <v>9</v>
      </c>
      <c r="Y251" s="47">
        <f t="shared" si="48"/>
        <v>0</v>
      </c>
      <c r="Z251" s="371"/>
    </row>
    <row r="252" spans="1:26" x14ac:dyDescent="0.2">
      <c r="A252" s="58"/>
      <c r="B252" s="364"/>
      <c r="C252" s="364"/>
      <c r="D252" s="364"/>
      <c r="E252" s="364"/>
      <c r="F252" s="364"/>
      <c r="G252" s="365"/>
      <c r="H252" s="386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367">
        <f t="shared" si="45"/>
        <v>0</v>
      </c>
      <c r="U252" s="224">
        <f t="shared" si="46"/>
        <v>0</v>
      </c>
      <c r="V252" s="361">
        <f>D229</f>
        <v>655</v>
      </c>
      <c r="W252" s="361"/>
      <c r="X252" s="368" t="s">
        <v>82</v>
      </c>
      <c r="Y252" s="47">
        <f t="shared" si="48"/>
        <v>0</v>
      </c>
      <c r="Z252" s="363" t="s">
        <v>195</v>
      </c>
    </row>
    <row r="253" spans="1:26" x14ac:dyDescent="0.2">
      <c r="A253" s="58"/>
      <c r="B253" s="364"/>
      <c r="C253" s="364"/>
      <c r="D253" s="364"/>
      <c r="E253" s="364"/>
      <c r="F253" s="364"/>
      <c r="G253" s="365"/>
      <c r="H253" s="386"/>
      <c r="I253" s="67">
        <v>3</v>
      </c>
      <c r="J253" s="67">
        <v>2</v>
      </c>
      <c r="K253" s="67"/>
      <c r="L253" s="67"/>
      <c r="M253" s="67"/>
      <c r="N253" s="67"/>
      <c r="O253" s="67"/>
      <c r="P253" s="67"/>
      <c r="Q253" s="67"/>
      <c r="R253" s="67"/>
      <c r="S253" s="67"/>
      <c r="T253" s="367">
        <f t="shared" si="45"/>
        <v>2</v>
      </c>
      <c r="U253" s="224">
        <f t="shared" si="46"/>
        <v>3.0534351145038168E-3</v>
      </c>
      <c r="V253" s="361">
        <f>D229</f>
        <v>655</v>
      </c>
      <c r="W253" s="361"/>
      <c r="X253" s="368" t="s">
        <v>20</v>
      </c>
      <c r="Y253" s="47">
        <f t="shared" si="48"/>
        <v>2</v>
      </c>
      <c r="Z253" s="363" t="s">
        <v>502</v>
      </c>
    </row>
    <row r="254" spans="1:26" x14ac:dyDescent="0.2">
      <c r="A254" s="58"/>
      <c r="B254" s="364"/>
      <c r="C254" s="364"/>
      <c r="D254" s="364"/>
      <c r="E254" s="364"/>
      <c r="F254" s="364"/>
      <c r="G254" s="365"/>
      <c r="H254" s="386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367">
        <f t="shared" si="45"/>
        <v>0</v>
      </c>
      <c r="U254" s="224">
        <f t="shared" si="46"/>
        <v>0</v>
      </c>
      <c r="V254" s="361">
        <f>D229</f>
        <v>655</v>
      </c>
      <c r="W254" s="361"/>
      <c r="X254" s="368" t="s">
        <v>83</v>
      </c>
      <c r="Y254" s="47">
        <f t="shared" si="48"/>
        <v>0</v>
      </c>
      <c r="Z254" s="370"/>
    </row>
    <row r="255" spans="1:26" x14ac:dyDescent="0.2">
      <c r="A255" s="58"/>
      <c r="B255" s="364"/>
      <c r="C255" s="364"/>
      <c r="D255" s="364"/>
      <c r="E255" s="364"/>
      <c r="F255" s="364"/>
      <c r="G255" s="365"/>
      <c r="H255" s="386"/>
      <c r="I255" s="67">
        <v>4</v>
      </c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367">
        <f t="shared" si="45"/>
        <v>0</v>
      </c>
      <c r="U255" s="224">
        <f t="shared" si="46"/>
        <v>0</v>
      </c>
      <c r="V255" s="361">
        <f>D229</f>
        <v>655</v>
      </c>
      <c r="W255" s="361"/>
      <c r="X255" s="368" t="s">
        <v>10</v>
      </c>
      <c r="Y255" s="47">
        <f t="shared" si="48"/>
        <v>0</v>
      </c>
      <c r="Z255" s="371"/>
    </row>
    <row r="256" spans="1:26" x14ac:dyDescent="0.2">
      <c r="A256" s="58"/>
      <c r="B256" s="364"/>
      <c r="C256" s="364"/>
      <c r="D256" s="364"/>
      <c r="E256" s="364"/>
      <c r="F256" s="364"/>
      <c r="G256" s="365"/>
      <c r="H256" s="386"/>
      <c r="I256" s="67">
        <v>5</v>
      </c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367">
        <f>SUM(H256,J256,L256,N256,P256,R256,S256)</f>
        <v>0</v>
      </c>
      <c r="U256" s="224">
        <f t="shared" si="46"/>
        <v>0</v>
      </c>
      <c r="V256" s="361">
        <f>D229</f>
        <v>655</v>
      </c>
      <c r="W256" s="361"/>
      <c r="X256" s="368" t="s">
        <v>13</v>
      </c>
      <c r="Y256" s="47">
        <f t="shared" si="48"/>
        <v>0</v>
      </c>
      <c r="Z256" s="371"/>
    </row>
    <row r="257" spans="1:26" x14ac:dyDescent="0.2">
      <c r="A257" s="58"/>
      <c r="B257" s="364"/>
      <c r="C257" s="364"/>
      <c r="D257" s="364"/>
      <c r="E257" s="364"/>
      <c r="F257" s="364"/>
      <c r="G257" s="365"/>
      <c r="H257" s="366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367">
        <f t="shared" ref="T257:T260" si="49">SUM(H257,J257,L257,N257,P257,R257,S257)</f>
        <v>0</v>
      </c>
      <c r="U257" s="224">
        <f t="shared" si="46"/>
        <v>0</v>
      </c>
      <c r="V257" s="361" t="str">
        <f>D228</f>
        <v>Build QTY</v>
      </c>
      <c r="W257" s="361"/>
      <c r="X257" s="368" t="s">
        <v>101</v>
      </c>
      <c r="Y257" s="47">
        <f t="shared" ref="Y257:Y268" si="50">T258</f>
        <v>0</v>
      </c>
      <c r="Z257" s="370"/>
    </row>
    <row r="258" spans="1:26" ht="15.75" x14ac:dyDescent="0.2">
      <c r="A258" s="58"/>
      <c r="B258" s="364"/>
      <c r="C258" s="364"/>
      <c r="D258" s="364"/>
      <c r="E258" s="364"/>
      <c r="F258" s="364"/>
      <c r="G258" s="365"/>
      <c r="H258" s="366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367">
        <f t="shared" si="49"/>
        <v>0</v>
      </c>
      <c r="U258" s="224">
        <f t="shared" si="46"/>
        <v>0</v>
      </c>
      <c r="V258" s="361">
        <f>D229</f>
        <v>655</v>
      </c>
      <c r="W258" s="361"/>
      <c r="X258" s="387" t="s">
        <v>90</v>
      </c>
      <c r="Y258" s="47">
        <f t="shared" si="50"/>
        <v>0</v>
      </c>
      <c r="Z258" s="370"/>
    </row>
    <row r="259" spans="1:26" x14ac:dyDescent="0.2">
      <c r="A259" s="58"/>
      <c r="B259" s="364"/>
      <c r="C259" s="364"/>
      <c r="D259" s="364"/>
      <c r="E259" s="364"/>
      <c r="F259" s="364"/>
      <c r="G259" s="365"/>
      <c r="H259" s="366"/>
      <c r="I259" s="67">
        <v>1</v>
      </c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367">
        <f t="shared" si="49"/>
        <v>0</v>
      </c>
      <c r="U259" s="224">
        <f t="shared" si="46"/>
        <v>0</v>
      </c>
      <c r="V259" s="361">
        <f>D229</f>
        <v>655</v>
      </c>
      <c r="W259" s="361"/>
      <c r="X259" s="368" t="s">
        <v>85</v>
      </c>
      <c r="Y259" s="47">
        <f t="shared" si="50"/>
        <v>0</v>
      </c>
      <c r="Z259" s="371"/>
    </row>
    <row r="260" spans="1:26" ht="15.75" thickBot="1" x14ac:dyDescent="0.25">
      <c r="A260" s="58"/>
      <c r="B260" s="364"/>
      <c r="C260" s="364"/>
      <c r="D260" s="364"/>
      <c r="E260" s="364"/>
      <c r="F260" s="364"/>
      <c r="G260" s="365"/>
      <c r="H260" s="3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367">
        <f t="shared" si="49"/>
        <v>0</v>
      </c>
      <c r="U260" s="224">
        <f t="shared" si="46"/>
        <v>0</v>
      </c>
      <c r="V260" s="361">
        <f>D229</f>
        <v>655</v>
      </c>
      <c r="W260" s="381"/>
      <c r="X260" s="374" t="s">
        <v>127</v>
      </c>
      <c r="Y260" s="47">
        <f t="shared" si="50"/>
        <v>0</v>
      </c>
      <c r="Z260" s="363"/>
    </row>
    <row r="261" spans="1:26" ht="15.75" thickBot="1" x14ac:dyDescent="0.25">
      <c r="A261" s="58"/>
      <c r="B261" s="364"/>
      <c r="C261" s="364"/>
      <c r="D261" s="364"/>
      <c r="E261" s="364"/>
      <c r="F261" s="364"/>
      <c r="G261" s="365"/>
      <c r="H261" s="358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2"/>
      <c r="U261" s="202"/>
      <c r="V261" s="202"/>
      <c r="W261" s="388"/>
      <c r="X261" s="452" t="s">
        <v>86</v>
      </c>
      <c r="Y261" s="47">
        <f t="shared" si="50"/>
        <v>1</v>
      </c>
      <c r="Z261" s="363"/>
    </row>
    <row r="262" spans="1:26" ht="15.75" x14ac:dyDescent="0.2">
      <c r="A262" s="58"/>
      <c r="B262" s="364"/>
      <c r="C262" s="364"/>
      <c r="D262" s="364"/>
      <c r="E262" s="364"/>
      <c r="F262" s="364"/>
      <c r="G262" s="62"/>
      <c r="H262" s="359">
        <v>1</v>
      </c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389">
        <f t="shared" ref="T262:T269" si="51">SUM(H262,J262,L262,N262,P262,R262,S262)</f>
        <v>1</v>
      </c>
      <c r="U262" s="224">
        <f>($T262)/$D$229</f>
        <v>1.5267175572519084E-3</v>
      </c>
      <c r="V262" s="361">
        <f>D229</f>
        <v>655</v>
      </c>
      <c r="W262" s="390"/>
      <c r="X262" s="285" t="s">
        <v>88</v>
      </c>
      <c r="Y262" s="47">
        <f t="shared" si="50"/>
        <v>0</v>
      </c>
      <c r="Z262" s="105" t="s">
        <v>499</v>
      </c>
    </row>
    <row r="263" spans="1:26" x14ac:dyDescent="0.2">
      <c r="A263" s="58"/>
      <c r="B263" s="364"/>
      <c r="C263" s="364"/>
      <c r="D263" s="364"/>
      <c r="E263" s="364"/>
      <c r="F263" s="364"/>
      <c r="G263" s="62"/>
      <c r="H263" s="366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367">
        <f t="shared" si="51"/>
        <v>0</v>
      </c>
      <c r="U263" s="224">
        <f t="shared" ref="U263:U269" si="52">($T263)/$D$229</f>
        <v>0</v>
      </c>
      <c r="V263" s="361">
        <f>D229</f>
        <v>655</v>
      </c>
      <c r="W263" s="361"/>
      <c r="X263" s="368" t="s">
        <v>199</v>
      </c>
      <c r="Y263" s="47">
        <f t="shared" si="50"/>
        <v>1</v>
      </c>
      <c r="Z263" s="105" t="s">
        <v>329</v>
      </c>
    </row>
    <row r="264" spans="1:26" x14ac:dyDescent="0.2">
      <c r="A264" s="58"/>
      <c r="B264" s="364"/>
      <c r="C264" s="364"/>
      <c r="D264" s="364"/>
      <c r="E264" s="364"/>
      <c r="F264" s="364"/>
      <c r="G264" s="62"/>
      <c r="H264" s="366">
        <v>1</v>
      </c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367">
        <f t="shared" si="51"/>
        <v>1</v>
      </c>
      <c r="U264" s="224">
        <f t="shared" si="52"/>
        <v>1.5267175572519084E-3</v>
      </c>
      <c r="V264" s="361">
        <f>D229</f>
        <v>655</v>
      </c>
      <c r="W264" s="361"/>
      <c r="X264" s="368" t="s">
        <v>76</v>
      </c>
      <c r="Y264" s="47">
        <f t="shared" si="50"/>
        <v>1</v>
      </c>
      <c r="Z264" s="105" t="s">
        <v>500</v>
      </c>
    </row>
    <row r="265" spans="1:26" x14ac:dyDescent="0.2">
      <c r="A265" s="58"/>
      <c r="B265" s="364"/>
      <c r="C265" s="364"/>
      <c r="D265" s="364"/>
      <c r="E265" s="364"/>
      <c r="F265" s="364"/>
      <c r="G265" s="62"/>
      <c r="H265" s="366">
        <v>1</v>
      </c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367">
        <f t="shared" si="51"/>
        <v>1</v>
      </c>
      <c r="U265" s="224">
        <f t="shared" si="52"/>
        <v>1.5267175572519084E-3</v>
      </c>
      <c r="V265" s="361">
        <f>D229</f>
        <v>655</v>
      </c>
      <c r="W265" s="361"/>
      <c r="X265" s="368" t="s">
        <v>87</v>
      </c>
      <c r="Y265" s="47">
        <f t="shared" si="50"/>
        <v>1</v>
      </c>
      <c r="Z265" s="439" t="s">
        <v>197</v>
      </c>
    </row>
    <row r="266" spans="1:26" x14ac:dyDescent="0.2">
      <c r="A266" s="58"/>
      <c r="B266" s="364"/>
      <c r="C266" s="364"/>
      <c r="D266" s="364"/>
      <c r="E266" s="364"/>
      <c r="F266" s="364"/>
      <c r="G266" s="62"/>
      <c r="H266" s="366">
        <v>1</v>
      </c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367">
        <f t="shared" si="51"/>
        <v>1</v>
      </c>
      <c r="U266" s="224">
        <f t="shared" si="52"/>
        <v>1.5267175572519084E-3</v>
      </c>
      <c r="V266" s="361">
        <f>D229</f>
        <v>655</v>
      </c>
      <c r="W266" s="361"/>
      <c r="X266" s="180" t="s">
        <v>189</v>
      </c>
      <c r="Y266" s="47">
        <f t="shared" si="50"/>
        <v>0</v>
      </c>
      <c r="Z266" s="105"/>
    </row>
    <row r="267" spans="1:26" x14ac:dyDescent="0.2">
      <c r="A267" s="58"/>
      <c r="B267" s="364"/>
      <c r="C267" s="364"/>
      <c r="D267" s="364"/>
      <c r="E267" s="364"/>
      <c r="F267" s="364"/>
      <c r="G267" s="62"/>
      <c r="H267" s="366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367">
        <f t="shared" si="51"/>
        <v>0</v>
      </c>
      <c r="U267" s="224">
        <f t="shared" si="52"/>
        <v>0</v>
      </c>
      <c r="V267" s="361">
        <f>D229</f>
        <v>655</v>
      </c>
      <c r="W267" s="361"/>
      <c r="X267" s="368" t="s">
        <v>90</v>
      </c>
      <c r="Y267" s="47">
        <f t="shared" si="50"/>
        <v>5</v>
      </c>
      <c r="Z267" s="105"/>
    </row>
    <row r="268" spans="1:26" ht="15.75" x14ac:dyDescent="0.2">
      <c r="A268" s="58"/>
      <c r="B268" s="364"/>
      <c r="C268" s="364"/>
      <c r="D268" s="364"/>
      <c r="E268" s="364"/>
      <c r="F268" s="364"/>
      <c r="G268" s="62"/>
      <c r="H268" s="372">
        <v>5</v>
      </c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367">
        <f t="shared" si="51"/>
        <v>5</v>
      </c>
      <c r="U268" s="224">
        <f t="shared" si="52"/>
        <v>7.6335877862595417E-3</v>
      </c>
      <c r="V268" s="361">
        <f>D229</f>
        <v>655</v>
      </c>
      <c r="W268" s="361"/>
      <c r="X268" s="391" t="s">
        <v>200</v>
      </c>
      <c r="Y268" s="47">
        <f t="shared" si="50"/>
        <v>11</v>
      </c>
      <c r="Z268" s="105"/>
    </row>
    <row r="269" spans="1:26" ht="15.75" thickBot="1" x14ac:dyDescent="0.25">
      <c r="A269" s="191"/>
      <c r="B269" s="192"/>
      <c r="C269" s="192"/>
      <c r="D269" s="192"/>
      <c r="E269" s="192"/>
      <c r="F269" s="192"/>
      <c r="G269" s="199"/>
      <c r="H269" s="372">
        <v>11</v>
      </c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373">
        <f t="shared" si="51"/>
        <v>11</v>
      </c>
      <c r="U269" s="331">
        <f t="shared" si="52"/>
        <v>1.6793893129770993E-2</v>
      </c>
      <c r="V269" s="361">
        <f>D229</f>
        <v>655</v>
      </c>
      <c r="W269" s="361"/>
      <c r="X269" s="393" t="s">
        <v>424</v>
      </c>
      <c r="Z269" s="442"/>
    </row>
    <row r="270" spans="1:26" ht="15.75" thickBot="1" x14ac:dyDescent="0.25">
      <c r="G270" s="53" t="s">
        <v>5</v>
      </c>
      <c r="H270" s="63">
        <f>SUM(H230:H269)</f>
        <v>79</v>
      </c>
      <c r="I270" s="63">
        <f>SUM(I230:I269)</f>
        <v>23</v>
      </c>
      <c r="J270" s="63">
        <f t="shared" ref="J270:S270" si="53">SUM(J230:J269)</f>
        <v>8</v>
      </c>
      <c r="K270" s="63">
        <f t="shared" si="53"/>
        <v>0</v>
      </c>
      <c r="L270" s="63">
        <f t="shared" si="53"/>
        <v>0</v>
      </c>
      <c r="M270" s="63">
        <f t="shared" si="53"/>
        <v>0</v>
      </c>
      <c r="N270" s="63">
        <f t="shared" si="53"/>
        <v>0</v>
      </c>
      <c r="O270" s="63">
        <f t="shared" si="53"/>
        <v>0</v>
      </c>
      <c r="P270" s="63">
        <f t="shared" si="53"/>
        <v>0</v>
      </c>
      <c r="Q270" s="63">
        <f t="shared" si="53"/>
        <v>0</v>
      </c>
      <c r="R270" s="63">
        <f t="shared" si="53"/>
        <v>0</v>
      </c>
      <c r="S270" s="63">
        <f t="shared" si="53"/>
        <v>7</v>
      </c>
      <c r="T270" s="394">
        <f>SUM(H270,J270,L270,N270,P270,R270,S270)</f>
        <v>94</v>
      </c>
      <c r="U270" s="224">
        <f>($T270)/$D$229</f>
        <v>0.1435114503816794</v>
      </c>
      <c r="V270" s="361">
        <f>D229</f>
        <v>655</v>
      </c>
      <c r="W270" s="361"/>
      <c r="X270" s="11"/>
      <c r="Z270" s="7"/>
    </row>
    <row r="272" spans="1:26" ht="15.75" thickBot="1" x14ac:dyDescent="0.3"/>
    <row r="273" spans="1:26" ht="90.75" thickBot="1" x14ac:dyDescent="0.3">
      <c r="A273" s="49" t="s">
        <v>23</v>
      </c>
      <c r="B273" s="49" t="s">
        <v>51</v>
      </c>
      <c r="C273" s="49" t="s">
        <v>56</v>
      </c>
      <c r="D273" s="49" t="s">
        <v>18</v>
      </c>
      <c r="E273" s="48" t="s">
        <v>17</v>
      </c>
      <c r="F273" s="50" t="s">
        <v>1</v>
      </c>
      <c r="G273" s="51" t="s">
        <v>24</v>
      </c>
      <c r="H273" s="52" t="s">
        <v>77</v>
      </c>
      <c r="I273" s="52" t="s">
        <v>78</v>
      </c>
      <c r="J273" s="52" t="s">
        <v>57</v>
      </c>
      <c r="K273" s="52" t="s">
        <v>62</v>
      </c>
      <c r="L273" s="52" t="s">
        <v>58</v>
      </c>
      <c r="M273" s="52" t="s">
        <v>63</v>
      </c>
      <c r="N273" s="52" t="s">
        <v>59</v>
      </c>
      <c r="O273" s="52" t="s">
        <v>64</v>
      </c>
      <c r="P273" s="52" t="s">
        <v>60</v>
      </c>
      <c r="Q273" s="52" t="s">
        <v>79</v>
      </c>
      <c r="R273" s="52" t="s">
        <v>131</v>
      </c>
      <c r="S273" s="52" t="s">
        <v>44</v>
      </c>
      <c r="T273" s="52" t="s">
        <v>5</v>
      </c>
      <c r="U273" s="48" t="s">
        <v>2</v>
      </c>
      <c r="V273" s="88" t="s">
        <v>74</v>
      </c>
      <c r="W273" s="88" t="s">
        <v>74</v>
      </c>
      <c r="X273" s="89" t="s">
        <v>21</v>
      </c>
      <c r="Z273" s="90" t="s">
        <v>7</v>
      </c>
    </row>
    <row r="274" spans="1:26" ht="15.75" thickBot="1" x14ac:dyDescent="0.3">
      <c r="A274" s="80">
        <v>1481241</v>
      </c>
      <c r="B274" s="80" t="s">
        <v>113</v>
      </c>
      <c r="C274" s="472">
        <v>1152</v>
      </c>
      <c r="D274" s="472">
        <v>1207</v>
      </c>
      <c r="E274" s="472">
        <v>1116</v>
      </c>
      <c r="F274" s="473">
        <f>E274/D274</f>
        <v>0.92460646230323118</v>
      </c>
      <c r="G274" s="54">
        <v>45000</v>
      </c>
      <c r="H274" s="358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94"/>
      <c r="U274" s="202"/>
      <c r="V274" s="203"/>
      <c r="W274" s="202"/>
      <c r="X274" s="95" t="s">
        <v>80</v>
      </c>
      <c r="Z274" s="45" t="s">
        <v>139</v>
      </c>
    </row>
    <row r="275" spans="1:26" x14ac:dyDescent="0.2">
      <c r="A275" s="55"/>
      <c r="B275" s="56"/>
      <c r="C275" s="56"/>
      <c r="D275" s="56"/>
      <c r="E275" s="56"/>
      <c r="F275" s="56"/>
      <c r="G275" s="57"/>
      <c r="H275" s="359">
        <v>16</v>
      </c>
      <c r="I275" s="65"/>
      <c r="J275" s="65">
        <v>2</v>
      </c>
      <c r="K275" s="65"/>
      <c r="L275" s="65"/>
      <c r="M275" s="65"/>
      <c r="N275" s="65"/>
      <c r="O275" s="65"/>
      <c r="P275" s="65"/>
      <c r="Q275" s="65"/>
      <c r="R275" s="65"/>
      <c r="S275" s="65">
        <v>16</v>
      </c>
      <c r="T275" s="360">
        <f>SUM(H275,J275,L275,N275,P275,R275,S275)</f>
        <v>34</v>
      </c>
      <c r="U275" s="224">
        <f>($T275)/$D$274</f>
        <v>2.8169014084507043E-2</v>
      </c>
      <c r="V275" s="361">
        <f>D274</f>
        <v>1207</v>
      </c>
      <c r="W275" s="361"/>
      <c r="X275" s="362" t="s">
        <v>16</v>
      </c>
      <c r="Y275" s="47">
        <f>T275</f>
        <v>34</v>
      </c>
      <c r="Z275" s="363"/>
    </row>
    <row r="276" spans="1:26" x14ac:dyDescent="0.2">
      <c r="A276" s="58"/>
      <c r="B276" s="364"/>
      <c r="C276" s="364"/>
      <c r="D276" s="364"/>
      <c r="E276" s="364"/>
      <c r="F276" s="364"/>
      <c r="G276" s="365"/>
      <c r="H276" s="366"/>
      <c r="I276" s="67"/>
      <c r="J276" s="67"/>
      <c r="K276" s="67"/>
      <c r="L276" s="67"/>
      <c r="M276" s="67"/>
      <c r="N276" s="72"/>
      <c r="O276" s="67"/>
      <c r="P276" s="67"/>
      <c r="Q276" s="67"/>
      <c r="R276" s="67"/>
      <c r="S276" s="67"/>
      <c r="T276" s="367">
        <f t="shared" ref="T276:T300" si="54">SUM(H276,J276,L276,N276,P276,R276,S276)</f>
        <v>0</v>
      </c>
      <c r="U276" s="224">
        <f t="shared" ref="U276:U305" si="55">($T276)/$D$274</f>
        <v>0</v>
      </c>
      <c r="V276" s="361">
        <f>D274</f>
        <v>1207</v>
      </c>
      <c r="W276" s="361"/>
      <c r="X276" s="368" t="s">
        <v>46</v>
      </c>
      <c r="Y276" s="47">
        <f t="shared" ref="Y276:Y287" si="56">T276</f>
        <v>0</v>
      </c>
      <c r="Z276" s="369" t="s">
        <v>140</v>
      </c>
    </row>
    <row r="277" spans="1:26" x14ac:dyDescent="0.2">
      <c r="A277" s="58"/>
      <c r="B277" s="364"/>
      <c r="C277" s="364"/>
      <c r="D277" s="364"/>
      <c r="E277" s="364"/>
      <c r="F277" s="364"/>
      <c r="G277" s="365"/>
      <c r="H277" s="366">
        <v>2</v>
      </c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367">
        <f t="shared" si="54"/>
        <v>2</v>
      </c>
      <c r="U277" s="224">
        <f t="shared" si="55"/>
        <v>1.6570008285004142E-3</v>
      </c>
      <c r="V277" s="361">
        <f>D274</f>
        <v>1207</v>
      </c>
      <c r="W277" s="361"/>
      <c r="X277" s="368" t="s">
        <v>6</v>
      </c>
      <c r="Y277" s="47">
        <f t="shared" si="56"/>
        <v>2</v>
      </c>
      <c r="Z277" s="369" t="s">
        <v>181</v>
      </c>
    </row>
    <row r="278" spans="1:26" x14ac:dyDescent="0.2">
      <c r="A278" s="58"/>
      <c r="B278" s="364"/>
      <c r="C278" s="364"/>
      <c r="D278" s="364"/>
      <c r="E278" s="364"/>
      <c r="F278" s="364"/>
      <c r="G278" s="365"/>
      <c r="H278" s="366">
        <v>3</v>
      </c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>
        <v>8</v>
      </c>
      <c r="T278" s="367">
        <f t="shared" si="54"/>
        <v>11</v>
      </c>
      <c r="U278" s="224">
        <f t="shared" si="55"/>
        <v>9.1135045567522777E-3</v>
      </c>
      <c r="V278" s="361">
        <f>D274</f>
        <v>1207</v>
      </c>
      <c r="W278" s="361"/>
      <c r="X278" s="368" t="s">
        <v>14</v>
      </c>
      <c r="Y278" s="47">
        <f t="shared" si="56"/>
        <v>11</v>
      </c>
      <c r="Z278" s="369"/>
    </row>
    <row r="279" spans="1:26" x14ac:dyDescent="0.2">
      <c r="A279" s="58"/>
      <c r="B279" s="364"/>
      <c r="C279" s="364"/>
      <c r="D279" s="364"/>
      <c r="E279" s="364"/>
      <c r="F279" s="364"/>
      <c r="G279" s="365"/>
      <c r="H279" s="366">
        <v>4</v>
      </c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>
        <v>3</v>
      </c>
      <c r="T279" s="367">
        <f t="shared" si="54"/>
        <v>7</v>
      </c>
      <c r="U279" s="224">
        <f t="shared" si="55"/>
        <v>5.7995028997514502E-3</v>
      </c>
      <c r="V279" s="361">
        <f>D274</f>
        <v>1207</v>
      </c>
      <c r="W279" s="361"/>
      <c r="X279" s="368" t="s">
        <v>15</v>
      </c>
      <c r="Y279" s="47">
        <f t="shared" si="56"/>
        <v>7</v>
      </c>
      <c r="Z279" s="370"/>
    </row>
    <row r="280" spans="1:26" x14ac:dyDescent="0.2">
      <c r="A280" s="58"/>
      <c r="B280" s="364"/>
      <c r="C280" s="364"/>
      <c r="D280" s="364"/>
      <c r="E280" s="364"/>
      <c r="F280" s="364"/>
      <c r="G280" s="365"/>
      <c r="H280" s="366">
        <v>1</v>
      </c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367">
        <f t="shared" si="54"/>
        <v>1</v>
      </c>
      <c r="U280" s="224">
        <f t="shared" si="55"/>
        <v>8.2850041425020708E-4</v>
      </c>
      <c r="V280" s="361">
        <f>D274</f>
        <v>1207</v>
      </c>
      <c r="W280" s="361"/>
      <c r="X280" s="368" t="s">
        <v>32</v>
      </c>
      <c r="Y280" s="47">
        <f t="shared" si="56"/>
        <v>1</v>
      </c>
      <c r="Z280" s="370"/>
    </row>
    <row r="281" spans="1:26" x14ac:dyDescent="0.2">
      <c r="A281" s="58"/>
      <c r="B281" s="364"/>
      <c r="C281" s="364"/>
      <c r="D281" s="364"/>
      <c r="E281" s="364"/>
      <c r="F281" s="364"/>
      <c r="G281" s="365"/>
      <c r="H281" s="366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367">
        <f t="shared" si="54"/>
        <v>0</v>
      </c>
      <c r="U281" s="224">
        <f t="shared" si="55"/>
        <v>0</v>
      </c>
      <c r="V281" s="361">
        <f>D274</f>
        <v>1207</v>
      </c>
      <c r="W281" s="361"/>
      <c r="X281" s="368" t="s">
        <v>33</v>
      </c>
      <c r="Y281" s="47">
        <f t="shared" si="56"/>
        <v>0</v>
      </c>
      <c r="Z281" s="370"/>
    </row>
    <row r="282" spans="1:26" x14ac:dyDescent="0.2">
      <c r="A282" s="58"/>
      <c r="B282" s="364"/>
      <c r="C282" s="364"/>
      <c r="D282" s="364"/>
      <c r="E282" s="364"/>
      <c r="F282" s="364"/>
      <c r="G282" s="365"/>
      <c r="H282" s="366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367">
        <f t="shared" si="54"/>
        <v>0</v>
      </c>
      <c r="U282" s="224">
        <f t="shared" si="55"/>
        <v>0</v>
      </c>
      <c r="V282" s="361">
        <f>D274</f>
        <v>1207</v>
      </c>
      <c r="W282" s="361"/>
      <c r="X282" s="368" t="s">
        <v>498</v>
      </c>
      <c r="Y282" s="47">
        <f t="shared" si="56"/>
        <v>0</v>
      </c>
      <c r="Z282" s="370"/>
    </row>
    <row r="283" spans="1:26" x14ac:dyDescent="0.2">
      <c r="A283" s="58"/>
      <c r="B283" s="364"/>
      <c r="C283" s="364"/>
      <c r="D283" s="364"/>
      <c r="E283" s="364"/>
      <c r="F283" s="364" t="s">
        <v>110</v>
      </c>
      <c r="G283" s="365"/>
      <c r="H283" s="366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367">
        <f t="shared" si="54"/>
        <v>0</v>
      </c>
      <c r="U283" s="224">
        <f t="shared" si="55"/>
        <v>0</v>
      </c>
      <c r="V283" s="361">
        <f>D274</f>
        <v>1207</v>
      </c>
      <c r="W283" s="361"/>
      <c r="X283" s="368" t="s">
        <v>31</v>
      </c>
      <c r="Y283" s="47">
        <f t="shared" si="56"/>
        <v>0</v>
      </c>
      <c r="Z283" s="370"/>
    </row>
    <row r="284" spans="1:26" x14ac:dyDescent="0.2">
      <c r="A284" s="58"/>
      <c r="B284" s="364"/>
      <c r="C284" s="364"/>
      <c r="D284" s="364"/>
      <c r="E284" s="364"/>
      <c r="F284" s="364"/>
      <c r="G284" s="365"/>
      <c r="H284" s="366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>
        <v>1</v>
      </c>
      <c r="T284" s="367">
        <f t="shared" si="54"/>
        <v>1</v>
      </c>
      <c r="U284" s="224">
        <f t="shared" si="55"/>
        <v>8.2850041425020708E-4</v>
      </c>
      <c r="V284" s="361">
        <f>D274</f>
        <v>1207</v>
      </c>
      <c r="W284" s="361"/>
      <c r="X284" s="368" t="s">
        <v>0</v>
      </c>
      <c r="Y284" s="47">
        <f t="shared" si="56"/>
        <v>1</v>
      </c>
      <c r="Z284" s="371"/>
    </row>
    <row r="285" spans="1:26" x14ac:dyDescent="0.2">
      <c r="A285" s="58"/>
      <c r="B285" s="364"/>
      <c r="C285" s="364"/>
      <c r="D285" s="364"/>
      <c r="E285" s="364"/>
      <c r="F285" s="364"/>
      <c r="G285" s="365"/>
      <c r="H285" s="366">
        <v>12</v>
      </c>
      <c r="I285" s="67"/>
      <c r="J285" s="67">
        <v>9</v>
      </c>
      <c r="K285" s="67"/>
      <c r="L285" s="67"/>
      <c r="M285" s="67"/>
      <c r="N285" s="67"/>
      <c r="O285" s="67"/>
      <c r="P285" s="67"/>
      <c r="Q285" s="67"/>
      <c r="R285" s="67"/>
      <c r="S285" s="67">
        <v>1</v>
      </c>
      <c r="T285" s="367">
        <f t="shared" si="54"/>
        <v>22</v>
      </c>
      <c r="U285" s="224">
        <f t="shared" si="55"/>
        <v>1.8227009113504555E-2</v>
      </c>
      <c r="V285" s="361">
        <f>D274</f>
        <v>1207</v>
      </c>
      <c r="W285" s="361"/>
      <c r="X285" s="368" t="s">
        <v>12</v>
      </c>
      <c r="Y285" s="47">
        <f t="shared" si="56"/>
        <v>22</v>
      </c>
      <c r="Z285" s="371"/>
    </row>
    <row r="286" spans="1:26" x14ac:dyDescent="0.2">
      <c r="A286" s="58"/>
      <c r="B286" s="364"/>
      <c r="C286" s="364"/>
      <c r="D286" s="364"/>
      <c r="E286" s="364"/>
      <c r="F286" s="364"/>
      <c r="G286" s="365"/>
      <c r="H286" s="366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367">
        <f t="shared" si="54"/>
        <v>0</v>
      </c>
      <c r="U286" s="224">
        <f t="shared" si="55"/>
        <v>0</v>
      </c>
      <c r="V286" s="361">
        <f>D274</f>
        <v>1207</v>
      </c>
      <c r="W286" s="361"/>
      <c r="X286" s="368" t="s">
        <v>35</v>
      </c>
      <c r="Y286" s="47">
        <f t="shared" si="56"/>
        <v>0</v>
      </c>
      <c r="Z286" s="371"/>
    </row>
    <row r="287" spans="1:26" x14ac:dyDescent="0.2">
      <c r="A287" s="58"/>
      <c r="B287" s="364"/>
      <c r="C287" s="364"/>
      <c r="D287" s="364"/>
      <c r="E287" s="364"/>
      <c r="F287" s="364"/>
      <c r="G287" s="365"/>
      <c r="H287" s="3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373">
        <f t="shared" si="54"/>
        <v>0</v>
      </c>
      <c r="U287" s="224">
        <f t="shared" si="55"/>
        <v>0</v>
      </c>
      <c r="V287" s="361">
        <f>D274</f>
        <v>1207</v>
      </c>
      <c r="W287" s="361"/>
      <c r="X287" s="180" t="s">
        <v>189</v>
      </c>
      <c r="Y287" s="47">
        <f t="shared" si="56"/>
        <v>0</v>
      </c>
      <c r="Z287" s="371"/>
    </row>
    <row r="288" spans="1:26" ht="15.75" x14ac:dyDescent="0.2">
      <c r="A288" s="58"/>
      <c r="B288" s="364"/>
      <c r="C288" s="364"/>
      <c r="D288" s="364"/>
      <c r="E288" s="364"/>
      <c r="F288" s="364"/>
      <c r="G288" s="62"/>
      <c r="H288" s="375"/>
      <c r="I288" s="67"/>
      <c r="J288" s="72"/>
      <c r="K288" s="67"/>
      <c r="L288" s="67"/>
      <c r="M288" s="67"/>
      <c r="N288" s="67"/>
      <c r="O288" s="67"/>
      <c r="P288" s="67"/>
      <c r="Q288" s="67"/>
      <c r="R288" s="67"/>
      <c r="S288" s="67"/>
      <c r="T288" s="367">
        <f t="shared" si="54"/>
        <v>0</v>
      </c>
      <c r="U288" s="224">
        <f t="shared" si="55"/>
        <v>0</v>
      </c>
      <c r="V288" s="361">
        <f>D274</f>
        <v>1207</v>
      </c>
      <c r="W288" s="361"/>
      <c r="X288" s="376" t="s">
        <v>397</v>
      </c>
      <c r="Z288" s="377"/>
    </row>
    <row r="289" spans="1:26" x14ac:dyDescent="0.2">
      <c r="A289" s="58"/>
      <c r="B289" s="364"/>
      <c r="C289" s="364"/>
      <c r="D289" s="364"/>
      <c r="E289" s="364"/>
      <c r="F289" s="364"/>
      <c r="G289" s="62"/>
      <c r="H289" s="378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367">
        <f t="shared" si="54"/>
        <v>0</v>
      </c>
      <c r="U289" s="224">
        <f t="shared" si="55"/>
        <v>0</v>
      </c>
      <c r="V289" s="361">
        <f>D274</f>
        <v>1207</v>
      </c>
      <c r="W289" s="361"/>
      <c r="X289" s="368" t="s">
        <v>48</v>
      </c>
      <c r="Z289" s="363"/>
    </row>
    <row r="290" spans="1:26" x14ac:dyDescent="0.2">
      <c r="A290" s="58"/>
      <c r="B290" s="364"/>
      <c r="C290" s="364"/>
      <c r="D290" s="364"/>
      <c r="E290" s="364"/>
      <c r="F290" s="364"/>
      <c r="G290" s="365"/>
      <c r="H290" s="366"/>
      <c r="I290" s="375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367">
        <f t="shared" si="54"/>
        <v>0</v>
      </c>
      <c r="U290" s="224">
        <f t="shared" si="55"/>
        <v>0</v>
      </c>
      <c r="V290" s="361"/>
      <c r="W290" s="361"/>
      <c r="X290" s="368" t="s">
        <v>85</v>
      </c>
      <c r="Z290" s="363"/>
    </row>
    <row r="291" spans="1:26" ht="15.75" thickBot="1" x14ac:dyDescent="0.25">
      <c r="A291" s="58"/>
      <c r="B291" s="364"/>
      <c r="C291" s="364"/>
      <c r="D291" s="364"/>
      <c r="E291" s="364"/>
      <c r="F291" s="364"/>
      <c r="G291" s="365"/>
      <c r="H291" s="379"/>
      <c r="I291" s="210"/>
      <c r="J291" s="210"/>
      <c r="K291" s="210"/>
      <c r="L291" s="210">
        <v>3</v>
      </c>
      <c r="M291" s="210"/>
      <c r="N291" s="210"/>
      <c r="O291" s="210"/>
      <c r="P291" s="210"/>
      <c r="Q291" s="210"/>
      <c r="R291" s="210"/>
      <c r="S291" s="210"/>
      <c r="T291" s="380">
        <f t="shared" si="54"/>
        <v>3</v>
      </c>
      <c r="U291" s="331">
        <f t="shared" si="55"/>
        <v>2.4855012427506215E-3</v>
      </c>
      <c r="V291" s="361">
        <f>D274</f>
        <v>1207</v>
      </c>
      <c r="W291" s="381"/>
      <c r="X291" s="382" t="s">
        <v>29</v>
      </c>
      <c r="Y291" s="47">
        <f t="shared" ref="Y291:Y301" si="57">T291</f>
        <v>3</v>
      </c>
      <c r="Z291" s="383"/>
    </row>
    <row r="292" spans="1:26" x14ac:dyDescent="0.2">
      <c r="A292" s="58"/>
      <c r="B292" s="364"/>
      <c r="C292" s="364" t="s">
        <v>126</v>
      </c>
      <c r="D292" s="364"/>
      <c r="E292" s="364"/>
      <c r="F292" s="364"/>
      <c r="G292" s="365"/>
      <c r="H292" s="384"/>
      <c r="I292" s="68">
        <v>1</v>
      </c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367">
        <f t="shared" si="54"/>
        <v>0</v>
      </c>
      <c r="U292" s="224">
        <f t="shared" si="55"/>
        <v>0</v>
      </c>
      <c r="V292" s="361">
        <f>D274</f>
        <v>1207</v>
      </c>
      <c r="W292" s="361"/>
      <c r="X292" s="385" t="s">
        <v>11</v>
      </c>
      <c r="Y292" s="47">
        <f t="shared" si="57"/>
        <v>0</v>
      </c>
      <c r="Z292" s="363"/>
    </row>
    <row r="293" spans="1:26" x14ac:dyDescent="0.2">
      <c r="A293" s="58"/>
      <c r="B293" s="364"/>
      <c r="C293" s="364"/>
      <c r="D293" s="364"/>
      <c r="E293" s="364"/>
      <c r="F293" s="364"/>
      <c r="G293" s="365"/>
      <c r="H293" s="386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367">
        <f t="shared" si="54"/>
        <v>0</v>
      </c>
      <c r="U293" s="224">
        <f t="shared" si="55"/>
        <v>0</v>
      </c>
      <c r="V293" s="361">
        <f>D274</f>
        <v>1207</v>
      </c>
      <c r="W293" s="361"/>
      <c r="X293" s="368" t="s">
        <v>30</v>
      </c>
      <c r="Y293" s="47">
        <f t="shared" si="57"/>
        <v>0</v>
      </c>
      <c r="Z293" s="363"/>
    </row>
    <row r="294" spans="1:26" x14ac:dyDescent="0.2">
      <c r="A294" s="58"/>
      <c r="B294" s="364"/>
      <c r="C294" s="364"/>
      <c r="D294" s="364"/>
      <c r="E294" s="364"/>
      <c r="F294" s="364"/>
      <c r="G294" s="365"/>
      <c r="H294" s="386"/>
      <c r="I294" s="67">
        <v>10</v>
      </c>
      <c r="J294" s="67"/>
      <c r="K294" s="67"/>
      <c r="L294" s="67">
        <v>1</v>
      </c>
      <c r="M294" s="67"/>
      <c r="N294" s="67"/>
      <c r="O294" s="67"/>
      <c r="P294" s="67"/>
      <c r="Q294" s="67"/>
      <c r="R294" s="67"/>
      <c r="S294" s="67"/>
      <c r="T294" s="367">
        <f t="shared" si="54"/>
        <v>1</v>
      </c>
      <c r="U294" s="224">
        <f t="shared" si="55"/>
        <v>8.2850041425020708E-4</v>
      </c>
      <c r="V294" s="361">
        <f>D274</f>
        <v>1207</v>
      </c>
      <c r="W294" s="361"/>
      <c r="X294" s="368" t="s">
        <v>3</v>
      </c>
      <c r="Y294" s="47">
        <f t="shared" si="57"/>
        <v>1</v>
      </c>
      <c r="Z294" s="370"/>
    </row>
    <row r="295" spans="1:26" x14ac:dyDescent="0.2">
      <c r="A295" s="58"/>
      <c r="B295" s="364"/>
      <c r="C295" s="364"/>
      <c r="D295" s="364"/>
      <c r="E295" s="364"/>
      <c r="F295" s="364"/>
      <c r="G295" s="365"/>
      <c r="H295" s="386"/>
      <c r="I295" s="67">
        <v>10</v>
      </c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367">
        <f t="shared" si="54"/>
        <v>0</v>
      </c>
      <c r="U295" s="224">
        <f t="shared" si="55"/>
        <v>0</v>
      </c>
      <c r="V295" s="361">
        <f>D274</f>
        <v>1207</v>
      </c>
      <c r="W295" s="361"/>
      <c r="X295" s="368" t="s">
        <v>8</v>
      </c>
      <c r="Y295" s="47">
        <f t="shared" si="57"/>
        <v>0</v>
      </c>
      <c r="Z295" s="371"/>
    </row>
    <row r="296" spans="1:26" x14ac:dyDescent="0.2">
      <c r="A296" s="58"/>
      <c r="B296" s="364"/>
      <c r="C296" s="364"/>
      <c r="D296" s="364"/>
      <c r="E296" s="364"/>
      <c r="F296" s="364"/>
      <c r="G296" s="365"/>
      <c r="H296" s="386"/>
      <c r="I296" s="67">
        <v>2</v>
      </c>
      <c r="J296" s="67"/>
      <c r="K296" s="67"/>
      <c r="L296" s="67">
        <v>1</v>
      </c>
      <c r="M296" s="67"/>
      <c r="N296" s="67"/>
      <c r="O296" s="67"/>
      <c r="P296" s="67"/>
      <c r="Q296" s="67"/>
      <c r="R296" s="67"/>
      <c r="S296" s="67"/>
      <c r="T296" s="367">
        <f t="shared" si="54"/>
        <v>1</v>
      </c>
      <c r="U296" s="224">
        <f t="shared" si="55"/>
        <v>8.2850041425020708E-4</v>
      </c>
      <c r="V296" s="361">
        <f>D274</f>
        <v>1207</v>
      </c>
      <c r="W296" s="361"/>
      <c r="X296" s="368" t="s">
        <v>9</v>
      </c>
      <c r="Y296" s="47">
        <f t="shared" si="57"/>
        <v>1</v>
      </c>
      <c r="Z296" s="371"/>
    </row>
    <row r="297" spans="1:26" x14ac:dyDescent="0.2">
      <c r="A297" s="58"/>
      <c r="B297" s="364"/>
      <c r="C297" s="364"/>
      <c r="D297" s="364"/>
      <c r="E297" s="364"/>
      <c r="F297" s="364"/>
      <c r="G297" s="365"/>
      <c r="H297" s="386"/>
      <c r="I297" s="67">
        <v>2</v>
      </c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367">
        <f t="shared" si="54"/>
        <v>0</v>
      </c>
      <c r="U297" s="224">
        <f t="shared" si="55"/>
        <v>0</v>
      </c>
      <c r="V297" s="361">
        <f>D274</f>
        <v>1207</v>
      </c>
      <c r="W297" s="361"/>
      <c r="X297" s="368" t="s">
        <v>82</v>
      </c>
      <c r="Y297" s="47">
        <f t="shared" si="57"/>
        <v>0</v>
      </c>
      <c r="Z297" s="363" t="s">
        <v>579</v>
      </c>
    </row>
    <row r="298" spans="1:26" x14ac:dyDescent="0.2">
      <c r="A298" s="58"/>
      <c r="B298" s="364"/>
      <c r="C298" s="364"/>
      <c r="D298" s="364"/>
      <c r="E298" s="364"/>
      <c r="F298" s="364"/>
      <c r="G298" s="365"/>
      <c r="H298" s="386"/>
      <c r="I298" s="67">
        <v>1</v>
      </c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367">
        <f t="shared" si="54"/>
        <v>0</v>
      </c>
      <c r="U298" s="224">
        <f t="shared" si="55"/>
        <v>0</v>
      </c>
      <c r="V298" s="361">
        <f>D274</f>
        <v>1207</v>
      </c>
      <c r="W298" s="361"/>
      <c r="X298" s="368" t="s">
        <v>20</v>
      </c>
      <c r="Y298" s="47">
        <f t="shared" si="57"/>
        <v>0</v>
      </c>
      <c r="Z298" s="363" t="s">
        <v>580</v>
      </c>
    </row>
    <row r="299" spans="1:26" x14ac:dyDescent="0.2">
      <c r="A299" s="58"/>
      <c r="B299" s="364"/>
      <c r="C299" s="364"/>
      <c r="D299" s="364"/>
      <c r="E299" s="364"/>
      <c r="F299" s="364"/>
      <c r="G299" s="365"/>
      <c r="H299" s="386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367">
        <f t="shared" si="54"/>
        <v>0</v>
      </c>
      <c r="U299" s="224">
        <f t="shared" si="55"/>
        <v>0</v>
      </c>
      <c r="V299" s="361">
        <f>D274</f>
        <v>1207</v>
      </c>
      <c r="W299" s="361"/>
      <c r="X299" s="368" t="s">
        <v>83</v>
      </c>
      <c r="Y299" s="47">
        <f t="shared" si="57"/>
        <v>0</v>
      </c>
      <c r="Z299" s="370"/>
    </row>
    <row r="300" spans="1:26" x14ac:dyDescent="0.2">
      <c r="A300" s="58"/>
      <c r="B300" s="364"/>
      <c r="C300" s="364"/>
      <c r="D300" s="364"/>
      <c r="E300" s="364"/>
      <c r="F300" s="364"/>
      <c r="G300" s="365"/>
      <c r="H300" s="386"/>
      <c r="I300" s="67">
        <v>5</v>
      </c>
      <c r="J300" s="67"/>
      <c r="K300" s="67"/>
      <c r="L300" s="67"/>
      <c r="M300" s="67"/>
      <c r="N300" s="67"/>
      <c r="O300" s="67"/>
      <c r="P300" s="67"/>
      <c r="Q300" s="67"/>
      <c r="R300" s="67"/>
      <c r="S300" s="67">
        <v>1</v>
      </c>
      <c r="T300" s="367">
        <f t="shared" si="54"/>
        <v>1</v>
      </c>
      <c r="U300" s="224">
        <f t="shared" si="55"/>
        <v>8.2850041425020708E-4</v>
      </c>
      <c r="V300" s="361">
        <f>D274</f>
        <v>1207</v>
      </c>
      <c r="W300" s="361"/>
      <c r="X300" s="368" t="s">
        <v>10</v>
      </c>
      <c r="Y300" s="47">
        <f t="shared" si="57"/>
        <v>1</v>
      </c>
      <c r="Z300" s="371"/>
    </row>
    <row r="301" spans="1:26" x14ac:dyDescent="0.2">
      <c r="A301" s="58"/>
      <c r="B301" s="364"/>
      <c r="C301" s="364"/>
      <c r="D301" s="364"/>
      <c r="E301" s="364"/>
      <c r="F301" s="364"/>
      <c r="G301" s="365"/>
      <c r="H301" s="386"/>
      <c r="I301" s="67">
        <v>12</v>
      </c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367">
        <f>SUM(H301,J301,L301,N301,P301,R301,S301)</f>
        <v>0</v>
      </c>
      <c r="U301" s="224">
        <f t="shared" si="55"/>
        <v>0</v>
      </c>
      <c r="V301" s="361">
        <f>D274</f>
        <v>1207</v>
      </c>
      <c r="W301" s="361"/>
      <c r="X301" s="368" t="s">
        <v>13</v>
      </c>
      <c r="Y301" s="47">
        <f t="shared" si="57"/>
        <v>0</v>
      </c>
      <c r="Z301" s="371"/>
    </row>
    <row r="302" spans="1:26" x14ac:dyDescent="0.2">
      <c r="A302" s="58"/>
      <c r="B302" s="364"/>
      <c r="C302" s="364"/>
      <c r="D302" s="364"/>
      <c r="E302" s="364"/>
      <c r="F302" s="364"/>
      <c r="G302" s="365"/>
      <c r="H302" s="366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367">
        <f t="shared" ref="T302:T305" si="58">SUM(H302,J302,L302,N302,P302,R302,S302)</f>
        <v>0</v>
      </c>
      <c r="U302" s="224">
        <f t="shared" si="55"/>
        <v>0</v>
      </c>
      <c r="V302" s="361" t="str">
        <f>D273</f>
        <v>Build QTY</v>
      </c>
      <c r="W302" s="361"/>
      <c r="X302" s="368" t="s">
        <v>101</v>
      </c>
      <c r="Y302" s="47">
        <f t="shared" ref="Y302:Y313" si="59">T303</f>
        <v>0</v>
      </c>
      <c r="Z302" s="370"/>
    </row>
    <row r="303" spans="1:26" ht="15.75" x14ac:dyDescent="0.2">
      <c r="A303" s="58"/>
      <c r="B303" s="364"/>
      <c r="C303" s="364"/>
      <c r="D303" s="364"/>
      <c r="E303" s="364"/>
      <c r="F303" s="364"/>
      <c r="G303" s="365"/>
      <c r="H303" s="366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367">
        <f t="shared" si="58"/>
        <v>0</v>
      </c>
      <c r="U303" s="224">
        <f t="shared" si="55"/>
        <v>0</v>
      </c>
      <c r="V303" s="361">
        <f>D274</f>
        <v>1207</v>
      </c>
      <c r="W303" s="361"/>
      <c r="X303" s="387" t="s">
        <v>90</v>
      </c>
      <c r="Y303" s="47">
        <f t="shared" si="59"/>
        <v>0</v>
      </c>
      <c r="Z303" s="370"/>
    </row>
    <row r="304" spans="1:26" x14ac:dyDescent="0.2">
      <c r="A304" s="58"/>
      <c r="B304" s="364"/>
      <c r="C304" s="364"/>
      <c r="D304" s="364"/>
      <c r="E304" s="364"/>
      <c r="F304" s="364"/>
      <c r="G304" s="365"/>
      <c r="H304" s="366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367">
        <f t="shared" si="58"/>
        <v>0</v>
      </c>
      <c r="U304" s="224">
        <f t="shared" si="55"/>
        <v>0</v>
      </c>
      <c r="V304" s="361">
        <f>D274</f>
        <v>1207</v>
      </c>
      <c r="W304" s="361"/>
      <c r="X304" s="368" t="s">
        <v>85</v>
      </c>
      <c r="Y304" s="47">
        <f t="shared" si="59"/>
        <v>1</v>
      </c>
      <c r="Z304" s="371"/>
    </row>
    <row r="305" spans="1:26" ht="15.75" thickBot="1" x14ac:dyDescent="0.25">
      <c r="A305" s="58"/>
      <c r="B305" s="364"/>
      <c r="C305" s="364"/>
      <c r="D305" s="364"/>
      <c r="E305" s="364"/>
      <c r="F305" s="364"/>
      <c r="G305" s="365"/>
      <c r="H305" s="372"/>
      <c r="I305" s="72"/>
      <c r="J305" s="72"/>
      <c r="K305" s="72"/>
      <c r="L305" s="72"/>
      <c r="M305" s="72"/>
      <c r="N305" s="72"/>
      <c r="O305" s="72"/>
      <c r="P305" s="72"/>
      <c r="Q305" s="72"/>
      <c r="R305" s="72">
        <v>1</v>
      </c>
      <c r="S305" s="72"/>
      <c r="T305" s="367">
        <f t="shared" si="58"/>
        <v>1</v>
      </c>
      <c r="U305" s="224">
        <f t="shared" si="55"/>
        <v>8.2850041425020708E-4</v>
      </c>
      <c r="V305" s="361">
        <f>D274</f>
        <v>1207</v>
      </c>
      <c r="W305" s="381"/>
      <c r="X305" s="374" t="s">
        <v>127</v>
      </c>
      <c r="Y305" s="47">
        <f t="shared" si="59"/>
        <v>0</v>
      </c>
      <c r="Z305" s="363"/>
    </row>
    <row r="306" spans="1:26" ht="15.75" thickBot="1" x14ac:dyDescent="0.25">
      <c r="A306" s="58"/>
      <c r="B306" s="364"/>
      <c r="C306" s="364"/>
      <c r="D306" s="364"/>
      <c r="E306" s="364"/>
      <c r="F306" s="364"/>
      <c r="G306" s="365"/>
      <c r="H306" s="358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2"/>
      <c r="U306" s="202"/>
      <c r="V306" s="202"/>
      <c r="W306" s="388"/>
      <c r="X306" s="452" t="s">
        <v>86</v>
      </c>
      <c r="Y306" s="47">
        <f t="shared" si="59"/>
        <v>1</v>
      </c>
      <c r="Z306" s="363"/>
    </row>
    <row r="307" spans="1:26" ht="15.75" x14ac:dyDescent="0.2">
      <c r="A307" s="58"/>
      <c r="B307" s="364"/>
      <c r="C307" s="364"/>
      <c r="D307" s="364"/>
      <c r="E307" s="364"/>
      <c r="F307" s="364"/>
      <c r="G307" s="62"/>
      <c r="H307" s="359">
        <v>1</v>
      </c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389">
        <f t="shared" ref="T307:T314" si="60">SUM(H307,J307,L307,N307,P307,R307,S307)</f>
        <v>1</v>
      </c>
      <c r="U307" s="224">
        <f>($T307)/$D$274</f>
        <v>8.2850041425020708E-4</v>
      </c>
      <c r="V307" s="361">
        <f>D274</f>
        <v>1207</v>
      </c>
      <c r="W307" s="390"/>
      <c r="X307" s="285" t="s">
        <v>88</v>
      </c>
      <c r="Y307" s="47">
        <f t="shared" si="59"/>
        <v>2</v>
      </c>
      <c r="Z307" s="105" t="s">
        <v>317</v>
      </c>
    </row>
    <row r="308" spans="1:26" x14ac:dyDescent="0.2">
      <c r="A308" s="58"/>
      <c r="B308" s="364"/>
      <c r="C308" s="364"/>
      <c r="D308" s="364"/>
      <c r="E308" s="364"/>
      <c r="F308" s="364"/>
      <c r="G308" s="62"/>
      <c r="H308" s="366">
        <v>2</v>
      </c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367">
        <f t="shared" si="60"/>
        <v>2</v>
      </c>
      <c r="U308" s="224">
        <f t="shared" ref="U308:U314" si="61">($T308)/$D$274</f>
        <v>1.6570008285004142E-3</v>
      </c>
      <c r="V308" s="361">
        <f>D274</f>
        <v>1207</v>
      </c>
      <c r="W308" s="361"/>
      <c r="X308" s="368" t="s">
        <v>199</v>
      </c>
      <c r="Y308" s="47">
        <f t="shared" si="59"/>
        <v>0</v>
      </c>
      <c r="Z308" s="105" t="s">
        <v>371</v>
      </c>
    </row>
    <row r="309" spans="1:26" x14ac:dyDescent="0.2">
      <c r="A309" s="58"/>
      <c r="B309" s="364"/>
      <c r="C309" s="364"/>
      <c r="D309" s="364"/>
      <c r="E309" s="364"/>
      <c r="F309" s="364"/>
      <c r="G309" s="62"/>
      <c r="H309" s="366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367">
        <f t="shared" si="60"/>
        <v>0</v>
      </c>
      <c r="U309" s="224">
        <f t="shared" si="61"/>
        <v>0</v>
      </c>
      <c r="V309" s="361">
        <f>D274</f>
        <v>1207</v>
      </c>
      <c r="W309" s="361"/>
      <c r="X309" s="368" t="s">
        <v>76</v>
      </c>
      <c r="Y309" s="47">
        <f t="shared" si="59"/>
        <v>1</v>
      </c>
      <c r="Z309" s="105" t="s">
        <v>578</v>
      </c>
    </row>
    <row r="310" spans="1:26" x14ac:dyDescent="0.2">
      <c r="A310" s="58"/>
      <c r="B310" s="364"/>
      <c r="C310" s="364"/>
      <c r="D310" s="364"/>
      <c r="E310" s="364"/>
      <c r="F310" s="364"/>
      <c r="G310" s="62"/>
      <c r="H310" s="366">
        <v>1</v>
      </c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367">
        <f t="shared" si="60"/>
        <v>1</v>
      </c>
      <c r="U310" s="224">
        <f t="shared" si="61"/>
        <v>8.2850041425020708E-4</v>
      </c>
      <c r="V310" s="361">
        <f>D274</f>
        <v>1207</v>
      </c>
      <c r="W310" s="361"/>
      <c r="X310" s="368" t="s">
        <v>87</v>
      </c>
      <c r="Y310" s="47">
        <f t="shared" si="59"/>
        <v>0</v>
      </c>
      <c r="Z310" s="439" t="s">
        <v>266</v>
      </c>
    </row>
    <row r="311" spans="1:26" x14ac:dyDescent="0.2">
      <c r="A311" s="58"/>
      <c r="B311" s="364"/>
      <c r="C311" s="364"/>
      <c r="D311" s="364"/>
      <c r="E311" s="364"/>
      <c r="F311" s="364"/>
      <c r="G311" s="62"/>
      <c r="H311" s="366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367">
        <f t="shared" si="60"/>
        <v>0</v>
      </c>
      <c r="U311" s="224">
        <f t="shared" si="61"/>
        <v>0</v>
      </c>
      <c r="V311" s="361">
        <f>D274</f>
        <v>1207</v>
      </c>
      <c r="W311" s="361"/>
      <c r="X311" s="180" t="s">
        <v>189</v>
      </c>
      <c r="Y311" s="47">
        <f t="shared" si="59"/>
        <v>0</v>
      </c>
      <c r="Z311" s="105"/>
    </row>
    <row r="312" spans="1:26" x14ac:dyDescent="0.2">
      <c r="A312" s="58"/>
      <c r="B312" s="364"/>
      <c r="C312" s="364"/>
      <c r="D312" s="364"/>
      <c r="E312" s="364"/>
      <c r="F312" s="364"/>
      <c r="G312" s="62"/>
      <c r="H312" s="366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367">
        <f t="shared" si="60"/>
        <v>0</v>
      </c>
      <c r="U312" s="224">
        <f t="shared" si="61"/>
        <v>0</v>
      </c>
      <c r="V312" s="361">
        <f>D274</f>
        <v>1207</v>
      </c>
      <c r="W312" s="361"/>
      <c r="X312" s="368" t="s">
        <v>90</v>
      </c>
      <c r="Y312" s="47">
        <f t="shared" si="59"/>
        <v>0</v>
      </c>
      <c r="Z312" s="105"/>
    </row>
    <row r="313" spans="1:26" ht="15.75" x14ac:dyDescent="0.2">
      <c r="A313" s="58"/>
      <c r="B313" s="364"/>
      <c r="C313" s="364"/>
      <c r="D313" s="364"/>
      <c r="E313" s="364"/>
      <c r="F313" s="364"/>
      <c r="G313" s="62"/>
      <c r="H313" s="3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367">
        <f t="shared" si="60"/>
        <v>0</v>
      </c>
      <c r="U313" s="224">
        <f t="shared" si="61"/>
        <v>0</v>
      </c>
      <c r="V313" s="361">
        <f>D274</f>
        <v>1207</v>
      </c>
      <c r="W313" s="361"/>
      <c r="X313" s="391" t="s">
        <v>37</v>
      </c>
      <c r="Y313" s="47">
        <f t="shared" si="59"/>
        <v>2</v>
      </c>
      <c r="Z313" s="105"/>
    </row>
    <row r="314" spans="1:26" ht="15.75" thickBot="1" x14ac:dyDescent="0.25">
      <c r="A314" s="191"/>
      <c r="B314" s="192"/>
      <c r="C314" s="192"/>
      <c r="D314" s="192"/>
      <c r="E314" s="192"/>
      <c r="F314" s="192"/>
      <c r="G314" s="199"/>
      <c r="H314" s="372">
        <v>2</v>
      </c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373">
        <f t="shared" si="60"/>
        <v>2</v>
      </c>
      <c r="U314" s="331">
        <f t="shared" si="61"/>
        <v>1.6570008285004142E-3</v>
      </c>
      <c r="V314" s="361">
        <f>D274</f>
        <v>1207</v>
      </c>
      <c r="W314" s="361"/>
      <c r="X314" s="393" t="s">
        <v>168</v>
      </c>
      <c r="Z314" s="442"/>
    </row>
    <row r="315" spans="1:26" ht="15.75" thickBot="1" x14ac:dyDescent="0.25">
      <c r="G315" s="53" t="s">
        <v>5</v>
      </c>
      <c r="H315" s="63">
        <f>SUM(H275:H314)</f>
        <v>44</v>
      </c>
      <c r="I315" s="63">
        <f>SUM(I275:I314)</f>
        <v>43</v>
      </c>
      <c r="J315" s="63">
        <f t="shared" ref="J315:S315" si="62">SUM(J275:J314)</f>
        <v>11</v>
      </c>
      <c r="K315" s="63">
        <f t="shared" si="62"/>
        <v>0</v>
      </c>
      <c r="L315" s="63">
        <f t="shared" si="62"/>
        <v>5</v>
      </c>
      <c r="M315" s="63">
        <f t="shared" si="62"/>
        <v>0</v>
      </c>
      <c r="N315" s="63">
        <f t="shared" si="62"/>
        <v>0</v>
      </c>
      <c r="O315" s="63">
        <f t="shared" si="62"/>
        <v>0</v>
      </c>
      <c r="P315" s="63">
        <f t="shared" si="62"/>
        <v>0</v>
      </c>
      <c r="Q315" s="63">
        <f t="shared" si="62"/>
        <v>0</v>
      </c>
      <c r="R315" s="63">
        <f t="shared" si="62"/>
        <v>1</v>
      </c>
      <c r="S315" s="63">
        <f t="shared" si="62"/>
        <v>30</v>
      </c>
      <c r="T315" s="394">
        <f>SUM(H315,J315,L315,N315,P315,R315,S315)</f>
        <v>91</v>
      </c>
      <c r="U315" s="224">
        <f>($T315)/$D$274</f>
        <v>7.5393537696768848E-2</v>
      </c>
      <c r="V315" s="361">
        <f>D274</f>
        <v>1207</v>
      </c>
      <c r="W315" s="361"/>
      <c r="X315" s="11"/>
      <c r="Z315" s="7"/>
    </row>
    <row r="317" spans="1:26" ht="15.75" thickBot="1" x14ac:dyDescent="0.3"/>
    <row r="318" spans="1:26" ht="90.75" thickBot="1" x14ac:dyDescent="0.3">
      <c r="A318" s="49" t="s">
        <v>23</v>
      </c>
      <c r="B318" s="49" t="s">
        <v>51</v>
      </c>
      <c r="C318" s="49" t="s">
        <v>56</v>
      </c>
      <c r="D318" s="49" t="s">
        <v>18</v>
      </c>
      <c r="E318" s="48" t="s">
        <v>17</v>
      </c>
      <c r="F318" s="50" t="s">
        <v>1</v>
      </c>
      <c r="G318" s="51" t="s">
        <v>24</v>
      </c>
      <c r="H318" s="52" t="s">
        <v>77</v>
      </c>
      <c r="I318" s="52" t="s">
        <v>78</v>
      </c>
      <c r="J318" s="52" t="s">
        <v>57</v>
      </c>
      <c r="K318" s="52" t="s">
        <v>62</v>
      </c>
      <c r="L318" s="52" t="s">
        <v>58</v>
      </c>
      <c r="M318" s="52" t="s">
        <v>63</v>
      </c>
      <c r="N318" s="52" t="s">
        <v>59</v>
      </c>
      <c r="O318" s="52" t="s">
        <v>64</v>
      </c>
      <c r="P318" s="52" t="s">
        <v>60</v>
      </c>
      <c r="Q318" s="52" t="s">
        <v>79</v>
      </c>
      <c r="R318" s="52" t="s">
        <v>131</v>
      </c>
      <c r="S318" s="52" t="s">
        <v>44</v>
      </c>
      <c r="T318" s="52" t="s">
        <v>5</v>
      </c>
      <c r="U318" s="48" t="s">
        <v>2</v>
      </c>
      <c r="V318" s="88" t="s">
        <v>74</v>
      </c>
      <c r="W318" s="88" t="s">
        <v>74</v>
      </c>
      <c r="X318" s="89" t="s">
        <v>21</v>
      </c>
      <c r="Z318" s="90" t="s">
        <v>7</v>
      </c>
    </row>
    <row r="319" spans="1:26" ht="15.75" thickBot="1" x14ac:dyDescent="0.3">
      <c r="A319" s="80">
        <v>1480301</v>
      </c>
      <c r="B319" s="80" t="s">
        <v>113</v>
      </c>
      <c r="C319" s="472">
        <v>384</v>
      </c>
      <c r="D319" s="472">
        <v>420</v>
      </c>
      <c r="E319" s="472">
        <v>374</v>
      </c>
      <c r="F319" s="473">
        <f>E319/D319</f>
        <v>0.89047619047619042</v>
      </c>
      <c r="G319" s="54">
        <v>45007</v>
      </c>
      <c r="H319" s="358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94"/>
      <c r="U319" s="202"/>
      <c r="V319" s="203"/>
      <c r="W319" s="202"/>
      <c r="X319" s="95" t="s">
        <v>80</v>
      </c>
      <c r="Z319" s="45" t="s">
        <v>139</v>
      </c>
    </row>
    <row r="320" spans="1:26" x14ac:dyDescent="0.2">
      <c r="A320" s="55"/>
      <c r="B320" s="56"/>
      <c r="C320" s="56"/>
      <c r="D320" s="56"/>
      <c r="E320" s="56"/>
      <c r="F320" s="56"/>
      <c r="G320" s="57"/>
      <c r="H320" s="359">
        <v>5</v>
      </c>
      <c r="I320" s="65"/>
      <c r="J320" s="65">
        <v>2</v>
      </c>
      <c r="K320" s="65"/>
      <c r="L320" s="65"/>
      <c r="M320" s="65"/>
      <c r="N320" s="65"/>
      <c r="O320" s="65"/>
      <c r="P320" s="65"/>
      <c r="Q320" s="65"/>
      <c r="R320" s="65"/>
      <c r="S320" s="65">
        <v>1</v>
      </c>
      <c r="T320" s="360">
        <f>SUM(H320,J320,L320,N320,P320,R320,S320)</f>
        <v>8</v>
      </c>
      <c r="U320" s="224">
        <f>($T320)/$D$319</f>
        <v>1.9047619047619049E-2</v>
      </c>
      <c r="V320" s="361">
        <f>D319</f>
        <v>420</v>
      </c>
      <c r="W320" s="361"/>
      <c r="X320" s="362" t="s">
        <v>16</v>
      </c>
      <c r="Y320" s="47">
        <f>T320</f>
        <v>8</v>
      </c>
      <c r="Z320" s="363"/>
    </row>
    <row r="321" spans="1:26" x14ac:dyDescent="0.2">
      <c r="A321" s="58"/>
      <c r="B321" s="364"/>
      <c r="C321" s="364"/>
      <c r="D321" s="364"/>
      <c r="E321" s="364"/>
      <c r="F321" s="364"/>
      <c r="G321" s="365"/>
      <c r="H321" s="366"/>
      <c r="I321" s="67"/>
      <c r="J321" s="67"/>
      <c r="K321" s="67"/>
      <c r="L321" s="67"/>
      <c r="M321" s="67"/>
      <c r="N321" s="72"/>
      <c r="O321" s="67"/>
      <c r="P321" s="67"/>
      <c r="Q321" s="67"/>
      <c r="R321" s="67"/>
      <c r="S321" s="67"/>
      <c r="T321" s="367">
        <f t="shared" ref="T321:T345" si="63">SUM(H321,J321,L321,N321,P321,R321,S321)</f>
        <v>0</v>
      </c>
      <c r="U321" s="224">
        <f t="shared" ref="U321:U350" si="64">($T321)/$D$319</f>
        <v>0</v>
      </c>
      <c r="V321" s="361">
        <f>D319</f>
        <v>420</v>
      </c>
      <c r="W321" s="361"/>
      <c r="X321" s="368" t="s">
        <v>46</v>
      </c>
      <c r="Y321" s="47">
        <f t="shared" ref="Y321:Y332" si="65">T321</f>
        <v>0</v>
      </c>
      <c r="Z321" s="369" t="s">
        <v>140</v>
      </c>
    </row>
    <row r="322" spans="1:26" x14ac:dyDescent="0.2">
      <c r="A322" s="58"/>
      <c r="B322" s="364"/>
      <c r="C322" s="364"/>
      <c r="D322" s="364"/>
      <c r="E322" s="364"/>
      <c r="F322" s="364"/>
      <c r="G322" s="365"/>
      <c r="H322" s="366">
        <v>12</v>
      </c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367">
        <f t="shared" si="63"/>
        <v>12</v>
      </c>
      <c r="U322" s="224">
        <f t="shared" si="64"/>
        <v>2.8571428571428571E-2</v>
      </c>
      <c r="V322" s="361">
        <f>D319</f>
        <v>420</v>
      </c>
      <c r="W322" s="361"/>
      <c r="X322" s="368" t="s">
        <v>6</v>
      </c>
      <c r="Y322" s="47">
        <f t="shared" si="65"/>
        <v>12</v>
      </c>
      <c r="Z322" s="369" t="s">
        <v>181</v>
      </c>
    </row>
    <row r="323" spans="1:26" x14ac:dyDescent="0.2">
      <c r="A323" s="58"/>
      <c r="B323" s="364"/>
      <c r="C323" s="364"/>
      <c r="D323" s="364"/>
      <c r="E323" s="364"/>
      <c r="F323" s="364"/>
      <c r="G323" s="365"/>
      <c r="H323" s="366">
        <v>3</v>
      </c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>
        <v>1</v>
      </c>
      <c r="T323" s="367">
        <f t="shared" si="63"/>
        <v>4</v>
      </c>
      <c r="U323" s="224">
        <f t="shared" si="64"/>
        <v>9.5238095238095247E-3</v>
      </c>
      <c r="V323" s="361">
        <f>D319</f>
        <v>420</v>
      </c>
      <c r="W323" s="361"/>
      <c r="X323" s="368" t="s">
        <v>14</v>
      </c>
      <c r="Y323" s="47">
        <f t="shared" si="65"/>
        <v>4</v>
      </c>
      <c r="Z323" s="369"/>
    </row>
    <row r="324" spans="1:26" x14ac:dyDescent="0.2">
      <c r="A324" s="58"/>
      <c r="B324" s="364"/>
      <c r="C324" s="364"/>
      <c r="D324" s="364"/>
      <c r="E324" s="364"/>
      <c r="F324" s="364"/>
      <c r="G324" s="365"/>
      <c r="H324" s="366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367">
        <f t="shared" si="63"/>
        <v>0</v>
      </c>
      <c r="U324" s="224">
        <f t="shared" si="64"/>
        <v>0</v>
      </c>
      <c r="V324" s="361">
        <f>D319</f>
        <v>420</v>
      </c>
      <c r="W324" s="361"/>
      <c r="X324" s="368" t="s">
        <v>15</v>
      </c>
      <c r="Y324" s="47">
        <f t="shared" si="65"/>
        <v>0</v>
      </c>
      <c r="Z324" s="370"/>
    </row>
    <row r="325" spans="1:26" x14ac:dyDescent="0.2">
      <c r="A325" s="58"/>
      <c r="B325" s="364"/>
      <c r="C325" s="364"/>
      <c r="D325" s="364"/>
      <c r="E325" s="364"/>
      <c r="F325" s="364"/>
      <c r="G325" s="365"/>
      <c r="H325" s="366">
        <v>1</v>
      </c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367">
        <f t="shared" si="63"/>
        <v>1</v>
      </c>
      <c r="U325" s="224">
        <f t="shared" si="64"/>
        <v>2.3809523809523812E-3</v>
      </c>
      <c r="V325" s="361">
        <f>D319</f>
        <v>420</v>
      </c>
      <c r="W325" s="361"/>
      <c r="X325" s="368" t="s">
        <v>32</v>
      </c>
      <c r="Y325" s="47">
        <f t="shared" si="65"/>
        <v>1</v>
      </c>
      <c r="Z325" s="370"/>
    </row>
    <row r="326" spans="1:26" x14ac:dyDescent="0.2">
      <c r="A326" s="58"/>
      <c r="B326" s="364"/>
      <c r="C326" s="364"/>
      <c r="D326" s="364"/>
      <c r="E326" s="364"/>
      <c r="F326" s="364"/>
      <c r="G326" s="365"/>
      <c r="H326" s="366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367">
        <f t="shared" si="63"/>
        <v>0</v>
      </c>
      <c r="U326" s="224">
        <f t="shared" si="64"/>
        <v>0</v>
      </c>
      <c r="V326" s="361">
        <f>D319</f>
        <v>420</v>
      </c>
      <c r="W326" s="361"/>
      <c r="X326" s="368" t="s">
        <v>33</v>
      </c>
      <c r="Y326" s="47">
        <f t="shared" si="65"/>
        <v>0</v>
      </c>
      <c r="Z326" s="370"/>
    </row>
    <row r="327" spans="1:26" x14ac:dyDescent="0.2">
      <c r="A327" s="58"/>
      <c r="B327" s="364"/>
      <c r="C327" s="364"/>
      <c r="D327" s="364"/>
      <c r="E327" s="364"/>
      <c r="F327" s="364"/>
      <c r="G327" s="365"/>
      <c r="H327" s="366">
        <v>7</v>
      </c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367">
        <f t="shared" si="63"/>
        <v>7</v>
      </c>
      <c r="U327" s="224">
        <f t="shared" si="64"/>
        <v>1.6666666666666666E-2</v>
      </c>
      <c r="V327" s="361">
        <f>D319</f>
        <v>420</v>
      </c>
      <c r="W327" s="361"/>
      <c r="X327" s="368" t="s">
        <v>615</v>
      </c>
      <c r="Y327" s="47">
        <f t="shared" si="65"/>
        <v>7</v>
      </c>
      <c r="Z327" s="370"/>
    </row>
    <row r="328" spans="1:26" x14ac:dyDescent="0.2">
      <c r="A328" s="58"/>
      <c r="B328" s="364"/>
      <c r="C328" s="364"/>
      <c r="D328" s="364"/>
      <c r="E328" s="364"/>
      <c r="F328" s="364" t="s">
        <v>110</v>
      </c>
      <c r="G328" s="365"/>
      <c r="H328" s="366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367">
        <f t="shared" si="63"/>
        <v>0</v>
      </c>
      <c r="U328" s="224">
        <f t="shared" si="64"/>
        <v>0</v>
      </c>
      <c r="V328" s="361">
        <f>D319</f>
        <v>420</v>
      </c>
      <c r="W328" s="361"/>
      <c r="X328" s="368" t="s">
        <v>31</v>
      </c>
      <c r="Y328" s="47">
        <f t="shared" si="65"/>
        <v>0</v>
      </c>
      <c r="Z328" s="370"/>
    </row>
    <row r="329" spans="1:26" x14ac:dyDescent="0.2">
      <c r="A329" s="58"/>
      <c r="B329" s="364"/>
      <c r="C329" s="364"/>
      <c r="D329" s="364"/>
      <c r="E329" s="364"/>
      <c r="F329" s="364"/>
      <c r="G329" s="365"/>
      <c r="H329" s="366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367">
        <f t="shared" si="63"/>
        <v>0</v>
      </c>
      <c r="U329" s="224">
        <f t="shared" si="64"/>
        <v>0</v>
      </c>
      <c r="V329" s="361">
        <f>D319</f>
        <v>420</v>
      </c>
      <c r="W329" s="361"/>
      <c r="X329" s="368" t="s">
        <v>0</v>
      </c>
      <c r="Y329" s="47">
        <f t="shared" si="65"/>
        <v>0</v>
      </c>
      <c r="Z329" s="371"/>
    </row>
    <row r="330" spans="1:26" x14ac:dyDescent="0.2">
      <c r="A330" s="58"/>
      <c r="B330" s="364"/>
      <c r="C330" s="364"/>
      <c r="D330" s="364"/>
      <c r="E330" s="364"/>
      <c r="F330" s="364"/>
      <c r="G330" s="365"/>
      <c r="H330" s="366">
        <v>3</v>
      </c>
      <c r="I330" s="67"/>
      <c r="J330" s="67">
        <v>1</v>
      </c>
      <c r="K330" s="67"/>
      <c r="L330" s="67"/>
      <c r="M330" s="67"/>
      <c r="N330" s="67"/>
      <c r="O330" s="67"/>
      <c r="P330" s="67"/>
      <c r="Q330" s="67"/>
      <c r="R330" s="67"/>
      <c r="S330" s="67"/>
      <c r="T330" s="367">
        <f t="shared" si="63"/>
        <v>4</v>
      </c>
      <c r="U330" s="224">
        <f t="shared" si="64"/>
        <v>9.5238095238095247E-3</v>
      </c>
      <c r="V330" s="361">
        <f>D319</f>
        <v>420</v>
      </c>
      <c r="W330" s="361"/>
      <c r="X330" s="368" t="s">
        <v>12</v>
      </c>
      <c r="Y330" s="47">
        <f t="shared" si="65"/>
        <v>4</v>
      </c>
      <c r="Z330" s="371"/>
    </row>
    <row r="331" spans="1:26" x14ac:dyDescent="0.2">
      <c r="A331" s="58"/>
      <c r="B331" s="364"/>
      <c r="C331" s="364"/>
      <c r="D331" s="364"/>
      <c r="E331" s="364"/>
      <c r="F331" s="364"/>
      <c r="G331" s="365"/>
      <c r="H331" s="366">
        <v>1</v>
      </c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>
        <v>4</v>
      </c>
      <c r="T331" s="367">
        <f t="shared" si="63"/>
        <v>5</v>
      </c>
      <c r="U331" s="224">
        <f t="shared" si="64"/>
        <v>1.1904761904761904E-2</v>
      </c>
      <c r="V331" s="361">
        <f>D319</f>
        <v>420</v>
      </c>
      <c r="W331" s="361"/>
      <c r="X331" s="368" t="s">
        <v>35</v>
      </c>
      <c r="Y331" s="47">
        <f t="shared" si="65"/>
        <v>5</v>
      </c>
      <c r="Z331" s="371"/>
    </row>
    <row r="332" spans="1:26" x14ac:dyDescent="0.2">
      <c r="A332" s="58"/>
      <c r="B332" s="364"/>
      <c r="C332" s="364"/>
      <c r="D332" s="364"/>
      <c r="E332" s="364"/>
      <c r="F332" s="364"/>
      <c r="G332" s="365"/>
      <c r="H332" s="3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373">
        <f t="shared" si="63"/>
        <v>0</v>
      </c>
      <c r="U332" s="224">
        <f t="shared" si="64"/>
        <v>0</v>
      </c>
      <c r="V332" s="361">
        <f>D319</f>
        <v>420</v>
      </c>
      <c r="W332" s="361"/>
      <c r="X332" s="180" t="s">
        <v>189</v>
      </c>
      <c r="Y332" s="47">
        <f t="shared" si="65"/>
        <v>0</v>
      </c>
      <c r="Z332" s="371"/>
    </row>
    <row r="333" spans="1:26" ht="15.75" x14ac:dyDescent="0.2">
      <c r="A333" s="58"/>
      <c r="B333" s="364"/>
      <c r="C333" s="364"/>
      <c r="D333" s="364"/>
      <c r="E333" s="364"/>
      <c r="F333" s="364"/>
      <c r="G333" s="62"/>
      <c r="H333" s="375"/>
      <c r="I333" s="67"/>
      <c r="J333" s="72"/>
      <c r="K333" s="67"/>
      <c r="L333" s="67"/>
      <c r="M333" s="67"/>
      <c r="N333" s="67"/>
      <c r="O333" s="67"/>
      <c r="P333" s="67"/>
      <c r="Q333" s="67"/>
      <c r="R333" s="67"/>
      <c r="S333" s="67"/>
      <c r="T333" s="367">
        <f t="shared" si="63"/>
        <v>0</v>
      </c>
      <c r="U333" s="224">
        <f t="shared" si="64"/>
        <v>0</v>
      </c>
      <c r="V333" s="361">
        <f>D319</f>
        <v>420</v>
      </c>
      <c r="W333" s="361"/>
      <c r="X333" s="376" t="s">
        <v>397</v>
      </c>
      <c r="Z333" s="377"/>
    </row>
    <row r="334" spans="1:26" x14ac:dyDescent="0.2">
      <c r="A334" s="58"/>
      <c r="B334" s="364"/>
      <c r="C334" s="364"/>
      <c r="D334" s="364"/>
      <c r="E334" s="364"/>
      <c r="F334" s="364"/>
      <c r="G334" s="62"/>
      <c r="H334" s="378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367">
        <f t="shared" si="63"/>
        <v>0</v>
      </c>
      <c r="U334" s="224">
        <f t="shared" si="64"/>
        <v>0</v>
      </c>
      <c r="V334" s="361">
        <f>D319</f>
        <v>420</v>
      </c>
      <c r="W334" s="361"/>
      <c r="X334" s="368" t="s">
        <v>48</v>
      </c>
      <c r="Z334" s="363"/>
    </row>
    <row r="335" spans="1:26" x14ac:dyDescent="0.2">
      <c r="A335" s="58"/>
      <c r="B335" s="364"/>
      <c r="C335" s="364"/>
      <c r="D335" s="364"/>
      <c r="E335" s="364"/>
      <c r="F335" s="364"/>
      <c r="G335" s="365"/>
      <c r="H335" s="366"/>
      <c r="I335" s="375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367">
        <f t="shared" si="63"/>
        <v>0</v>
      </c>
      <c r="U335" s="224">
        <f t="shared" si="64"/>
        <v>0</v>
      </c>
      <c r="V335" s="361"/>
      <c r="W335" s="361"/>
      <c r="X335" s="368" t="s">
        <v>85</v>
      </c>
      <c r="Z335" s="363"/>
    </row>
    <row r="336" spans="1:26" ht="15.75" thickBot="1" x14ac:dyDescent="0.25">
      <c r="A336" s="58"/>
      <c r="B336" s="364"/>
      <c r="C336" s="364"/>
      <c r="D336" s="364"/>
      <c r="E336" s="364"/>
      <c r="F336" s="364"/>
      <c r="G336" s="365"/>
      <c r="H336" s="379"/>
      <c r="I336" s="210"/>
      <c r="J336" s="210">
        <v>1</v>
      </c>
      <c r="K336" s="210"/>
      <c r="L336" s="210"/>
      <c r="M336" s="210"/>
      <c r="N336" s="210"/>
      <c r="O336" s="210"/>
      <c r="P336" s="210"/>
      <c r="Q336" s="210"/>
      <c r="R336" s="210"/>
      <c r="S336" s="210"/>
      <c r="T336" s="380">
        <f t="shared" si="63"/>
        <v>1</v>
      </c>
      <c r="U336" s="331">
        <f t="shared" si="64"/>
        <v>2.3809523809523812E-3</v>
      </c>
      <c r="V336" s="361">
        <f>D319</f>
        <v>420</v>
      </c>
      <c r="W336" s="381"/>
      <c r="X336" s="382" t="s">
        <v>29</v>
      </c>
      <c r="Y336" s="47">
        <f t="shared" ref="Y336:Y346" si="66">T336</f>
        <v>1</v>
      </c>
      <c r="Z336" s="383"/>
    </row>
    <row r="337" spans="1:26" x14ac:dyDescent="0.2">
      <c r="A337" s="58"/>
      <c r="B337" s="364"/>
      <c r="C337" s="364" t="s">
        <v>126</v>
      </c>
      <c r="D337" s="364"/>
      <c r="E337" s="364"/>
      <c r="F337" s="364"/>
      <c r="G337" s="365"/>
      <c r="H337" s="384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367">
        <f t="shared" si="63"/>
        <v>0</v>
      </c>
      <c r="U337" s="224">
        <f t="shared" si="64"/>
        <v>0</v>
      </c>
      <c r="V337" s="361">
        <f>D319</f>
        <v>420</v>
      </c>
      <c r="W337" s="361"/>
      <c r="X337" s="385" t="s">
        <v>11</v>
      </c>
      <c r="Y337" s="47">
        <f t="shared" si="66"/>
        <v>0</v>
      </c>
      <c r="Z337" s="363"/>
    </row>
    <row r="338" spans="1:26" x14ac:dyDescent="0.2">
      <c r="A338" s="58"/>
      <c r="B338" s="364"/>
      <c r="C338" s="364"/>
      <c r="D338" s="364"/>
      <c r="E338" s="364"/>
      <c r="F338" s="364"/>
      <c r="G338" s="365"/>
      <c r="H338" s="386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367">
        <f t="shared" si="63"/>
        <v>0</v>
      </c>
      <c r="U338" s="224">
        <f t="shared" si="64"/>
        <v>0</v>
      </c>
      <c r="V338" s="361">
        <f>D319</f>
        <v>420</v>
      </c>
      <c r="W338" s="361"/>
      <c r="X338" s="368" t="s">
        <v>30</v>
      </c>
      <c r="Y338" s="47">
        <f t="shared" si="66"/>
        <v>0</v>
      </c>
      <c r="Z338" s="363"/>
    </row>
    <row r="339" spans="1:26" x14ac:dyDescent="0.2">
      <c r="A339" s="58"/>
      <c r="B339" s="364"/>
      <c r="C339" s="364"/>
      <c r="D339" s="364"/>
      <c r="E339" s="364"/>
      <c r="F339" s="364"/>
      <c r="G339" s="365"/>
      <c r="H339" s="386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367">
        <f t="shared" si="63"/>
        <v>0</v>
      </c>
      <c r="U339" s="224">
        <f t="shared" si="64"/>
        <v>0</v>
      </c>
      <c r="V339" s="361">
        <f>D319</f>
        <v>420</v>
      </c>
      <c r="W339" s="361"/>
      <c r="X339" s="368" t="s">
        <v>3</v>
      </c>
      <c r="Y339" s="47">
        <f t="shared" si="66"/>
        <v>0</v>
      </c>
      <c r="Z339" s="370"/>
    </row>
    <row r="340" spans="1:26" x14ac:dyDescent="0.2">
      <c r="A340" s="58"/>
      <c r="B340" s="364"/>
      <c r="C340" s="364"/>
      <c r="D340" s="364"/>
      <c r="E340" s="364"/>
      <c r="F340" s="364"/>
      <c r="G340" s="365"/>
      <c r="H340" s="386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367">
        <f t="shared" si="63"/>
        <v>0</v>
      </c>
      <c r="U340" s="224">
        <f t="shared" si="64"/>
        <v>0</v>
      </c>
      <c r="V340" s="361">
        <f>D319</f>
        <v>420</v>
      </c>
      <c r="W340" s="361"/>
      <c r="X340" s="368" t="s">
        <v>8</v>
      </c>
      <c r="Y340" s="47">
        <f t="shared" si="66"/>
        <v>0</v>
      </c>
      <c r="Z340" s="371"/>
    </row>
    <row r="341" spans="1:26" x14ac:dyDescent="0.2">
      <c r="A341" s="58"/>
      <c r="B341" s="364"/>
      <c r="C341" s="364"/>
      <c r="D341" s="364"/>
      <c r="E341" s="364"/>
      <c r="F341" s="364"/>
      <c r="G341" s="365"/>
      <c r="H341" s="386"/>
      <c r="I341" s="67">
        <v>1</v>
      </c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367">
        <f t="shared" si="63"/>
        <v>0</v>
      </c>
      <c r="U341" s="224">
        <f t="shared" si="64"/>
        <v>0</v>
      </c>
      <c r="V341" s="361">
        <f>D319</f>
        <v>420</v>
      </c>
      <c r="W341" s="361"/>
      <c r="X341" s="368" t="s">
        <v>9</v>
      </c>
      <c r="Y341" s="47">
        <f t="shared" si="66"/>
        <v>0</v>
      </c>
      <c r="Z341" s="371"/>
    </row>
    <row r="342" spans="1:26" x14ac:dyDescent="0.2">
      <c r="A342" s="58"/>
      <c r="B342" s="364"/>
      <c r="C342" s="364"/>
      <c r="D342" s="364"/>
      <c r="E342" s="364"/>
      <c r="F342" s="364"/>
      <c r="G342" s="365"/>
      <c r="H342" s="386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367">
        <f t="shared" si="63"/>
        <v>0</v>
      </c>
      <c r="U342" s="224">
        <f t="shared" si="64"/>
        <v>0</v>
      </c>
      <c r="V342" s="361">
        <f>D319</f>
        <v>420</v>
      </c>
      <c r="W342" s="361"/>
      <c r="X342" s="368" t="s">
        <v>82</v>
      </c>
      <c r="Y342" s="47">
        <f t="shared" si="66"/>
        <v>0</v>
      </c>
      <c r="Z342" s="363" t="s">
        <v>618</v>
      </c>
    </row>
    <row r="343" spans="1:26" x14ac:dyDescent="0.2">
      <c r="A343" s="58"/>
      <c r="B343" s="364"/>
      <c r="C343" s="364"/>
      <c r="D343" s="364"/>
      <c r="E343" s="364"/>
      <c r="F343" s="364"/>
      <c r="G343" s="365"/>
      <c r="H343" s="386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367">
        <f t="shared" si="63"/>
        <v>0</v>
      </c>
      <c r="U343" s="224">
        <f t="shared" si="64"/>
        <v>0</v>
      </c>
      <c r="V343" s="361">
        <f>D319</f>
        <v>420</v>
      </c>
      <c r="W343" s="361"/>
      <c r="X343" s="368" t="s">
        <v>20</v>
      </c>
      <c r="Y343" s="47">
        <f t="shared" si="66"/>
        <v>0</v>
      </c>
      <c r="Z343" s="363" t="s">
        <v>617</v>
      </c>
    </row>
    <row r="344" spans="1:26" x14ac:dyDescent="0.2">
      <c r="A344" s="58"/>
      <c r="B344" s="364"/>
      <c r="C344" s="364"/>
      <c r="D344" s="364"/>
      <c r="E344" s="364"/>
      <c r="F344" s="364"/>
      <c r="G344" s="365"/>
      <c r="H344" s="386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367">
        <f t="shared" si="63"/>
        <v>0</v>
      </c>
      <c r="U344" s="224">
        <f t="shared" si="64"/>
        <v>0</v>
      </c>
      <c r="V344" s="361">
        <f>D319</f>
        <v>420</v>
      </c>
      <c r="W344" s="361"/>
      <c r="X344" s="368" t="s">
        <v>83</v>
      </c>
      <c r="Y344" s="47">
        <f t="shared" si="66"/>
        <v>0</v>
      </c>
      <c r="Z344" s="370"/>
    </row>
    <row r="345" spans="1:26" x14ac:dyDescent="0.2">
      <c r="A345" s="58"/>
      <c r="B345" s="364"/>
      <c r="C345" s="364"/>
      <c r="D345" s="364"/>
      <c r="E345" s="364"/>
      <c r="F345" s="364"/>
      <c r="G345" s="365"/>
      <c r="H345" s="386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367">
        <f t="shared" si="63"/>
        <v>0</v>
      </c>
      <c r="U345" s="224">
        <f t="shared" si="64"/>
        <v>0</v>
      </c>
      <c r="V345" s="361">
        <f>D319</f>
        <v>420</v>
      </c>
      <c r="W345" s="361"/>
      <c r="X345" s="368" t="s">
        <v>10</v>
      </c>
      <c r="Y345" s="47">
        <f t="shared" si="66"/>
        <v>0</v>
      </c>
      <c r="Z345" s="371"/>
    </row>
    <row r="346" spans="1:26" x14ac:dyDescent="0.2">
      <c r="A346" s="58"/>
      <c r="B346" s="364"/>
      <c r="C346" s="364"/>
      <c r="D346" s="364"/>
      <c r="E346" s="364"/>
      <c r="F346" s="364"/>
      <c r="G346" s="365"/>
      <c r="H346" s="386"/>
      <c r="I346" s="67">
        <v>2</v>
      </c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367">
        <f>SUM(H346,J346,L346,N346,P346,R346,S346)</f>
        <v>0</v>
      </c>
      <c r="U346" s="224">
        <f t="shared" si="64"/>
        <v>0</v>
      </c>
      <c r="V346" s="361">
        <f>D319</f>
        <v>420</v>
      </c>
      <c r="W346" s="361"/>
      <c r="X346" s="368" t="s">
        <v>13</v>
      </c>
      <c r="Y346" s="47">
        <f t="shared" si="66"/>
        <v>0</v>
      </c>
      <c r="Z346" s="371"/>
    </row>
    <row r="347" spans="1:26" x14ac:dyDescent="0.2">
      <c r="A347" s="58"/>
      <c r="B347" s="364"/>
      <c r="C347" s="364"/>
      <c r="D347" s="364"/>
      <c r="E347" s="364"/>
      <c r="F347" s="364"/>
      <c r="G347" s="365"/>
      <c r="H347" s="366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367">
        <f t="shared" ref="T347:T350" si="67">SUM(H347,J347,L347,N347,P347,R347,S347)</f>
        <v>0</v>
      </c>
      <c r="U347" s="224">
        <f t="shared" si="64"/>
        <v>0</v>
      </c>
      <c r="V347" s="361" t="str">
        <f>D318</f>
        <v>Build QTY</v>
      </c>
      <c r="W347" s="361"/>
      <c r="X347" s="368" t="s">
        <v>101</v>
      </c>
      <c r="Y347" s="47">
        <f t="shared" ref="Y347:Y358" si="68">T348</f>
        <v>0</v>
      </c>
      <c r="Z347" s="370"/>
    </row>
    <row r="348" spans="1:26" ht="15.75" x14ac:dyDescent="0.2">
      <c r="A348" s="58"/>
      <c r="B348" s="364"/>
      <c r="C348" s="364"/>
      <c r="D348" s="364"/>
      <c r="E348" s="364"/>
      <c r="F348" s="364"/>
      <c r="G348" s="365"/>
      <c r="H348" s="366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367">
        <f t="shared" si="67"/>
        <v>0</v>
      </c>
      <c r="U348" s="224">
        <f t="shared" si="64"/>
        <v>0</v>
      </c>
      <c r="V348" s="361">
        <f>D319</f>
        <v>420</v>
      </c>
      <c r="W348" s="361"/>
      <c r="X348" s="387" t="s">
        <v>90</v>
      </c>
      <c r="Y348" s="47">
        <f t="shared" si="68"/>
        <v>0</v>
      </c>
      <c r="Z348" s="370"/>
    </row>
    <row r="349" spans="1:26" x14ac:dyDescent="0.2">
      <c r="A349" s="58"/>
      <c r="B349" s="364"/>
      <c r="C349" s="364"/>
      <c r="D349" s="364"/>
      <c r="E349" s="364"/>
      <c r="F349" s="364"/>
      <c r="G349" s="365"/>
      <c r="H349" s="366"/>
      <c r="I349" s="67">
        <v>1</v>
      </c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367">
        <f t="shared" si="67"/>
        <v>0</v>
      </c>
      <c r="U349" s="224">
        <f t="shared" si="64"/>
        <v>0</v>
      </c>
      <c r="V349" s="361">
        <f>D319</f>
        <v>420</v>
      </c>
      <c r="W349" s="361"/>
      <c r="X349" s="368" t="s">
        <v>85</v>
      </c>
      <c r="Y349" s="47">
        <f t="shared" si="68"/>
        <v>0</v>
      </c>
      <c r="Z349" s="371"/>
    </row>
    <row r="350" spans="1:26" ht="15.75" thickBot="1" x14ac:dyDescent="0.25">
      <c r="A350" s="58"/>
      <c r="B350" s="364"/>
      <c r="C350" s="364"/>
      <c r="D350" s="364"/>
      <c r="E350" s="364"/>
      <c r="F350" s="364"/>
      <c r="G350" s="365"/>
      <c r="H350" s="3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367">
        <f t="shared" si="67"/>
        <v>0</v>
      </c>
      <c r="U350" s="224">
        <f t="shared" si="64"/>
        <v>0</v>
      </c>
      <c r="V350" s="361">
        <f>D319</f>
        <v>420</v>
      </c>
      <c r="W350" s="381"/>
      <c r="X350" s="374" t="s">
        <v>127</v>
      </c>
      <c r="Y350" s="47">
        <f t="shared" si="68"/>
        <v>0</v>
      </c>
      <c r="Z350" s="363"/>
    </row>
    <row r="351" spans="1:26" ht="15.75" thickBot="1" x14ac:dyDescent="0.25">
      <c r="A351" s="58"/>
      <c r="B351" s="364"/>
      <c r="C351" s="364"/>
      <c r="D351" s="364"/>
      <c r="E351" s="364"/>
      <c r="F351" s="364"/>
      <c r="G351" s="365"/>
      <c r="H351" s="358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2"/>
      <c r="U351" s="202"/>
      <c r="V351" s="202"/>
      <c r="W351" s="388"/>
      <c r="X351" s="452" t="s">
        <v>86</v>
      </c>
      <c r="Y351" s="47">
        <f t="shared" si="68"/>
        <v>1</v>
      </c>
      <c r="Z351" s="363"/>
    </row>
    <row r="352" spans="1:26" ht="15.75" x14ac:dyDescent="0.2">
      <c r="A352" s="58"/>
      <c r="B352" s="364"/>
      <c r="C352" s="364"/>
      <c r="D352" s="364"/>
      <c r="E352" s="364"/>
      <c r="F352" s="364"/>
      <c r="G352" s="62"/>
      <c r="H352" s="359">
        <v>1</v>
      </c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389">
        <f t="shared" ref="T352:T359" si="69">SUM(H352,J352,L352,N352,P352,R352,S352)</f>
        <v>1</v>
      </c>
      <c r="U352" s="224">
        <f>($T352)/$D$319</f>
        <v>2.3809523809523812E-3</v>
      </c>
      <c r="V352" s="361">
        <f>D319</f>
        <v>420</v>
      </c>
      <c r="W352" s="390"/>
      <c r="X352" s="285" t="s">
        <v>12</v>
      </c>
      <c r="Y352" s="47">
        <f t="shared" si="68"/>
        <v>0</v>
      </c>
      <c r="Z352" s="105"/>
    </row>
    <row r="353" spans="1:26" x14ac:dyDescent="0.2">
      <c r="A353" s="58"/>
      <c r="B353" s="364"/>
      <c r="C353" s="364"/>
      <c r="D353" s="364"/>
      <c r="E353" s="364"/>
      <c r="F353" s="364"/>
      <c r="G353" s="62"/>
      <c r="H353" s="366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367">
        <f t="shared" si="69"/>
        <v>0</v>
      </c>
      <c r="U353" s="224">
        <f t="shared" ref="U353:U359" si="70">($T353)/$D$319</f>
        <v>0</v>
      </c>
      <c r="V353" s="361">
        <f>D319</f>
        <v>420</v>
      </c>
      <c r="W353" s="361"/>
      <c r="X353" s="368" t="s">
        <v>199</v>
      </c>
      <c r="Y353" s="47">
        <f t="shared" si="68"/>
        <v>0</v>
      </c>
      <c r="Z353" s="105"/>
    </row>
    <row r="354" spans="1:26" x14ac:dyDescent="0.2">
      <c r="A354" s="58"/>
      <c r="B354" s="364"/>
      <c r="C354" s="364"/>
      <c r="D354" s="364"/>
      <c r="E354" s="364"/>
      <c r="F354" s="364"/>
      <c r="G354" s="62"/>
      <c r="H354" s="366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367">
        <f t="shared" si="69"/>
        <v>0</v>
      </c>
      <c r="U354" s="224">
        <f t="shared" si="70"/>
        <v>0</v>
      </c>
      <c r="V354" s="361">
        <f>D319</f>
        <v>420</v>
      </c>
      <c r="W354" s="361"/>
      <c r="X354" s="368" t="s">
        <v>76</v>
      </c>
      <c r="Y354" s="47">
        <f t="shared" si="68"/>
        <v>0</v>
      </c>
      <c r="Z354" s="105" t="s">
        <v>620</v>
      </c>
    </row>
    <row r="355" spans="1:26" x14ac:dyDescent="0.2">
      <c r="A355" s="58"/>
      <c r="B355" s="364"/>
      <c r="C355" s="364"/>
      <c r="D355" s="364"/>
      <c r="E355" s="364"/>
      <c r="F355" s="364"/>
      <c r="G355" s="62"/>
      <c r="H355" s="366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367">
        <f t="shared" si="69"/>
        <v>0</v>
      </c>
      <c r="U355" s="224">
        <f t="shared" si="70"/>
        <v>0</v>
      </c>
      <c r="V355" s="361">
        <f>D319</f>
        <v>420</v>
      </c>
      <c r="W355" s="361"/>
      <c r="X355" s="368" t="s">
        <v>87</v>
      </c>
      <c r="Y355" s="47">
        <f t="shared" si="68"/>
        <v>0</v>
      </c>
      <c r="Z355" s="363" t="s">
        <v>616</v>
      </c>
    </row>
    <row r="356" spans="1:26" x14ac:dyDescent="0.2">
      <c r="A356" s="58"/>
      <c r="B356" s="364"/>
      <c r="C356" s="364"/>
      <c r="D356" s="364"/>
      <c r="E356" s="364"/>
      <c r="F356" s="364"/>
      <c r="G356" s="62"/>
      <c r="H356" s="366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367">
        <f t="shared" si="69"/>
        <v>0</v>
      </c>
      <c r="U356" s="224">
        <f t="shared" si="70"/>
        <v>0</v>
      </c>
      <c r="V356" s="361">
        <f>D319</f>
        <v>420</v>
      </c>
      <c r="W356" s="361"/>
      <c r="X356" s="180" t="s">
        <v>189</v>
      </c>
      <c r="Y356" s="47">
        <f t="shared" si="68"/>
        <v>0</v>
      </c>
      <c r="Z356" s="105" t="s">
        <v>619</v>
      </c>
    </row>
    <row r="357" spans="1:26" x14ac:dyDescent="0.2">
      <c r="A357" s="58"/>
      <c r="B357" s="364"/>
      <c r="C357" s="364"/>
      <c r="D357" s="364"/>
      <c r="E357" s="364"/>
      <c r="F357" s="364"/>
      <c r="G357" s="62"/>
      <c r="H357" s="366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367">
        <f t="shared" si="69"/>
        <v>0</v>
      </c>
      <c r="U357" s="224">
        <f t="shared" si="70"/>
        <v>0</v>
      </c>
      <c r="V357" s="361">
        <f>D319</f>
        <v>420</v>
      </c>
      <c r="W357" s="361"/>
      <c r="X357" s="368" t="s">
        <v>90</v>
      </c>
      <c r="Y357" s="47">
        <f t="shared" si="68"/>
        <v>0</v>
      </c>
      <c r="Z357" s="105"/>
    </row>
    <row r="358" spans="1:26" ht="15.75" x14ac:dyDescent="0.2">
      <c r="A358" s="58"/>
      <c r="B358" s="364"/>
      <c r="C358" s="364"/>
      <c r="D358" s="364"/>
      <c r="E358" s="364"/>
      <c r="F358" s="364"/>
      <c r="G358" s="62"/>
      <c r="H358" s="3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367">
        <f t="shared" si="69"/>
        <v>0</v>
      </c>
      <c r="U358" s="224">
        <f t="shared" si="70"/>
        <v>0</v>
      </c>
      <c r="V358" s="361">
        <f>D319</f>
        <v>420</v>
      </c>
      <c r="W358" s="361"/>
      <c r="X358" s="391" t="s">
        <v>37</v>
      </c>
      <c r="Y358" s="47">
        <f t="shared" si="68"/>
        <v>3</v>
      </c>
      <c r="Z358" s="105"/>
    </row>
    <row r="359" spans="1:26" ht="15.75" thickBot="1" x14ac:dyDescent="0.25">
      <c r="A359" s="191"/>
      <c r="B359" s="192"/>
      <c r="C359" s="192"/>
      <c r="D359" s="192"/>
      <c r="E359" s="192"/>
      <c r="F359" s="192"/>
      <c r="G359" s="199"/>
      <c r="H359" s="372">
        <v>3</v>
      </c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373">
        <f t="shared" si="69"/>
        <v>3</v>
      </c>
      <c r="U359" s="331">
        <f t="shared" si="70"/>
        <v>7.1428571428571426E-3</v>
      </c>
      <c r="V359" s="361">
        <f>D319</f>
        <v>420</v>
      </c>
      <c r="W359" s="361"/>
      <c r="X359" s="393" t="s">
        <v>168</v>
      </c>
      <c r="Z359" s="442"/>
    </row>
    <row r="360" spans="1:26" ht="15.75" thickBot="1" x14ac:dyDescent="0.25">
      <c r="G360" s="53" t="s">
        <v>5</v>
      </c>
      <c r="H360" s="63">
        <f>SUM(H320:H359)</f>
        <v>36</v>
      </c>
      <c r="I360" s="63">
        <f>SUM(I320:I359)</f>
        <v>4</v>
      </c>
      <c r="J360" s="63">
        <f t="shared" ref="J360:S360" si="71">SUM(J320:J359)</f>
        <v>4</v>
      </c>
      <c r="K360" s="63">
        <f t="shared" si="71"/>
        <v>0</v>
      </c>
      <c r="L360" s="63">
        <f t="shared" si="71"/>
        <v>0</v>
      </c>
      <c r="M360" s="63">
        <f t="shared" si="71"/>
        <v>0</v>
      </c>
      <c r="N360" s="63">
        <f t="shared" si="71"/>
        <v>0</v>
      </c>
      <c r="O360" s="63">
        <f t="shared" si="71"/>
        <v>0</v>
      </c>
      <c r="P360" s="63">
        <f t="shared" si="71"/>
        <v>0</v>
      </c>
      <c r="Q360" s="63">
        <f t="shared" si="71"/>
        <v>0</v>
      </c>
      <c r="R360" s="63">
        <f t="shared" si="71"/>
        <v>0</v>
      </c>
      <c r="S360" s="63">
        <f t="shared" si="71"/>
        <v>6</v>
      </c>
      <c r="T360" s="394">
        <f>SUM(H360,J360,L360,N360,P360,R360,S360)</f>
        <v>46</v>
      </c>
      <c r="U360" s="224">
        <f>($T360)/$D$319</f>
        <v>0.10952380952380952</v>
      </c>
      <c r="V360" s="361">
        <f>D319</f>
        <v>420</v>
      </c>
      <c r="W360" s="361"/>
      <c r="X360" s="11"/>
      <c r="Z360" s="7"/>
    </row>
    <row r="362" spans="1:26" ht="15.75" thickBot="1" x14ac:dyDescent="0.3"/>
    <row r="363" spans="1:26" ht="90.75" thickBot="1" x14ac:dyDescent="0.3">
      <c r="A363" s="49" t="s">
        <v>23</v>
      </c>
      <c r="B363" s="49" t="s">
        <v>51</v>
      </c>
      <c r="C363" s="49" t="s">
        <v>56</v>
      </c>
      <c r="D363" s="49" t="s">
        <v>18</v>
      </c>
      <c r="E363" s="48" t="s">
        <v>17</v>
      </c>
      <c r="F363" s="50" t="s">
        <v>1</v>
      </c>
      <c r="G363" s="51" t="s">
        <v>24</v>
      </c>
      <c r="H363" s="52" t="s">
        <v>77</v>
      </c>
      <c r="I363" s="52" t="s">
        <v>78</v>
      </c>
      <c r="J363" s="52" t="s">
        <v>57</v>
      </c>
      <c r="K363" s="52" t="s">
        <v>62</v>
      </c>
      <c r="L363" s="52" t="s">
        <v>58</v>
      </c>
      <c r="M363" s="52" t="s">
        <v>63</v>
      </c>
      <c r="N363" s="52" t="s">
        <v>59</v>
      </c>
      <c r="O363" s="52" t="s">
        <v>64</v>
      </c>
      <c r="P363" s="52" t="s">
        <v>60</v>
      </c>
      <c r="Q363" s="52" t="s">
        <v>79</v>
      </c>
      <c r="R363" s="52" t="s">
        <v>131</v>
      </c>
      <c r="S363" s="52" t="s">
        <v>44</v>
      </c>
      <c r="T363" s="52" t="s">
        <v>5</v>
      </c>
      <c r="U363" s="48" t="s">
        <v>2</v>
      </c>
      <c r="V363" s="88" t="s">
        <v>74</v>
      </c>
      <c r="W363" s="88" t="s">
        <v>74</v>
      </c>
      <c r="X363" s="89" t="s">
        <v>21</v>
      </c>
      <c r="Z363" s="90" t="s">
        <v>7</v>
      </c>
    </row>
    <row r="364" spans="1:26" ht="15.75" thickBot="1" x14ac:dyDescent="0.3">
      <c r="A364" s="80">
        <v>1484418</v>
      </c>
      <c r="B364" s="80" t="s">
        <v>113</v>
      </c>
      <c r="C364" s="472">
        <v>1152</v>
      </c>
      <c r="D364" s="472">
        <v>1213</v>
      </c>
      <c r="E364" s="472">
        <v>1142</v>
      </c>
      <c r="F364" s="473">
        <f>E364/D364</f>
        <v>0.94146743610882111</v>
      </c>
      <c r="G364" s="54">
        <v>45015</v>
      </c>
      <c r="H364" s="358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94"/>
      <c r="U364" s="202"/>
      <c r="V364" s="203"/>
      <c r="W364" s="202"/>
      <c r="X364" s="95" t="s">
        <v>80</v>
      </c>
      <c r="Z364" s="45" t="s">
        <v>139</v>
      </c>
    </row>
    <row r="365" spans="1:26" x14ac:dyDescent="0.2">
      <c r="A365" s="55"/>
      <c r="B365" s="56"/>
      <c r="C365" s="56"/>
      <c r="D365" s="56"/>
      <c r="E365" s="56"/>
      <c r="F365" s="56"/>
      <c r="G365" s="57"/>
      <c r="H365" s="359">
        <v>34</v>
      </c>
      <c r="I365" s="65"/>
      <c r="J365" s="65">
        <v>1</v>
      </c>
      <c r="K365" s="65"/>
      <c r="L365" s="65"/>
      <c r="M365" s="65"/>
      <c r="N365" s="65"/>
      <c r="O365" s="65"/>
      <c r="P365" s="65"/>
      <c r="Q365" s="65"/>
      <c r="R365" s="65"/>
      <c r="S365" s="65"/>
      <c r="T365" s="360">
        <f>SUM(H365,J365,L365,N365,P365,R365,S365)</f>
        <v>35</v>
      </c>
      <c r="U365" s="224">
        <f>($T365)/$D$319</f>
        <v>8.3333333333333329E-2</v>
      </c>
      <c r="V365" s="361">
        <f>D364</f>
        <v>1213</v>
      </c>
      <c r="W365" s="361"/>
      <c r="X365" s="362" t="s">
        <v>16</v>
      </c>
      <c r="Y365" s="47">
        <f>T365</f>
        <v>35</v>
      </c>
      <c r="Z365" s="363"/>
    </row>
    <row r="366" spans="1:26" x14ac:dyDescent="0.2">
      <c r="A366" s="58"/>
      <c r="B366" s="364"/>
      <c r="C366" s="364"/>
      <c r="D366" s="364"/>
      <c r="E366" s="364"/>
      <c r="F366" s="364"/>
      <c r="G366" s="365"/>
      <c r="H366" s="366"/>
      <c r="I366" s="67"/>
      <c r="J366" s="67"/>
      <c r="K366" s="67"/>
      <c r="L366" s="67"/>
      <c r="M366" s="67"/>
      <c r="N366" s="72"/>
      <c r="O366" s="67"/>
      <c r="P366" s="67"/>
      <c r="Q366" s="67"/>
      <c r="R366" s="67"/>
      <c r="S366" s="67"/>
      <c r="T366" s="367">
        <f t="shared" ref="T366:T390" si="72">SUM(H366,J366,L366,N366,P366,R366,S366)</f>
        <v>0</v>
      </c>
      <c r="U366" s="224">
        <f t="shared" ref="U366:U395" si="73">($T366)/$D$319</f>
        <v>0</v>
      </c>
      <c r="V366" s="361">
        <f>D364</f>
        <v>1213</v>
      </c>
      <c r="W366" s="361"/>
      <c r="X366" s="368" t="s">
        <v>46</v>
      </c>
      <c r="Y366" s="47">
        <f t="shared" ref="Y366:Y377" si="74">T366</f>
        <v>0</v>
      </c>
      <c r="Z366" s="369" t="s">
        <v>140</v>
      </c>
    </row>
    <row r="367" spans="1:26" x14ac:dyDescent="0.2">
      <c r="A367" s="58"/>
      <c r="B367" s="364"/>
      <c r="C367" s="364"/>
      <c r="D367" s="364"/>
      <c r="E367" s="364"/>
      <c r="F367" s="364"/>
      <c r="G367" s="365"/>
      <c r="H367" s="366">
        <v>3</v>
      </c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367">
        <f t="shared" si="72"/>
        <v>3</v>
      </c>
      <c r="U367" s="224">
        <f t="shared" si="73"/>
        <v>7.1428571428571426E-3</v>
      </c>
      <c r="V367" s="361">
        <f>D364</f>
        <v>1213</v>
      </c>
      <c r="W367" s="361"/>
      <c r="X367" s="368" t="s">
        <v>6</v>
      </c>
      <c r="Y367" s="47">
        <f t="shared" si="74"/>
        <v>3</v>
      </c>
      <c r="Z367" s="369" t="s">
        <v>181</v>
      </c>
    </row>
    <row r="368" spans="1:26" x14ac:dyDescent="0.2">
      <c r="A368" s="58"/>
      <c r="B368" s="364"/>
      <c r="C368" s="364"/>
      <c r="D368" s="364"/>
      <c r="E368" s="364"/>
      <c r="F368" s="364"/>
      <c r="G368" s="365"/>
      <c r="H368" s="366">
        <v>3</v>
      </c>
      <c r="I368" s="67"/>
      <c r="J368" s="67">
        <v>2</v>
      </c>
      <c r="K368" s="67"/>
      <c r="L368" s="67"/>
      <c r="M368" s="67"/>
      <c r="N368" s="67"/>
      <c r="O368" s="67"/>
      <c r="P368" s="67"/>
      <c r="Q368" s="67"/>
      <c r="R368" s="67"/>
      <c r="S368" s="67"/>
      <c r="T368" s="367">
        <f t="shared" si="72"/>
        <v>5</v>
      </c>
      <c r="U368" s="224">
        <f t="shared" si="73"/>
        <v>1.1904761904761904E-2</v>
      </c>
      <c r="V368" s="361">
        <f>D364</f>
        <v>1213</v>
      </c>
      <c r="W368" s="361"/>
      <c r="X368" s="368" t="s">
        <v>14</v>
      </c>
      <c r="Y368" s="47">
        <f t="shared" si="74"/>
        <v>5</v>
      </c>
      <c r="Z368" s="369"/>
    </row>
    <row r="369" spans="1:26" x14ac:dyDescent="0.2">
      <c r="A369" s="58"/>
      <c r="B369" s="364"/>
      <c r="C369" s="364"/>
      <c r="D369" s="364"/>
      <c r="E369" s="364"/>
      <c r="F369" s="364"/>
      <c r="G369" s="365"/>
      <c r="H369" s="366">
        <v>2</v>
      </c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367">
        <f t="shared" si="72"/>
        <v>2</v>
      </c>
      <c r="U369" s="224">
        <f t="shared" si="73"/>
        <v>4.7619047619047623E-3</v>
      </c>
      <c r="V369" s="361">
        <f>D364</f>
        <v>1213</v>
      </c>
      <c r="W369" s="361"/>
      <c r="X369" s="368" t="s">
        <v>15</v>
      </c>
      <c r="Y369" s="47">
        <f t="shared" si="74"/>
        <v>2</v>
      </c>
      <c r="Z369" s="370"/>
    </row>
    <row r="370" spans="1:26" x14ac:dyDescent="0.2">
      <c r="A370" s="58"/>
      <c r="B370" s="364"/>
      <c r="C370" s="364"/>
      <c r="D370" s="364"/>
      <c r="E370" s="364"/>
      <c r="F370" s="364"/>
      <c r="G370" s="365"/>
      <c r="H370" s="366">
        <v>1</v>
      </c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367">
        <f t="shared" si="72"/>
        <v>1</v>
      </c>
      <c r="U370" s="224">
        <f t="shared" si="73"/>
        <v>2.3809523809523812E-3</v>
      </c>
      <c r="V370" s="361">
        <f>D364</f>
        <v>1213</v>
      </c>
      <c r="W370" s="361"/>
      <c r="X370" s="368" t="s">
        <v>32</v>
      </c>
      <c r="Y370" s="47">
        <f t="shared" si="74"/>
        <v>1</v>
      </c>
      <c r="Z370" s="370"/>
    </row>
    <row r="371" spans="1:26" x14ac:dyDescent="0.2">
      <c r="A371" s="58"/>
      <c r="B371" s="364"/>
      <c r="C371" s="364"/>
      <c r="D371" s="364"/>
      <c r="E371" s="364"/>
      <c r="F371" s="364"/>
      <c r="G371" s="365"/>
      <c r="H371" s="366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367">
        <f t="shared" si="72"/>
        <v>0</v>
      </c>
      <c r="U371" s="224">
        <f t="shared" si="73"/>
        <v>0</v>
      </c>
      <c r="V371" s="361">
        <f>D364</f>
        <v>1213</v>
      </c>
      <c r="W371" s="361"/>
      <c r="X371" s="368" t="s">
        <v>33</v>
      </c>
      <c r="Y371" s="47">
        <f t="shared" si="74"/>
        <v>0</v>
      </c>
      <c r="Z371" s="370"/>
    </row>
    <row r="372" spans="1:26" x14ac:dyDescent="0.2">
      <c r="A372" s="58"/>
      <c r="B372" s="364"/>
      <c r="C372" s="364"/>
      <c r="D372" s="364"/>
      <c r="E372" s="364"/>
      <c r="F372" s="364"/>
      <c r="G372" s="365"/>
      <c r="H372" s="366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367">
        <f t="shared" si="72"/>
        <v>0</v>
      </c>
      <c r="U372" s="224">
        <f t="shared" si="73"/>
        <v>0</v>
      </c>
      <c r="V372" s="361">
        <f>D364</f>
        <v>1213</v>
      </c>
      <c r="W372" s="361"/>
      <c r="X372" s="368" t="s">
        <v>615</v>
      </c>
      <c r="Y372" s="47">
        <f t="shared" si="74"/>
        <v>0</v>
      </c>
      <c r="Z372" s="370"/>
    </row>
    <row r="373" spans="1:26" x14ac:dyDescent="0.2">
      <c r="A373" s="58"/>
      <c r="B373" s="364"/>
      <c r="C373" s="364"/>
      <c r="D373" s="364"/>
      <c r="E373" s="364"/>
      <c r="F373" s="364" t="s">
        <v>110</v>
      </c>
      <c r="G373" s="365"/>
      <c r="H373" s="366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367">
        <f t="shared" si="72"/>
        <v>0</v>
      </c>
      <c r="U373" s="224">
        <f t="shared" si="73"/>
        <v>0</v>
      </c>
      <c r="V373" s="361">
        <f>D364</f>
        <v>1213</v>
      </c>
      <c r="W373" s="361"/>
      <c r="X373" s="368" t="s">
        <v>31</v>
      </c>
      <c r="Y373" s="47">
        <f t="shared" si="74"/>
        <v>0</v>
      </c>
      <c r="Z373" s="370"/>
    </row>
    <row r="374" spans="1:26" x14ac:dyDescent="0.2">
      <c r="A374" s="58"/>
      <c r="B374" s="364"/>
      <c r="C374" s="364"/>
      <c r="D374" s="364"/>
      <c r="E374" s="364"/>
      <c r="F374" s="364"/>
      <c r="G374" s="365"/>
      <c r="H374" s="366">
        <v>2</v>
      </c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367">
        <f t="shared" si="72"/>
        <v>2</v>
      </c>
      <c r="U374" s="224">
        <f t="shared" si="73"/>
        <v>4.7619047619047623E-3</v>
      </c>
      <c r="V374" s="361">
        <f>D364</f>
        <v>1213</v>
      </c>
      <c r="W374" s="361"/>
      <c r="X374" s="368" t="s">
        <v>0</v>
      </c>
      <c r="Y374" s="47">
        <f t="shared" si="74"/>
        <v>2</v>
      </c>
      <c r="Z374" s="371"/>
    </row>
    <row r="375" spans="1:26" x14ac:dyDescent="0.2">
      <c r="A375" s="58"/>
      <c r="B375" s="364"/>
      <c r="C375" s="364"/>
      <c r="D375" s="364"/>
      <c r="E375" s="364"/>
      <c r="F375" s="364"/>
      <c r="G375" s="365"/>
      <c r="H375" s="366">
        <v>6</v>
      </c>
      <c r="I375" s="67"/>
      <c r="J375" s="67">
        <v>1</v>
      </c>
      <c r="K375" s="67"/>
      <c r="L375" s="67"/>
      <c r="M375" s="67"/>
      <c r="N375" s="67"/>
      <c r="O375" s="67"/>
      <c r="P375" s="67"/>
      <c r="Q375" s="67"/>
      <c r="R375" s="67"/>
      <c r="S375" s="67"/>
      <c r="T375" s="367">
        <f t="shared" si="72"/>
        <v>7</v>
      </c>
      <c r="U375" s="224">
        <f t="shared" si="73"/>
        <v>1.6666666666666666E-2</v>
      </c>
      <c r="V375" s="361">
        <f>D364</f>
        <v>1213</v>
      </c>
      <c r="W375" s="361"/>
      <c r="X375" s="368" t="s">
        <v>12</v>
      </c>
      <c r="Y375" s="47">
        <f t="shared" si="74"/>
        <v>7</v>
      </c>
      <c r="Z375" s="371"/>
    </row>
    <row r="376" spans="1:26" x14ac:dyDescent="0.2">
      <c r="A376" s="58"/>
      <c r="B376" s="364"/>
      <c r="C376" s="364"/>
      <c r="D376" s="364"/>
      <c r="E376" s="364"/>
      <c r="F376" s="364"/>
      <c r="G376" s="365"/>
      <c r="H376" s="366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367">
        <f t="shared" si="72"/>
        <v>0</v>
      </c>
      <c r="U376" s="224">
        <f t="shared" si="73"/>
        <v>0</v>
      </c>
      <c r="V376" s="361">
        <f>D364</f>
        <v>1213</v>
      </c>
      <c r="W376" s="361"/>
      <c r="X376" s="368" t="s">
        <v>35</v>
      </c>
      <c r="Y376" s="47">
        <f t="shared" si="74"/>
        <v>0</v>
      </c>
      <c r="Z376" s="371"/>
    </row>
    <row r="377" spans="1:26" x14ac:dyDescent="0.2">
      <c r="A377" s="58"/>
      <c r="B377" s="364"/>
      <c r="C377" s="364"/>
      <c r="D377" s="364"/>
      <c r="E377" s="364"/>
      <c r="F377" s="364"/>
      <c r="G377" s="365"/>
      <c r="H377" s="3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373">
        <f t="shared" si="72"/>
        <v>0</v>
      </c>
      <c r="U377" s="224">
        <f t="shared" si="73"/>
        <v>0</v>
      </c>
      <c r="V377" s="361">
        <f>D364</f>
        <v>1213</v>
      </c>
      <c r="W377" s="361"/>
      <c r="X377" s="180" t="s">
        <v>189</v>
      </c>
      <c r="Y377" s="47">
        <f t="shared" si="74"/>
        <v>0</v>
      </c>
      <c r="Z377" s="371"/>
    </row>
    <row r="378" spans="1:26" ht="15.75" x14ac:dyDescent="0.2">
      <c r="A378" s="58"/>
      <c r="B378" s="364"/>
      <c r="C378" s="364"/>
      <c r="D378" s="364"/>
      <c r="E378" s="364"/>
      <c r="F378" s="364"/>
      <c r="G378" s="62"/>
      <c r="H378" s="375"/>
      <c r="I378" s="67"/>
      <c r="J378" s="72"/>
      <c r="K378" s="67"/>
      <c r="L378" s="67"/>
      <c r="M378" s="67"/>
      <c r="N378" s="67"/>
      <c r="O378" s="67"/>
      <c r="P378" s="67"/>
      <c r="Q378" s="67"/>
      <c r="R378" s="67"/>
      <c r="S378" s="67"/>
      <c r="T378" s="367">
        <f t="shared" si="72"/>
        <v>0</v>
      </c>
      <c r="U378" s="224">
        <f t="shared" si="73"/>
        <v>0</v>
      </c>
      <c r="V378" s="361">
        <f>D364</f>
        <v>1213</v>
      </c>
      <c r="W378" s="361"/>
      <c r="X378" s="376" t="s">
        <v>397</v>
      </c>
      <c r="Z378" s="377"/>
    </row>
    <row r="379" spans="1:26" x14ac:dyDescent="0.2">
      <c r="A379" s="58"/>
      <c r="B379" s="364"/>
      <c r="C379" s="364"/>
      <c r="D379" s="364"/>
      <c r="E379" s="364"/>
      <c r="F379" s="364"/>
      <c r="G379" s="62"/>
      <c r="H379" s="378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367">
        <f t="shared" si="72"/>
        <v>0</v>
      </c>
      <c r="U379" s="224">
        <f t="shared" si="73"/>
        <v>0</v>
      </c>
      <c r="V379" s="361">
        <f>D364</f>
        <v>1213</v>
      </c>
      <c r="W379" s="361"/>
      <c r="X379" s="368" t="s">
        <v>48</v>
      </c>
      <c r="Z379" s="363"/>
    </row>
    <row r="380" spans="1:26" x14ac:dyDescent="0.2">
      <c r="A380" s="58"/>
      <c r="B380" s="364"/>
      <c r="C380" s="364"/>
      <c r="D380" s="364"/>
      <c r="E380" s="364"/>
      <c r="F380" s="364"/>
      <c r="G380" s="365"/>
      <c r="H380" s="366"/>
      <c r="I380" s="375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367">
        <f t="shared" si="72"/>
        <v>0</v>
      </c>
      <c r="U380" s="224">
        <f t="shared" si="73"/>
        <v>0</v>
      </c>
      <c r="V380" s="361"/>
      <c r="W380" s="361"/>
      <c r="X380" s="368" t="s">
        <v>85</v>
      </c>
      <c r="Z380" s="363"/>
    </row>
    <row r="381" spans="1:26" ht="15.75" thickBot="1" x14ac:dyDescent="0.25">
      <c r="A381" s="58"/>
      <c r="B381" s="364"/>
      <c r="C381" s="364"/>
      <c r="D381" s="364"/>
      <c r="E381" s="364"/>
      <c r="F381" s="364"/>
      <c r="G381" s="365"/>
      <c r="H381" s="379"/>
      <c r="I381" s="210"/>
      <c r="J381" s="210">
        <v>4</v>
      </c>
      <c r="K381" s="210"/>
      <c r="L381" s="210"/>
      <c r="M381" s="210"/>
      <c r="N381" s="210"/>
      <c r="O381" s="210"/>
      <c r="P381" s="210"/>
      <c r="Q381" s="210"/>
      <c r="R381" s="210"/>
      <c r="S381" s="210"/>
      <c r="T381" s="380">
        <f t="shared" si="72"/>
        <v>4</v>
      </c>
      <c r="U381" s="331">
        <f t="shared" si="73"/>
        <v>9.5238095238095247E-3</v>
      </c>
      <c r="V381" s="361">
        <f>D364</f>
        <v>1213</v>
      </c>
      <c r="W381" s="381"/>
      <c r="X381" s="382" t="s">
        <v>29</v>
      </c>
      <c r="Y381" s="47">
        <f t="shared" ref="Y381:Y391" si="75">T381</f>
        <v>4</v>
      </c>
      <c r="Z381" s="383"/>
    </row>
    <row r="382" spans="1:26" x14ac:dyDescent="0.2">
      <c r="A382" s="58"/>
      <c r="B382" s="364"/>
      <c r="C382" s="364" t="s">
        <v>126</v>
      </c>
      <c r="D382" s="364"/>
      <c r="E382" s="364"/>
      <c r="F382" s="364"/>
      <c r="G382" s="365"/>
      <c r="H382" s="384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367">
        <f t="shared" si="72"/>
        <v>0</v>
      </c>
      <c r="U382" s="224">
        <f t="shared" si="73"/>
        <v>0</v>
      </c>
      <c r="V382" s="361">
        <f>D364</f>
        <v>1213</v>
      </c>
      <c r="W382" s="361"/>
      <c r="X382" s="385" t="s">
        <v>11</v>
      </c>
      <c r="Y382" s="47">
        <f t="shared" si="75"/>
        <v>0</v>
      </c>
      <c r="Z382" s="363"/>
    </row>
    <row r="383" spans="1:26" x14ac:dyDescent="0.2">
      <c r="A383" s="58"/>
      <c r="B383" s="364"/>
      <c r="C383" s="364"/>
      <c r="D383" s="364"/>
      <c r="E383" s="364"/>
      <c r="F383" s="364"/>
      <c r="G383" s="365"/>
      <c r="H383" s="386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367">
        <f t="shared" si="72"/>
        <v>0</v>
      </c>
      <c r="U383" s="224">
        <f t="shared" si="73"/>
        <v>0</v>
      </c>
      <c r="V383" s="361">
        <f>D364</f>
        <v>1213</v>
      </c>
      <c r="W383" s="361"/>
      <c r="X383" s="368" t="s">
        <v>30</v>
      </c>
      <c r="Y383" s="47">
        <f t="shared" si="75"/>
        <v>0</v>
      </c>
      <c r="Z383" s="363"/>
    </row>
    <row r="384" spans="1:26" x14ac:dyDescent="0.2">
      <c r="A384" s="58"/>
      <c r="B384" s="364"/>
      <c r="C384" s="364"/>
      <c r="D384" s="364"/>
      <c r="E384" s="364"/>
      <c r="F384" s="364"/>
      <c r="G384" s="365"/>
      <c r="H384" s="386"/>
      <c r="I384" s="67">
        <v>2</v>
      </c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367">
        <f t="shared" si="72"/>
        <v>0</v>
      </c>
      <c r="U384" s="224">
        <f t="shared" si="73"/>
        <v>0</v>
      </c>
      <c r="V384" s="361">
        <f>D364</f>
        <v>1213</v>
      </c>
      <c r="W384" s="361"/>
      <c r="X384" s="368" t="s">
        <v>3</v>
      </c>
      <c r="Y384" s="47">
        <f t="shared" si="75"/>
        <v>0</v>
      </c>
      <c r="Z384" s="370"/>
    </row>
    <row r="385" spans="1:26" x14ac:dyDescent="0.2">
      <c r="A385" s="58"/>
      <c r="B385" s="364"/>
      <c r="C385" s="364"/>
      <c r="D385" s="364"/>
      <c r="E385" s="364"/>
      <c r="F385" s="364"/>
      <c r="G385" s="365"/>
      <c r="H385" s="386"/>
      <c r="I385" s="67">
        <v>6</v>
      </c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367">
        <f t="shared" si="72"/>
        <v>0</v>
      </c>
      <c r="U385" s="224">
        <f t="shared" si="73"/>
        <v>0</v>
      </c>
      <c r="V385" s="361">
        <f>D364</f>
        <v>1213</v>
      </c>
      <c r="W385" s="361"/>
      <c r="X385" s="368" t="s">
        <v>8</v>
      </c>
      <c r="Y385" s="47">
        <f t="shared" si="75"/>
        <v>0</v>
      </c>
      <c r="Z385" s="371"/>
    </row>
    <row r="386" spans="1:26" x14ac:dyDescent="0.2">
      <c r="A386" s="58"/>
      <c r="B386" s="364"/>
      <c r="C386" s="364"/>
      <c r="D386" s="364"/>
      <c r="E386" s="364"/>
      <c r="F386" s="364"/>
      <c r="G386" s="365"/>
      <c r="H386" s="386"/>
      <c r="I386" s="67"/>
      <c r="J386" s="67">
        <v>1</v>
      </c>
      <c r="K386" s="67"/>
      <c r="L386" s="67"/>
      <c r="M386" s="67"/>
      <c r="N386" s="67"/>
      <c r="O386" s="67"/>
      <c r="P386" s="67"/>
      <c r="Q386" s="67"/>
      <c r="R386" s="67"/>
      <c r="S386" s="67"/>
      <c r="T386" s="367">
        <f t="shared" si="72"/>
        <v>1</v>
      </c>
      <c r="U386" s="224">
        <f t="shared" si="73"/>
        <v>2.3809523809523812E-3</v>
      </c>
      <c r="V386" s="361">
        <f>D364</f>
        <v>1213</v>
      </c>
      <c r="W386" s="361"/>
      <c r="X386" s="368" t="s">
        <v>9</v>
      </c>
      <c r="Y386" s="47">
        <f t="shared" si="75"/>
        <v>1</v>
      </c>
      <c r="Z386" s="371"/>
    </row>
    <row r="387" spans="1:26" x14ac:dyDescent="0.2">
      <c r="A387" s="58"/>
      <c r="B387" s="364"/>
      <c r="C387" s="364"/>
      <c r="D387" s="364"/>
      <c r="E387" s="364"/>
      <c r="F387" s="364"/>
      <c r="G387" s="365"/>
      <c r="H387" s="386"/>
      <c r="I387" s="67">
        <v>3</v>
      </c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367">
        <f t="shared" si="72"/>
        <v>0</v>
      </c>
      <c r="U387" s="224">
        <f t="shared" si="73"/>
        <v>0</v>
      </c>
      <c r="V387" s="361">
        <f>D364</f>
        <v>1213</v>
      </c>
      <c r="W387" s="361"/>
      <c r="X387" s="368" t="s">
        <v>82</v>
      </c>
      <c r="Y387" s="47">
        <f t="shared" si="75"/>
        <v>0</v>
      </c>
      <c r="Z387" s="363" t="s">
        <v>618</v>
      </c>
    </row>
    <row r="388" spans="1:26" x14ac:dyDescent="0.2">
      <c r="A388" s="58"/>
      <c r="B388" s="364"/>
      <c r="C388" s="364"/>
      <c r="D388" s="364"/>
      <c r="E388" s="364"/>
      <c r="F388" s="364"/>
      <c r="G388" s="365"/>
      <c r="H388" s="386"/>
      <c r="I388" s="67">
        <v>1</v>
      </c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367">
        <f t="shared" si="72"/>
        <v>0</v>
      </c>
      <c r="U388" s="224">
        <f t="shared" si="73"/>
        <v>0</v>
      </c>
      <c r="V388" s="361">
        <f>D364</f>
        <v>1213</v>
      </c>
      <c r="W388" s="361"/>
      <c r="X388" s="368" t="s">
        <v>20</v>
      </c>
      <c r="Y388" s="47">
        <f t="shared" si="75"/>
        <v>0</v>
      </c>
      <c r="Z388" s="363" t="s">
        <v>660</v>
      </c>
    </row>
    <row r="389" spans="1:26" x14ac:dyDescent="0.2">
      <c r="A389" s="58"/>
      <c r="B389" s="364"/>
      <c r="C389" s="364"/>
      <c r="D389" s="364"/>
      <c r="E389" s="364"/>
      <c r="F389" s="364"/>
      <c r="G389" s="365"/>
      <c r="H389" s="386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367">
        <f t="shared" si="72"/>
        <v>0</v>
      </c>
      <c r="U389" s="224">
        <f t="shared" si="73"/>
        <v>0</v>
      </c>
      <c r="V389" s="361">
        <f>D364</f>
        <v>1213</v>
      </c>
      <c r="W389" s="361"/>
      <c r="X389" s="368" t="s">
        <v>83</v>
      </c>
      <c r="Y389" s="47">
        <f t="shared" si="75"/>
        <v>0</v>
      </c>
      <c r="Z389" s="370"/>
    </row>
    <row r="390" spans="1:26" x14ac:dyDescent="0.2">
      <c r="A390" s="58"/>
      <c r="B390" s="364"/>
      <c r="C390" s="364"/>
      <c r="D390" s="364"/>
      <c r="E390" s="364"/>
      <c r="F390" s="364"/>
      <c r="G390" s="365"/>
      <c r="H390" s="386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367">
        <f t="shared" si="72"/>
        <v>0</v>
      </c>
      <c r="U390" s="224">
        <f t="shared" si="73"/>
        <v>0</v>
      </c>
      <c r="V390" s="361">
        <f>D364</f>
        <v>1213</v>
      </c>
      <c r="W390" s="361"/>
      <c r="X390" s="368" t="s">
        <v>10</v>
      </c>
      <c r="Y390" s="47">
        <f t="shared" si="75"/>
        <v>0</v>
      </c>
      <c r="Z390" s="371"/>
    </row>
    <row r="391" spans="1:26" x14ac:dyDescent="0.2">
      <c r="A391" s="58"/>
      <c r="B391" s="364"/>
      <c r="C391" s="364"/>
      <c r="D391" s="364"/>
      <c r="E391" s="364"/>
      <c r="F391" s="364"/>
      <c r="G391" s="365"/>
      <c r="H391" s="386"/>
      <c r="I391" s="67">
        <v>7</v>
      </c>
      <c r="J391" s="67">
        <v>1</v>
      </c>
      <c r="K391" s="67"/>
      <c r="L391" s="67"/>
      <c r="M391" s="67"/>
      <c r="N391" s="67"/>
      <c r="O391" s="67"/>
      <c r="P391" s="67"/>
      <c r="Q391" s="67"/>
      <c r="R391" s="67"/>
      <c r="S391" s="67"/>
      <c r="T391" s="367">
        <f>SUM(H391,J391,L391,N391,P391,R391,S391)</f>
        <v>1</v>
      </c>
      <c r="U391" s="224">
        <f t="shared" si="73"/>
        <v>2.3809523809523812E-3</v>
      </c>
      <c r="V391" s="361">
        <f>D364</f>
        <v>1213</v>
      </c>
      <c r="W391" s="361"/>
      <c r="X391" s="368" t="s">
        <v>13</v>
      </c>
      <c r="Y391" s="47">
        <f t="shared" si="75"/>
        <v>1</v>
      </c>
      <c r="Z391" s="371"/>
    </row>
    <row r="392" spans="1:26" x14ac:dyDescent="0.2">
      <c r="A392" s="58"/>
      <c r="B392" s="364"/>
      <c r="C392" s="364"/>
      <c r="D392" s="364"/>
      <c r="E392" s="364"/>
      <c r="F392" s="364"/>
      <c r="G392" s="365"/>
      <c r="H392" s="366"/>
      <c r="I392" s="67">
        <v>1</v>
      </c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367">
        <f t="shared" ref="T392:T395" si="76">SUM(H392,J392,L392,N392,P392,R392,S392)</f>
        <v>0</v>
      </c>
      <c r="U392" s="224">
        <f t="shared" si="73"/>
        <v>0</v>
      </c>
      <c r="V392" s="361" t="str">
        <f>D363</f>
        <v>Build QTY</v>
      </c>
      <c r="W392" s="361"/>
      <c r="X392" s="368" t="s">
        <v>101</v>
      </c>
      <c r="Y392" s="47">
        <f t="shared" ref="Y392:Y403" si="77">T393</f>
        <v>0</v>
      </c>
      <c r="Z392" s="370"/>
    </row>
    <row r="393" spans="1:26" ht="15.75" x14ac:dyDescent="0.2">
      <c r="A393" s="58"/>
      <c r="B393" s="364"/>
      <c r="C393" s="364"/>
      <c r="D393" s="364"/>
      <c r="E393" s="364"/>
      <c r="F393" s="364"/>
      <c r="G393" s="365"/>
      <c r="H393" s="366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367">
        <f t="shared" si="76"/>
        <v>0</v>
      </c>
      <c r="U393" s="224">
        <f t="shared" si="73"/>
        <v>0</v>
      </c>
      <c r="V393" s="361">
        <f>D364</f>
        <v>1213</v>
      </c>
      <c r="W393" s="361"/>
      <c r="X393" s="387" t="s">
        <v>90</v>
      </c>
      <c r="Y393" s="47">
        <f t="shared" si="77"/>
        <v>0</v>
      </c>
      <c r="Z393" s="370"/>
    </row>
    <row r="394" spans="1:26" x14ac:dyDescent="0.2">
      <c r="A394" s="58"/>
      <c r="B394" s="364"/>
      <c r="C394" s="364"/>
      <c r="D394" s="364"/>
      <c r="E394" s="364"/>
      <c r="F394" s="364"/>
      <c r="G394" s="365"/>
      <c r="H394" s="366"/>
      <c r="I394" s="67">
        <v>1</v>
      </c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367">
        <f t="shared" si="76"/>
        <v>0</v>
      </c>
      <c r="U394" s="224">
        <f t="shared" si="73"/>
        <v>0</v>
      </c>
      <c r="V394" s="361">
        <f>D364</f>
        <v>1213</v>
      </c>
      <c r="W394" s="361"/>
      <c r="X394" s="368" t="s">
        <v>85</v>
      </c>
      <c r="Y394" s="47">
        <f t="shared" si="77"/>
        <v>0</v>
      </c>
      <c r="Z394" s="371"/>
    </row>
    <row r="395" spans="1:26" ht="15.75" thickBot="1" x14ac:dyDescent="0.25">
      <c r="A395" s="58"/>
      <c r="B395" s="364"/>
      <c r="C395" s="364"/>
      <c r="D395" s="364"/>
      <c r="E395" s="364"/>
      <c r="F395" s="364"/>
      <c r="G395" s="365"/>
      <c r="H395" s="3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367">
        <f t="shared" si="76"/>
        <v>0</v>
      </c>
      <c r="U395" s="224">
        <f t="shared" si="73"/>
        <v>0</v>
      </c>
      <c r="V395" s="361">
        <f>D364</f>
        <v>1213</v>
      </c>
      <c r="W395" s="381"/>
      <c r="X395" s="374" t="s">
        <v>127</v>
      </c>
      <c r="Y395" s="47">
        <f t="shared" si="77"/>
        <v>0</v>
      </c>
      <c r="Z395" s="363"/>
    </row>
    <row r="396" spans="1:26" ht="15.75" thickBot="1" x14ac:dyDescent="0.25">
      <c r="A396" s="58"/>
      <c r="B396" s="364"/>
      <c r="C396" s="364"/>
      <c r="D396" s="364"/>
      <c r="E396" s="364"/>
      <c r="F396" s="364"/>
      <c r="G396" s="365"/>
      <c r="H396" s="358"/>
      <c r="I396" s="203"/>
      <c r="J396" s="203"/>
      <c r="K396" s="203"/>
      <c r="L396" s="203"/>
      <c r="M396" s="203"/>
      <c r="N396" s="203"/>
      <c r="O396" s="203"/>
      <c r="P396" s="203"/>
      <c r="Q396" s="203"/>
      <c r="R396" s="203"/>
      <c r="S396" s="203"/>
      <c r="T396" s="202"/>
      <c r="U396" s="202"/>
      <c r="V396" s="202"/>
      <c r="W396" s="388"/>
      <c r="X396" s="452" t="s">
        <v>86</v>
      </c>
      <c r="Y396" s="47">
        <f t="shared" si="77"/>
        <v>0</v>
      </c>
      <c r="Z396" s="363"/>
    </row>
    <row r="397" spans="1:26" ht="15.75" x14ac:dyDescent="0.2">
      <c r="A397" s="58"/>
      <c r="B397" s="364"/>
      <c r="C397" s="364"/>
      <c r="D397" s="364"/>
      <c r="E397" s="364"/>
      <c r="F397" s="364"/>
      <c r="G397" s="62"/>
      <c r="H397" s="359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389">
        <f t="shared" ref="T397:T404" si="78">SUM(H397,J397,L397,N397,P397,R397,S397)</f>
        <v>0</v>
      </c>
      <c r="U397" s="224">
        <f>($T397)/$D$319</f>
        <v>0</v>
      </c>
      <c r="V397" s="361">
        <f>D364</f>
        <v>1213</v>
      </c>
      <c r="W397" s="390"/>
      <c r="X397" s="285" t="s">
        <v>12</v>
      </c>
      <c r="Y397" s="47">
        <f t="shared" si="77"/>
        <v>0</v>
      </c>
      <c r="Z397" s="105"/>
    </row>
    <row r="398" spans="1:26" x14ac:dyDescent="0.2">
      <c r="A398" s="58"/>
      <c r="B398" s="364"/>
      <c r="C398" s="364"/>
      <c r="D398" s="364"/>
      <c r="E398" s="364"/>
      <c r="F398" s="364"/>
      <c r="G398" s="62"/>
      <c r="H398" s="366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367">
        <f t="shared" si="78"/>
        <v>0</v>
      </c>
      <c r="U398" s="224">
        <f t="shared" ref="U398:U404" si="79">($T398)/$D$319</f>
        <v>0</v>
      </c>
      <c r="V398" s="361">
        <f>D364</f>
        <v>1213</v>
      </c>
      <c r="W398" s="361"/>
      <c r="X398" s="368" t="s">
        <v>199</v>
      </c>
      <c r="Y398" s="47">
        <f t="shared" si="77"/>
        <v>1</v>
      </c>
      <c r="Z398" s="105"/>
    </row>
    <row r="399" spans="1:26" x14ac:dyDescent="0.2">
      <c r="A399" s="58"/>
      <c r="B399" s="364"/>
      <c r="C399" s="364"/>
      <c r="D399" s="364"/>
      <c r="E399" s="364"/>
      <c r="F399" s="364"/>
      <c r="G399" s="62"/>
      <c r="H399" s="366">
        <v>1</v>
      </c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367">
        <f t="shared" si="78"/>
        <v>1</v>
      </c>
      <c r="U399" s="224">
        <f t="shared" si="79"/>
        <v>2.3809523809523812E-3</v>
      </c>
      <c r="V399" s="361">
        <f>D364</f>
        <v>1213</v>
      </c>
      <c r="W399" s="361"/>
      <c r="X399" s="368" t="s">
        <v>76</v>
      </c>
      <c r="Y399" s="47">
        <f t="shared" si="77"/>
        <v>0</v>
      </c>
      <c r="Z399" s="105" t="s">
        <v>219</v>
      </c>
    </row>
    <row r="400" spans="1:26" x14ac:dyDescent="0.2">
      <c r="A400" s="58"/>
      <c r="B400" s="364"/>
      <c r="C400" s="364"/>
      <c r="D400" s="364"/>
      <c r="E400" s="364"/>
      <c r="F400" s="364"/>
      <c r="G400" s="62"/>
      <c r="H400" s="366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367">
        <f t="shared" si="78"/>
        <v>0</v>
      </c>
      <c r="U400" s="224">
        <f t="shared" si="79"/>
        <v>0</v>
      </c>
      <c r="V400" s="361">
        <f>D364</f>
        <v>1213</v>
      </c>
      <c r="W400" s="361"/>
      <c r="X400" s="368" t="s">
        <v>87</v>
      </c>
      <c r="Y400" s="47">
        <f t="shared" si="77"/>
        <v>1</v>
      </c>
      <c r="Z400" s="105" t="s">
        <v>661</v>
      </c>
    </row>
    <row r="401" spans="1:26" x14ac:dyDescent="0.2">
      <c r="A401" s="58"/>
      <c r="B401" s="364"/>
      <c r="C401" s="364"/>
      <c r="D401" s="364"/>
      <c r="E401" s="364"/>
      <c r="F401" s="364"/>
      <c r="G401" s="62"/>
      <c r="H401" s="366">
        <v>1</v>
      </c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367">
        <f t="shared" si="78"/>
        <v>1</v>
      </c>
      <c r="U401" s="224">
        <f t="shared" si="79"/>
        <v>2.3809523809523812E-3</v>
      </c>
      <c r="V401" s="361">
        <f>D364</f>
        <v>1213</v>
      </c>
      <c r="W401" s="361"/>
      <c r="X401" s="180" t="s">
        <v>189</v>
      </c>
      <c r="Y401" s="47">
        <f t="shared" si="77"/>
        <v>0</v>
      </c>
      <c r="Z401" s="105" t="s">
        <v>371</v>
      </c>
    </row>
    <row r="402" spans="1:26" x14ac:dyDescent="0.2">
      <c r="A402" s="58"/>
      <c r="B402" s="364"/>
      <c r="C402" s="364"/>
      <c r="D402" s="364"/>
      <c r="E402" s="364"/>
      <c r="F402" s="364"/>
      <c r="G402" s="62"/>
      <c r="H402" s="366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367">
        <f t="shared" si="78"/>
        <v>0</v>
      </c>
      <c r="U402" s="224">
        <f t="shared" si="79"/>
        <v>0</v>
      </c>
      <c r="V402" s="361">
        <f>D364</f>
        <v>1213</v>
      </c>
      <c r="W402" s="361"/>
      <c r="X402" s="368" t="s">
        <v>90</v>
      </c>
      <c r="Y402" s="47">
        <f t="shared" si="77"/>
        <v>0</v>
      </c>
      <c r="Z402" s="439" t="s">
        <v>662</v>
      </c>
    </row>
    <row r="403" spans="1:26" ht="15.75" x14ac:dyDescent="0.2">
      <c r="A403" s="58"/>
      <c r="B403" s="364"/>
      <c r="C403" s="364"/>
      <c r="D403" s="364"/>
      <c r="E403" s="364"/>
      <c r="F403" s="364"/>
      <c r="G403" s="62"/>
      <c r="H403" s="3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367">
        <f t="shared" si="78"/>
        <v>0</v>
      </c>
      <c r="U403" s="224">
        <f t="shared" si="79"/>
        <v>0</v>
      </c>
      <c r="V403" s="361">
        <f>D364</f>
        <v>1213</v>
      </c>
      <c r="W403" s="361"/>
      <c r="X403" s="391" t="s">
        <v>37</v>
      </c>
      <c r="Y403" s="47">
        <f t="shared" si="77"/>
        <v>8</v>
      </c>
      <c r="Z403" s="105"/>
    </row>
    <row r="404" spans="1:26" ht="15.75" thickBot="1" x14ac:dyDescent="0.25">
      <c r="A404" s="191"/>
      <c r="B404" s="192"/>
      <c r="C404" s="192"/>
      <c r="D404" s="192"/>
      <c r="E404" s="192"/>
      <c r="F404" s="192"/>
      <c r="G404" s="199"/>
      <c r="H404" s="372">
        <v>8</v>
      </c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373">
        <f t="shared" si="78"/>
        <v>8</v>
      </c>
      <c r="U404" s="331">
        <f t="shared" si="79"/>
        <v>1.9047619047619049E-2</v>
      </c>
      <c r="V404" s="361">
        <f>D364</f>
        <v>1213</v>
      </c>
      <c r="W404" s="361"/>
      <c r="X404" s="393" t="s">
        <v>168</v>
      </c>
      <c r="Z404" s="442"/>
    </row>
    <row r="405" spans="1:26" ht="15.75" thickBot="1" x14ac:dyDescent="0.25">
      <c r="G405" s="53" t="s">
        <v>5</v>
      </c>
      <c r="H405" s="63">
        <f>SUM(H365:H404)</f>
        <v>61</v>
      </c>
      <c r="I405" s="63">
        <f>SUM(I365:I404)</f>
        <v>21</v>
      </c>
      <c r="J405" s="63">
        <f t="shared" ref="J405:S405" si="80">SUM(J365:J404)</f>
        <v>10</v>
      </c>
      <c r="K405" s="63">
        <f t="shared" si="80"/>
        <v>0</v>
      </c>
      <c r="L405" s="63">
        <f t="shared" si="80"/>
        <v>0</v>
      </c>
      <c r="M405" s="63">
        <f t="shared" si="80"/>
        <v>0</v>
      </c>
      <c r="N405" s="63">
        <f t="shared" si="80"/>
        <v>0</v>
      </c>
      <c r="O405" s="63">
        <f t="shared" si="80"/>
        <v>0</v>
      </c>
      <c r="P405" s="63">
        <f t="shared" si="80"/>
        <v>0</v>
      </c>
      <c r="Q405" s="63">
        <f t="shared" si="80"/>
        <v>0</v>
      </c>
      <c r="R405" s="63">
        <f t="shared" si="80"/>
        <v>0</v>
      </c>
      <c r="S405" s="63">
        <f t="shared" si="80"/>
        <v>0</v>
      </c>
      <c r="T405" s="394">
        <f>SUM(H405,J405,L405,N405,P405,R405,S405)</f>
        <v>71</v>
      </c>
      <c r="U405" s="224">
        <f>($T405)/$D$319</f>
        <v>0.16904761904761906</v>
      </c>
      <c r="V405" s="361">
        <f>D364</f>
        <v>1213</v>
      </c>
      <c r="W405" s="361"/>
      <c r="X405" s="11"/>
      <c r="Z405" s="7"/>
    </row>
  </sheetData>
  <conditionalFormatting sqref="U45:W46 U1:W1 U90:W91 U135:W135 U180:W181 U225:W226 U272:W272 U316:W316 U361:W362 U406:W1048576">
    <cfRule type="cellIs" dxfId="48" priority="782" operator="greaterThan">
      <formula>0.2</formula>
    </cfRule>
  </conditionalFormatting>
  <conditionalFormatting sqref="U4:U34">
    <cfRule type="cellIs" dxfId="47" priority="57" operator="greaterThan">
      <formula>0.2</formula>
    </cfRule>
  </conditionalFormatting>
  <conditionalFormatting sqref="U36:U44">
    <cfRule type="cellIs" dxfId="46" priority="53" operator="greaterThan">
      <formula>0.2</formula>
    </cfRule>
  </conditionalFormatting>
  <conditionalFormatting sqref="U2:V3">
    <cfRule type="cellIs" dxfId="45" priority="56" operator="greaterThan">
      <formula>0.2</formula>
    </cfRule>
  </conditionalFormatting>
  <conditionalFormatting sqref="U2:V3">
    <cfRule type="cellIs" dxfId="44" priority="55" operator="greaterThan">
      <formula>0.2</formula>
    </cfRule>
  </conditionalFormatting>
  <conditionalFormatting sqref="U4:U34 U36:U44">
    <cfRule type="colorScale" priority="54">
      <colorScale>
        <cfvo type="min"/>
        <cfvo type="max"/>
        <color rgb="FFFCFCFF"/>
        <color rgb="FFF8696B"/>
      </colorScale>
    </cfRule>
  </conditionalFormatting>
  <conditionalFormatting sqref="W2:W3">
    <cfRule type="cellIs" dxfId="43" priority="52" operator="greaterThan">
      <formula>0.2</formula>
    </cfRule>
  </conditionalFormatting>
  <conditionalFormatting sqref="U49:U79">
    <cfRule type="cellIs" dxfId="42" priority="51" operator="greaterThan">
      <formula>0.2</formula>
    </cfRule>
  </conditionalFormatting>
  <conditionalFormatting sqref="U81:U89">
    <cfRule type="cellIs" dxfId="41" priority="47" operator="greaterThan">
      <formula>0.2</formula>
    </cfRule>
  </conditionalFormatting>
  <conditionalFormatting sqref="U47:V48">
    <cfRule type="cellIs" dxfId="40" priority="50" operator="greaterThan">
      <formula>0.2</formula>
    </cfRule>
  </conditionalFormatting>
  <conditionalFormatting sqref="U47:V48">
    <cfRule type="cellIs" dxfId="39" priority="49" operator="greaterThan">
      <formula>0.2</formula>
    </cfRule>
  </conditionalFormatting>
  <conditionalFormatting sqref="U49:U79 U81:U89">
    <cfRule type="colorScale" priority="48">
      <colorScale>
        <cfvo type="min"/>
        <cfvo type="max"/>
        <color rgb="FFFCFCFF"/>
        <color rgb="FFF8696B"/>
      </colorScale>
    </cfRule>
  </conditionalFormatting>
  <conditionalFormatting sqref="W47:W48">
    <cfRule type="cellIs" dxfId="38" priority="46" operator="greaterThan">
      <formula>0.2</formula>
    </cfRule>
  </conditionalFormatting>
  <conditionalFormatting sqref="U94:U124">
    <cfRule type="cellIs" dxfId="37" priority="45" operator="greaterThan">
      <formula>0.2</formula>
    </cfRule>
  </conditionalFormatting>
  <conditionalFormatting sqref="U126:U134">
    <cfRule type="cellIs" dxfId="36" priority="41" operator="greaterThan">
      <formula>0.2</formula>
    </cfRule>
  </conditionalFormatting>
  <conditionalFormatting sqref="U92:V93">
    <cfRule type="cellIs" dxfId="35" priority="44" operator="greaterThan">
      <formula>0.2</formula>
    </cfRule>
  </conditionalFormatting>
  <conditionalFormatting sqref="U92:V93">
    <cfRule type="cellIs" dxfId="34" priority="43" operator="greaterThan">
      <formula>0.2</formula>
    </cfRule>
  </conditionalFormatting>
  <conditionalFormatting sqref="U94:U124 U126:U134">
    <cfRule type="colorScale" priority="42">
      <colorScale>
        <cfvo type="min"/>
        <cfvo type="max"/>
        <color rgb="FFFCFCFF"/>
        <color rgb="FFF8696B"/>
      </colorScale>
    </cfRule>
  </conditionalFormatting>
  <conditionalFormatting sqref="W92:W93">
    <cfRule type="cellIs" dxfId="33" priority="40" operator="greaterThan">
      <formula>0.2</formula>
    </cfRule>
  </conditionalFormatting>
  <conditionalFormatting sqref="U136:W136">
    <cfRule type="cellIs" dxfId="32" priority="39" operator="greaterThan">
      <formula>0.2</formula>
    </cfRule>
  </conditionalFormatting>
  <conditionalFormatting sqref="U139:U169">
    <cfRule type="cellIs" dxfId="31" priority="38" operator="greaterThan">
      <formula>0.2</formula>
    </cfRule>
  </conditionalFormatting>
  <conditionalFormatting sqref="U171:U179">
    <cfRule type="cellIs" dxfId="30" priority="34" operator="greaterThan">
      <formula>0.2</formula>
    </cfRule>
  </conditionalFormatting>
  <conditionalFormatting sqref="U137:V138">
    <cfRule type="cellIs" dxfId="29" priority="37" operator="greaterThan">
      <formula>0.2</formula>
    </cfRule>
  </conditionalFormatting>
  <conditionalFormatting sqref="U137:V138">
    <cfRule type="cellIs" dxfId="28" priority="36" operator="greaterThan">
      <formula>0.2</formula>
    </cfRule>
  </conditionalFormatting>
  <conditionalFormatting sqref="U139:U169 U171:U179">
    <cfRule type="colorScale" priority="35">
      <colorScale>
        <cfvo type="min"/>
        <cfvo type="max"/>
        <color rgb="FFFCFCFF"/>
        <color rgb="FFF8696B"/>
      </colorScale>
    </cfRule>
  </conditionalFormatting>
  <conditionalFormatting sqref="W137:W138">
    <cfRule type="cellIs" dxfId="27" priority="33" operator="greaterThan">
      <formula>0.2</formula>
    </cfRule>
  </conditionalFormatting>
  <conditionalFormatting sqref="U184:U214">
    <cfRule type="cellIs" dxfId="26" priority="32" operator="greaterThan">
      <formula>0.2</formula>
    </cfRule>
  </conditionalFormatting>
  <conditionalFormatting sqref="U216:U224">
    <cfRule type="cellIs" dxfId="25" priority="28" operator="greaterThan">
      <formula>0.2</formula>
    </cfRule>
  </conditionalFormatting>
  <conditionalFormatting sqref="U182:V183">
    <cfRule type="cellIs" dxfId="24" priority="31" operator="greaterThan">
      <formula>0.2</formula>
    </cfRule>
  </conditionalFormatting>
  <conditionalFormatting sqref="U182:V183">
    <cfRule type="cellIs" dxfId="23" priority="30" operator="greaterThan">
      <formula>0.2</formula>
    </cfRule>
  </conditionalFormatting>
  <conditionalFormatting sqref="U184:U214 U216:U224">
    <cfRule type="colorScale" priority="29">
      <colorScale>
        <cfvo type="min"/>
        <cfvo type="max"/>
        <color rgb="FFFCFCFF"/>
        <color rgb="FFF8696B"/>
      </colorScale>
    </cfRule>
  </conditionalFormatting>
  <conditionalFormatting sqref="W182:W183">
    <cfRule type="cellIs" dxfId="22" priority="27" operator="greaterThan">
      <formula>0.2</formula>
    </cfRule>
  </conditionalFormatting>
  <conditionalFormatting sqref="U227:W227 U271:W271">
    <cfRule type="cellIs" dxfId="21" priority="26" operator="greaterThan">
      <formula>0.2</formula>
    </cfRule>
  </conditionalFormatting>
  <conditionalFormatting sqref="U230:U260">
    <cfRule type="cellIs" dxfId="20" priority="25" operator="greaterThan">
      <formula>0.2</formula>
    </cfRule>
  </conditionalFormatting>
  <conditionalFormatting sqref="U262:U270">
    <cfRule type="cellIs" dxfId="19" priority="21" operator="greaterThan">
      <formula>0.2</formula>
    </cfRule>
  </conditionalFormatting>
  <conditionalFormatting sqref="U228:V229">
    <cfRule type="cellIs" dxfId="18" priority="24" operator="greaterThan">
      <formula>0.2</formula>
    </cfRule>
  </conditionalFormatting>
  <conditionalFormatting sqref="U228:V229">
    <cfRule type="cellIs" dxfId="17" priority="23" operator="greaterThan">
      <formula>0.2</formula>
    </cfRule>
  </conditionalFormatting>
  <conditionalFormatting sqref="U230:U260 U262:U270">
    <cfRule type="colorScale" priority="22">
      <colorScale>
        <cfvo type="min"/>
        <cfvo type="max"/>
        <color rgb="FFFCFCFF"/>
        <color rgb="FFF8696B"/>
      </colorScale>
    </cfRule>
  </conditionalFormatting>
  <conditionalFormatting sqref="W228:W229">
    <cfRule type="cellIs" dxfId="16" priority="20" operator="greaterThan">
      <formula>0.2</formula>
    </cfRule>
  </conditionalFormatting>
  <conditionalFormatting sqref="U275:U305">
    <cfRule type="cellIs" dxfId="15" priority="19" operator="greaterThan">
      <formula>0.2</formula>
    </cfRule>
  </conditionalFormatting>
  <conditionalFormatting sqref="U307:U315">
    <cfRule type="cellIs" dxfId="14" priority="15" operator="greaterThan">
      <formula>0.2</formula>
    </cfRule>
  </conditionalFormatting>
  <conditionalFormatting sqref="U273:V274">
    <cfRule type="cellIs" dxfId="13" priority="18" operator="greaterThan">
      <formula>0.2</formula>
    </cfRule>
  </conditionalFormatting>
  <conditionalFormatting sqref="U273:V274">
    <cfRule type="cellIs" dxfId="12" priority="17" operator="greaterThan">
      <formula>0.2</formula>
    </cfRule>
  </conditionalFormatting>
  <conditionalFormatting sqref="U275:U305 U307:U315">
    <cfRule type="colorScale" priority="16">
      <colorScale>
        <cfvo type="min"/>
        <cfvo type="max"/>
        <color rgb="FFFCFCFF"/>
        <color rgb="FFF8696B"/>
      </colorScale>
    </cfRule>
  </conditionalFormatting>
  <conditionalFormatting sqref="W273:W274">
    <cfRule type="cellIs" dxfId="11" priority="14" operator="greaterThan">
      <formula>0.2</formula>
    </cfRule>
  </conditionalFormatting>
  <conditionalFormatting sqref="U317:W317">
    <cfRule type="cellIs" dxfId="10" priority="13" operator="greaterThan">
      <formula>0.2</formula>
    </cfRule>
  </conditionalFormatting>
  <conditionalFormatting sqref="U320:U350">
    <cfRule type="cellIs" dxfId="9" priority="12" operator="greaterThan">
      <formula>0.2</formula>
    </cfRule>
  </conditionalFormatting>
  <conditionalFormatting sqref="U352:U360">
    <cfRule type="cellIs" dxfId="8" priority="8" operator="greaterThan">
      <formula>0.2</formula>
    </cfRule>
  </conditionalFormatting>
  <conditionalFormatting sqref="U318:V319">
    <cfRule type="cellIs" dxfId="7" priority="11" operator="greaterThan">
      <formula>0.2</formula>
    </cfRule>
  </conditionalFormatting>
  <conditionalFormatting sqref="U318:V319">
    <cfRule type="cellIs" dxfId="6" priority="10" operator="greaterThan">
      <formula>0.2</formula>
    </cfRule>
  </conditionalFormatting>
  <conditionalFormatting sqref="U320:U350 U352:U360">
    <cfRule type="colorScale" priority="9">
      <colorScale>
        <cfvo type="min"/>
        <cfvo type="max"/>
        <color rgb="FFFCFCFF"/>
        <color rgb="FFF8696B"/>
      </colorScale>
    </cfRule>
  </conditionalFormatting>
  <conditionalFormatting sqref="W318:W319">
    <cfRule type="cellIs" dxfId="5" priority="7" operator="greaterThan">
      <formula>0.2</formula>
    </cfRule>
  </conditionalFormatting>
  <conditionalFormatting sqref="U365:U395">
    <cfRule type="cellIs" dxfId="4" priority="6" operator="greaterThan">
      <formula>0.2</formula>
    </cfRule>
  </conditionalFormatting>
  <conditionalFormatting sqref="U397:U405">
    <cfRule type="cellIs" dxfId="3" priority="2" operator="greaterThan">
      <formula>0.2</formula>
    </cfRule>
  </conditionalFormatting>
  <conditionalFormatting sqref="U363:V364">
    <cfRule type="cellIs" dxfId="2" priority="5" operator="greaterThan">
      <formula>0.2</formula>
    </cfRule>
  </conditionalFormatting>
  <conditionalFormatting sqref="U363:V364">
    <cfRule type="cellIs" dxfId="1" priority="4" operator="greaterThan">
      <formula>0.2</formula>
    </cfRule>
  </conditionalFormatting>
  <conditionalFormatting sqref="U365:U395 U397:U405">
    <cfRule type="colorScale" priority="3">
      <colorScale>
        <cfvo type="min"/>
        <cfvo type="max"/>
        <color rgb="FFFCFCFF"/>
        <color rgb="FFF8696B"/>
      </colorScale>
    </cfRule>
  </conditionalFormatting>
  <conditionalFormatting sqref="W363:W364">
    <cfRule type="cellIs" dxfId="0" priority="1" operator="greaterThan">
      <formula>0.2</formula>
    </cfRule>
  </conditionalFormatting>
  <pageMargins left="0.25" right="0.25" top="0.75" bottom="0.75" header="0.3" footer="0.3"/>
  <pageSetup scale="1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Q38"/>
  <sheetViews>
    <sheetView showGridLines="0" zoomScale="90" zoomScaleNormal="90" workbookViewId="0">
      <selection activeCell="N5" sqref="N4:N5"/>
    </sheetView>
  </sheetViews>
  <sheetFormatPr defaultRowHeight="15" x14ac:dyDescent="0.25"/>
  <cols>
    <col min="2" max="2" width="15.7109375" customWidth="1"/>
    <col min="3" max="3" width="9" style="25" hidden="1" customWidth="1"/>
    <col min="4" max="4" width="27.7109375" bestFit="1" customWidth="1"/>
    <col min="5" max="5" width="12.7109375" customWidth="1"/>
    <col min="6" max="6" width="12.5703125" style="25" bestFit="1" customWidth="1"/>
    <col min="7" max="7" width="15.7109375" customWidth="1"/>
    <col min="8" max="8" width="15.7109375" style="25" customWidth="1"/>
    <col min="9" max="9" width="15.7109375" customWidth="1"/>
    <col min="10" max="10" width="15.7109375" style="25" customWidth="1"/>
    <col min="11" max="11" width="15.7109375" customWidth="1"/>
    <col min="12" max="12" width="15.7109375" style="25" customWidth="1"/>
    <col min="13" max="14" width="10.7109375" style="25" customWidth="1"/>
    <col min="15" max="15" width="10.7109375" customWidth="1"/>
    <col min="16" max="16" width="11" bestFit="1" customWidth="1"/>
    <col min="17" max="17" width="55.7109375" customWidth="1"/>
  </cols>
  <sheetData>
    <row r="1" spans="2:17" s="25" customFormat="1" x14ac:dyDescent="0.25"/>
    <row r="2" spans="2:17" s="25" customFormat="1" x14ac:dyDescent="0.25"/>
    <row r="3" spans="2:17" s="25" customFormat="1" x14ac:dyDescent="0.25">
      <c r="D3" s="297" t="s">
        <v>51</v>
      </c>
      <c r="E3" s="298"/>
      <c r="G3" s="506" t="s">
        <v>167</v>
      </c>
      <c r="H3" s="506"/>
      <c r="I3" s="506"/>
      <c r="J3" s="506"/>
      <c r="K3" s="506"/>
      <c r="L3" s="506"/>
    </row>
    <row r="4" spans="2:17" s="25" customFormat="1" x14ac:dyDescent="0.25">
      <c r="D4" s="297" t="s">
        <v>23</v>
      </c>
      <c r="E4" s="298"/>
      <c r="G4" s="507"/>
      <c r="H4" s="508"/>
      <c r="I4" s="508"/>
      <c r="J4" s="508"/>
      <c r="K4" s="508"/>
      <c r="L4" s="509"/>
    </row>
    <row r="5" spans="2:17" x14ac:dyDescent="0.25">
      <c r="D5" s="297" t="s">
        <v>142</v>
      </c>
      <c r="E5" s="298"/>
      <c r="G5" s="510"/>
      <c r="H5" s="511"/>
      <c r="I5" s="511"/>
      <c r="J5" s="511"/>
      <c r="K5" s="511"/>
      <c r="L5" s="512"/>
    </row>
    <row r="6" spans="2:17" x14ac:dyDescent="0.25">
      <c r="D6" s="297" t="s">
        <v>143</v>
      </c>
      <c r="E6" s="298"/>
      <c r="G6" s="510"/>
      <c r="H6" s="511"/>
      <c r="I6" s="511"/>
      <c r="J6" s="511"/>
      <c r="K6" s="511"/>
      <c r="L6" s="512"/>
    </row>
    <row r="7" spans="2:17" x14ac:dyDescent="0.25">
      <c r="D7" s="297" t="s">
        <v>144</v>
      </c>
      <c r="E7" s="298"/>
      <c r="G7" s="513"/>
      <c r="H7" s="514"/>
      <c r="I7" s="514"/>
      <c r="J7" s="514"/>
      <c r="K7" s="514"/>
      <c r="L7" s="515"/>
    </row>
    <row r="8" spans="2:17" ht="5.0999999999999996" customHeight="1" x14ac:dyDescent="0.25"/>
    <row r="9" spans="2:17" ht="45" x14ac:dyDescent="0.25">
      <c r="C9" s="299" t="s">
        <v>74</v>
      </c>
      <c r="D9" s="299" t="s">
        <v>141</v>
      </c>
      <c r="E9" s="300" t="s">
        <v>165</v>
      </c>
      <c r="F9" s="300" t="s">
        <v>166</v>
      </c>
      <c r="G9" s="300" t="s">
        <v>153</v>
      </c>
      <c r="H9" s="300" t="s">
        <v>152</v>
      </c>
      <c r="I9" s="300" t="s">
        <v>154</v>
      </c>
      <c r="J9" s="300" t="s">
        <v>155</v>
      </c>
      <c r="K9" s="300" t="s">
        <v>156</v>
      </c>
      <c r="L9" s="300" t="s">
        <v>157</v>
      </c>
      <c r="M9" s="299" t="s">
        <v>145</v>
      </c>
      <c r="N9" s="299" t="s">
        <v>131</v>
      </c>
      <c r="O9" s="300" t="s">
        <v>163</v>
      </c>
      <c r="P9" s="299" t="s">
        <v>2</v>
      </c>
      <c r="Q9" s="299" t="s">
        <v>7</v>
      </c>
    </row>
    <row r="10" spans="2:17" x14ac:dyDescent="0.25">
      <c r="B10" s="499" t="s">
        <v>151</v>
      </c>
      <c r="C10" s="312"/>
      <c r="D10" s="308" t="s">
        <v>16</v>
      </c>
      <c r="E10" s="308"/>
      <c r="F10" s="308"/>
      <c r="G10" s="308"/>
      <c r="H10" s="308"/>
      <c r="I10" s="308"/>
      <c r="J10" s="308"/>
      <c r="K10" s="308"/>
      <c r="L10" s="308"/>
      <c r="M10" s="308"/>
      <c r="N10" s="308"/>
      <c r="O10" s="308">
        <f>SUM(E10,G10,I10,K10,M10,N10)</f>
        <v>0</v>
      </c>
      <c r="P10" s="305" t="e">
        <f t="shared" ref="P10:P37" si="0">O10/$E$6</f>
        <v>#DIV/0!</v>
      </c>
      <c r="Q10" s="301"/>
    </row>
    <row r="11" spans="2:17" x14ac:dyDescent="0.25">
      <c r="B11" s="500"/>
      <c r="C11" s="312"/>
      <c r="D11" s="308" t="s">
        <v>147</v>
      </c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8">
        <f>SUM(E11,G11,I11,K11,M11,N11)</f>
        <v>0</v>
      </c>
      <c r="P11" s="305" t="e">
        <f t="shared" si="0"/>
        <v>#DIV/0!</v>
      </c>
      <c r="Q11" s="301"/>
    </row>
    <row r="12" spans="2:17" x14ac:dyDescent="0.25">
      <c r="B12" s="500"/>
      <c r="C12" s="312"/>
      <c r="D12" s="308" t="s">
        <v>52</v>
      </c>
      <c r="E12" s="308"/>
      <c r="F12" s="308"/>
      <c r="G12" s="308"/>
      <c r="H12" s="308"/>
      <c r="I12" s="308"/>
      <c r="J12" s="308"/>
      <c r="K12" s="308"/>
      <c r="L12" s="308"/>
      <c r="M12" s="308"/>
      <c r="N12" s="308"/>
      <c r="O12" s="308">
        <f t="shared" ref="O12:O37" si="1">SUM(E12,G12,I12,K12,M12,N12)</f>
        <v>0</v>
      </c>
      <c r="P12" s="305" t="e">
        <f t="shared" si="0"/>
        <v>#DIV/0!</v>
      </c>
      <c r="Q12" s="301"/>
    </row>
    <row r="13" spans="2:17" x14ac:dyDescent="0.25">
      <c r="B13" s="500"/>
      <c r="C13" s="312"/>
      <c r="D13" s="308" t="s">
        <v>148</v>
      </c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>
        <f t="shared" si="1"/>
        <v>0</v>
      </c>
      <c r="P13" s="305" t="e">
        <f t="shared" si="0"/>
        <v>#DIV/0!</v>
      </c>
      <c r="Q13" s="301"/>
    </row>
    <row r="14" spans="2:17" x14ac:dyDescent="0.25">
      <c r="B14" s="500"/>
      <c r="C14" s="312"/>
      <c r="D14" s="308" t="s">
        <v>148</v>
      </c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>
        <f t="shared" si="1"/>
        <v>0</v>
      </c>
      <c r="P14" s="305" t="e">
        <f t="shared" si="0"/>
        <v>#DIV/0!</v>
      </c>
      <c r="Q14" s="301"/>
    </row>
    <row r="15" spans="2:17" x14ac:dyDescent="0.25">
      <c r="B15" s="500"/>
      <c r="C15" s="312"/>
      <c r="D15" s="308" t="s">
        <v>149</v>
      </c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>
        <f t="shared" si="1"/>
        <v>0</v>
      </c>
      <c r="P15" s="305" t="e">
        <f t="shared" si="0"/>
        <v>#DIV/0!</v>
      </c>
      <c r="Q15" s="301"/>
    </row>
    <row r="16" spans="2:17" x14ac:dyDescent="0.25">
      <c r="B16" s="500"/>
      <c r="C16" s="312"/>
      <c r="D16" s="308" t="s">
        <v>32</v>
      </c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>
        <f t="shared" si="1"/>
        <v>0</v>
      </c>
      <c r="P16" s="305" t="e">
        <f t="shared" si="0"/>
        <v>#DIV/0!</v>
      </c>
      <c r="Q16" s="301"/>
    </row>
    <row r="17" spans="2:17" x14ac:dyDescent="0.25">
      <c r="B17" s="500"/>
      <c r="C17" s="312"/>
      <c r="D17" s="308" t="s">
        <v>33</v>
      </c>
      <c r="E17" s="308"/>
      <c r="F17" s="308"/>
      <c r="G17" s="308"/>
      <c r="H17" s="308"/>
      <c r="I17" s="308"/>
      <c r="J17" s="308"/>
      <c r="K17" s="308"/>
      <c r="L17" s="308"/>
      <c r="M17" s="308"/>
      <c r="N17" s="308"/>
      <c r="O17" s="308">
        <f t="shared" si="1"/>
        <v>0</v>
      </c>
      <c r="P17" s="305" t="e">
        <f t="shared" si="0"/>
        <v>#DIV/0!</v>
      </c>
      <c r="Q17" s="301"/>
    </row>
    <row r="18" spans="2:17" x14ac:dyDescent="0.25">
      <c r="B18" s="500"/>
      <c r="C18" s="312"/>
      <c r="D18" s="308" t="s">
        <v>130</v>
      </c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>
        <f t="shared" si="1"/>
        <v>0</v>
      </c>
      <c r="P18" s="305" t="e">
        <f t="shared" si="0"/>
        <v>#DIV/0!</v>
      </c>
      <c r="Q18" s="301"/>
    </row>
    <row r="19" spans="2:17" x14ac:dyDescent="0.25">
      <c r="B19" s="500"/>
      <c r="C19" s="312"/>
      <c r="D19" s="308" t="s">
        <v>150</v>
      </c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>
        <f t="shared" si="1"/>
        <v>0</v>
      </c>
      <c r="P19" s="305" t="e">
        <f t="shared" si="0"/>
        <v>#DIV/0!</v>
      </c>
      <c r="Q19" s="301"/>
    </row>
    <row r="20" spans="2:17" x14ac:dyDescent="0.25">
      <c r="B20" s="500"/>
      <c r="C20" s="312"/>
      <c r="D20" s="308" t="s">
        <v>0</v>
      </c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>
        <f t="shared" si="1"/>
        <v>0</v>
      </c>
      <c r="P20" s="305" t="e">
        <f t="shared" si="0"/>
        <v>#DIV/0!</v>
      </c>
      <c r="Q20" s="301"/>
    </row>
    <row r="21" spans="2:17" x14ac:dyDescent="0.25">
      <c r="B21" s="500"/>
      <c r="C21" s="312"/>
      <c r="D21" s="308" t="s">
        <v>12</v>
      </c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>
        <f t="shared" si="1"/>
        <v>0</v>
      </c>
      <c r="P21" s="305" t="e">
        <f t="shared" si="0"/>
        <v>#DIV/0!</v>
      </c>
      <c r="Q21" s="301"/>
    </row>
    <row r="22" spans="2:17" x14ac:dyDescent="0.25">
      <c r="B22" s="500"/>
      <c r="C22" s="312"/>
      <c r="D22" s="308" t="s">
        <v>146</v>
      </c>
      <c r="E22" s="308"/>
      <c r="F22" s="308"/>
      <c r="G22" s="308"/>
      <c r="H22" s="308"/>
      <c r="I22" s="308"/>
      <c r="J22" s="308"/>
      <c r="K22" s="308"/>
      <c r="L22" s="308"/>
      <c r="M22" s="308"/>
      <c r="N22" s="308"/>
      <c r="O22" s="308">
        <f t="shared" si="1"/>
        <v>0</v>
      </c>
      <c r="P22" s="305" t="e">
        <f t="shared" si="0"/>
        <v>#DIV/0!</v>
      </c>
      <c r="Q22" s="301"/>
    </row>
    <row r="23" spans="2:17" ht="15.75" thickBot="1" x14ac:dyDescent="0.3">
      <c r="B23" s="501"/>
      <c r="C23" s="313"/>
      <c r="D23" s="309" t="s">
        <v>29</v>
      </c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>
        <f t="shared" si="1"/>
        <v>0</v>
      </c>
      <c r="P23" s="306" t="e">
        <f t="shared" si="0"/>
        <v>#DIV/0!</v>
      </c>
      <c r="Q23" s="302"/>
    </row>
    <row r="24" spans="2:17" x14ac:dyDescent="0.25">
      <c r="B24" s="502" t="s">
        <v>160</v>
      </c>
      <c r="C24" s="312"/>
      <c r="D24" s="310" t="s">
        <v>158</v>
      </c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0">
        <f t="shared" si="1"/>
        <v>0</v>
      </c>
      <c r="P24" s="307" t="e">
        <f t="shared" si="0"/>
        <v>#DIV/0!</v>
      </c>
      <c r="Q24" s="301"/>
    </row>
    <row r="25" spans="2:17" x14ac:dyDescent="0.25">
      <c r="B25" s="500"/>
      <c r="C25" s="312"/>
      <c r="D25" s="308" t="s">
        <v>3</v>
      </c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>
        <f t="shared" si="1"/>
        <v>0</v>
      </c>
      <c r="P25" s="305" t="e">
        <f t="shared" si="0"/>
        <v>#DIV/0!</v>
      </c>
      <c r="Q25" s="301"/>
    </row>
    <row r="26" spans="2:17" x14ac:dyDescent="0.25">
      <c r="B26" s="500"/>
      <c r="C26" s="312"/>
      <c r="D26" s="308" t="s">
        <v>8</v>
      </c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>
        <f t="shared" si="1"/>
        <v>0</v>
      </c>
      <c r="P26" s="305" t="e">
        <f t="shared" si="0"/>
        <v>#DIV/0!</v>
      </c>
      <c r="Q26" s="301"/>
    </row>
    <row r="27" spans="2:17" x14ac:dyDescent="0.25">
      <c r="B27" s="500"/>
      <c r="C27" s="312"/>
      <c r="D27" s="308" t="s">
        <v>9</v>
      </c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>
        <f t="shared" si="1"/>
        <v>0</v>
      </c>
      <c r="P27" s="305" t="e">
        <f t="shared" si="0"/>
        <v>#DIV/0!</v>
      </c>
      <c r="Q27" s="301"/>
    </row>
    <row r="28" spans="2:17" x14ac:dyDescent="0.25">
      <c r="B28" s="500"/>
      <c r="C28" s="312"/>
      <c r="D28" s="308" t="s">
        <v>82</v>
      </c>
      <c r="E28" s="308"/>
      <c r="F28" s="308"/>
      <c r="G28" s="308"/>
      <c r="H28" s="308"/>
      <c r="I28" s="308"/>
      <c r="J28" s="308"/>
      <c r="K28" s="308"/>
      <c r="L28" s="308"/>
      <c r="M28" s="308"/>
      <c r="N28" s="308"/>
      <c r="O28" s="308">
        <f t="shared" si="1"/>
        <v>0</v>
      </c>
      <c r="P28" s="305" t="e">
        <f t="shared" si="0"/>
        <v>#DIV/0!</v>
      </c>
      <c r="Q28" s="301"/>
    </row>
    <row r="29" spans="2:17" x14ac:dyDescent="0.25">
      <c r="B29" s="500"/>
      <c r="C29" s="312"/>
      <c r="D29" s="308" t="s">
        <v>20</v>
      </c>
      <c r="E29" s="308"/>
      <c r="F29" s="308"/>
      <c r="G29" s="308"/>
      <c r="H29" s="308"/>
      <c r="I29" s="308"/>
      <c r="J29" s="308"/>
      <c r="K29" s="308"/>
      <c r="L29" s="308"/>
      <c r="M29" s="308"/>
      <c r="N29" s="308"/>
      <c r="O29" s="308">
        <f t="shared" si="1"/>
        <v>0</v>
      </c>
      <c r="P29" s="305" t="e">
        <f t="shared" si="0"/>
        <v>#DIV/0!</v>
      </c>
      <c r="Q29" s="301"/>
    </row>
    <row r="30" spans="2:17" x14ac:dyDescent="0.25">
      <c r="B30" s="500"/>
      <c r="C30" s="312"/>
      <c r="D30" s="308" t="s">
        <v>83</v>
      </c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>
        <f t="shared" si="1"/>
        <v>0</v>
      </c>
      <c r="P30" s="305" t="e">
        <f t="shared" si="0"/>
        <v>#DIV/0!</v>
      </c>
      <c r="Q30" s="301"/>
    </row>
    <row r="31" spans="2:17" x14ac:dyDescent="0.25">
      <c r="B31" s="500"/>
      <c r="C31" s="312"/>
      <c r="D31" s="308" t="s">
        <v>123</v>
      </c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>
        <f t="shared" si="1"/>
        <v>0</v>
      </c>
      <c r="P31" s="305" t="e">
        <f t="shared" si="0"/>
        <v>#DIV/0!</v>
      </c>
      <c r="Q31" s="301"/>
    </row>
    <row r="32" spans="2:17" x14ac:dyDescent="0.25">
      <c r="B32" s="500"/>
      <c r="C32" s="312"/>
      <c r="D32" s="308" t="s">
        <v>159</v>
      </c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>
        <f t="shared" si="1"/>
        <v>0</v>
      </c>
      <c r="P32" s="305" t="e">
        <f t="shared" si="0"/>
        <v>#DIV/0!</v>
      </c>
      <c r="Q32" s="301"/>
    </row>
    <row r="33" spans="2:17" ht="15.75" thickBot="1" x14ac:dyDescent="0.3">
      <c r="B33" s="501"/>
      <c r="C33" s="313"/>
      <c r="D33" s="309" t="s">
        <v>85</v>
      </c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>
        <f t="shared" si="1"/>
        <v>0</v>
      </c>
      <c r="P33" s="306" t="e">
        <f t="shared" si="0"/>
        <v>#DIV/0!</v>
      </c>
      <c r="Q33" s="302"/>
    </row>
    <row r="34" spans="2:17" x14ac:dyDescent="0.25">
      <c r="B34" s="503" t="s">
        <v>162</v>
      </c>
      <c r="C34" s="314"/>
      <c r="D34" s="311" t="s">
        <v>97</v>
      </c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0">
        <f t="shared" si="1"/>
        <v>0</v>
      </c>
      <c r="P34" s="307" t="e">
        <f t="shared" si="0"/>
        <v>#DIV/0!</v>
      </c>
      <c r="Q34" s="303"/>
    </row>
    <row r="35" spans="2:17" x14ac:dyDescent="0.25">
      <c r="B35" s="504"/>
      <c r="C35" s="312"/>
      <c r="D35" s="308" t="s">
        <v>161</v>
      </c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>
        <f t="shared" si="1"/>
        <v>0</v>
      </c>
      <c r="P35" s="305" t="e">
        <f t="shared" si="0"/>
        <v>#DIV/0!</v>
      </c>
      <c r="Q35" s="301"/>
    </row>
    <row r="36" spans="2:17" x14ac:dyDescent="0.25">
      <c r="B36" s="504"/>
      <c r="C36" s="312"/>
      <c r="D36" s="308" t="s">
        <v>159</v>
      </c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>
        <f t="shared" si="1"/>
        <v>0</v>
      </c>
      <c r="P36" s="305" t="e">
        <f t="shared" si="0"/>
        <v>#DIV/0!</v>
      </c>
      <c r="Q36" s="301"/>
    </row>
    <row r="37" spans="2:17" ht="15.75" thickBot="1" x14ac:dyDescent="0.3">
      <c r="B37" s="505"/>
      <c r="C37" s="312"/>
      <c r="D37" s="309" t="s">
        <v>90</v>
      </c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>
        <f t="shared" si="1"/>
        <v>0</v>
      </c>
      <c r="P37" s="306" t="e">
        <f t="shared" si="0"/>
        <v>#DIV/0!</v>
      </c>
      <c r="Q37" s="302"/>
    </row>
    <row r="38" spans="2:17" x14ac:dyDescent="0.25">
      <c r="D38" s="304" t="s">
        <v>164</v>
      </c>
      <c r="E38" s="301">
        <f>SUM(E10:E37)</f>
        <v>0</v>
      </c>
      <c r="F38" s="301">
        <f>SUM(F10:F37)</f>
        <v>0</v>
      </c>
      <c r="G38" s="301">
        <f t="shared" ref="G38:M38" si="2">SUM(G10:G37)</f>
        <v>0</v>
      </c>
      <c r="H38" s="301">
        <f t="shared" si="2"/>
        <v>0</v>
      </c>
      <c r="I38" s="301">
        <f t="shared" si="2"/>
        <v>0</v>
      </c>
      <c r="J38" s="301">
        <f t="shared" si="2"/>
        <v>0</v>
      </c>
      <c r="K38" s="301">
        <f t="shared" si="2"/>
        <v>0</v>
      </c>
      <c r="L38" s="301">
        <f t="shared" si="2"/>
        <v>0</v>
      </c>
      <c r="M38" s="301">
        <f t="shared" si="2"/>
        <v>0</v>
      </c>
      <c r="N38" s="301">
        <f>SUM(N10:N37)</f>
        <v>0</v>
      </c>
      <c r="O38" s="301">
        <f>SUM(O10:O37)</f>
        <v>0</v>
      </c>
      <c r="P38" s="301" t="e">
        <f>O38/E6</f>
        <v>#DIV/0!</v>
      </c>
    </row>
  </sheetData>
  <mergeCells count="5">
    <mergeCell ref="B10:B23"/>
    <mergeCell ref="B24:B33"/>
    <mergeCell ref="B34:B37"/>
    <mergeCell ref="G3:L3"/>
    <mergeCell ref="G4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85"/>
  <sheetViews>
    <sheetView topLeftCell="A451" zoomScale="65" zoomScaleNormal="65" zoomScaleSheetLayoutView="90" workbookViewId="0">
      <selection activeCell="M470" sqref="M470"/>
    </sheetView>
  </sheetViews>
  <sheetFormatPr defaultColWidth="9.140625" defaultRowHeight="15" x14ac:dyDescent="0.25"/>
  <cols>
    <col min="1" max="1" width="14.5703125" style="47" bestFit="1" customWidth="1"/>
    <col min="2" max="2" width="14.5703125" style="47" customWidth="1"/>
    <col min="3" max="3" width="7" style="47" customWidth="1"/>
    <col min="4" max="4" width="10.5703125" style="47" bestFit="1" customWidth="1"/>
    <col min="5" max="5" width="9.140625" style="47" customWidth="1"/>
    <col min="6" max="6" width="10.5703125" style="47" bestFit="1" customWidth="1"/>
    <col min="7" max="7" width="12.5703125" style="15" bestFit="1" customWidth="1"/>
    <col min="8" max="8" width="15.5703125" style="7" bestFit="1" customWidth="1"/>
    <col min="9" max="9" width="18" style="7" bestFit="1" customWidth="1"/>
    <col min="10" max="17" width="10.7109375" style="7" customWidth="1"/>
    <col min="18" max="19" width="14.7109375" style="7" customWidth="1"/>
    <col min="20" max="20" width="7.85546875" style="8" customWidth="1"/>
    <col min="21" max="21" width="9.5703125" style="9" customWidth="1"/>
    <col min="22" max="22" width="8.5703125" style="9" hidden="1" customWidth="1"/>
    <col min="23" max="23" width="37.7109375" style="47" customWidth="1"/>
    <col min="24" max="24" width="5.85546875" style="47" hidden="1" customWidth="1"/>
    <col min="25" max="25" width="52.28515625" style="10" customWidth="1"/>
    <col min="26" max="31" width="9.140625" style="14"/>
    <col min="32" max="16384" width="9.140625" style="47"/>
  </cols>
  <sheetData>
    <row r="1" spans="1:25" ht="15.75" thickBot="1" x14ac:dyDescent="0.3"/>
    <row r="2" spans="1:25" ht="75.75" thickBot="1" x14ac:dyDescent="0.3">
      <c r="A2" s="48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131</v>
      </c>
      <c r="S2" s="52" t="s">
        <v>44</v>
      </c>
      <c r="T2" s="49" t="s">
        <v>5</v>
      </c>
      <c r="U2" s="48" t="s">
        <v>2</v>
      </c>
      <c r="V2" s="88" t="s">
        <v>74</v>
      </c>
      <c r="W2" s="89" t="s">
        <v>21</v>
      </c>
      <c r="X2" s="49" t="s">
        <v>18</v>
      </c>
      <c r="Y2" s="90" t="s">
        <v>7</v>
      </c>
    </row>
    <row r="3" spans="1:25" ht="15.75" thickBot="1" x14ac:dyDescent="0.3">
      <c r="A3" s="466">
        <v>1471225</v>
      </c>
      <c r="B3" s="395" t="s">
        <v>284</v>
      </c>
      <c r="C3" s="466">
        <v>1152</v>
      </c>
      <c r="D3" s="466">
        <v>1234</v>
      </c>
      <c r="E3" s="466">
        <v>1134</v>
      </c>
      <c r="F3" s="467">
        <f>E3/D3</f>
        <v>0.91896272285251213</v>
      </c>
      <c r="G3" s="396">
        <v>44942</v>
      </c>
      <c r="H3" s="358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94"/>
      <c r="U3" s="202"/>
      <c r="V3" s="203"/>
      <c r="W3" s="95" t="s">
        <v>80</v>
      </c>
      <c r="X3" s="397">
        <v>578.5</v>
      </c>
      <c r="Y3" s="45" t="s">
        <v>139</v>
      </c>
    </row>
    <row r="4" spans="1:25" ht="16.5" thickBot="1" x14ac:dyDescent="0.25">
      <c r="A4" s="55"/>
      <c r="B4" s="56"/>
      <c r="C4" s="56"/>
      <c r="D4" s="56"/>
      <c r="E4" s="56"/>
      <c r="F4" s="56"/>
      <c r="G4" s="57"/>
      <c r="H4" s="359">
        <v>15</v>
      </c>
      <c r="I4" s="65"/>
      <c r="J4" s="65">
        <v>4</v>
      </c>
      <c r="K4" s="65"/>
      <c r="L4" s="65"/>
      <c r="M4" s="65"/>
      <c r="N4" s="65"/>
      <c r="O4" s="65"/>
      <c r="P4" s="65"/>
      <c r="Q4" s="65"/>
      <c r="R4" s="65"/>
      <c r="S4" s="398">
        <v>1</v>
      </c>
      <c r="T4" s="399">
        <f t="shared" ref="T4:T32" si="0">SUM(H4,J4,L4,N4,P4,R4,S4)</f>
        <v>20</v>
      </c>
      <c r="U4" s="224">
        <f>($T4)/$D$3</f>
        <v>1.6207455429497569E-2</v>
      </c>
      <c r="V4" s="361">
        <f>D3</f>
        <v>1234</v>
      </c>
      <c r="W4" s="400" t="s">
        <v>16</v>
      </c>
      <c r="X4" s="56">
        <f>T4</f>
        <v>20</v>
      </c>
      <c r="Y4" s="369"/>
    </row>
    <row r="5" spans="1:25" ht="16.5" thickBot="1" x14ac:dyDescent="0.25">
      <c r="A5" s="58"/>
      <c r="B5" s="364"/>
      <c r="C5" s="364"/>
      <c r="D5" s="364"/>
      <c r="E5" s="364"/>
      <c r="F5" s="364"/>
      <c r="G5" s="365"/>
      <c r="H5" s="366"/>
      <c r="I5" s="67"/>
      <c r="J5" s="67"/>
      <c r="K5" s="67"/>
      <c r="L5" s="67"/>
      <c r="M5" s="67"/>
      <c r="N5" s="72"/>
      <c r="O5" s="67"/>
      <c r="P5" s="67"/>
      <c r="Q5" s="67"/>
      <c r="R5" s="67"/>
      <c r="S5" s="401"/>
      <c r="T5" s="402">
        <f t="shared" si="0"/>
        <v>0</v>
      </c>
      <c r="U5" s="224">
        <f t="shared" ref="U5:U32" si="1">($T5)/$D$3</f>
        <v>0</v>
      </c>
      <c r="V5" s="361">
        <f>D3</f>
        <v>1234</v>
      </c>
      <c r="W5" s="403" t="s">
        <v>208</v>
      </c>
      <c r="X5" s="56">
        <f t="shared" ref="X5:X43" si="2">T5</f>
        <v>0</v>
      </c>
      <c r="Y5" s="369"/>
    </row>
    <row r="6" spans="1:25" ht="16.5" thickBot="1" x14ac:dyDescent="0.25">
      <c r="A6" s="58"/>
      <c r="B6" s="364"/>
      <c r="C6" s="364"/>
      <c r="D6" s="364"/>
      <c r="E6" s="364"/>
      <c r="F6" s="364"/>
      <c r="G6" s="365"/>
      <c r="H6" s="366">
        <v>14</v>
      </c>
      <c r="I6" s="67"/>
      <c r="J6" s="67">
        <v>1</v>
      </c>
      <c r="K6" s="67"/>
      <c r="L6" s="67"/>
      <c r="M6" s="67"/>
      <c r="N6" s="67"/>
      <c r="O6" s="67"/>
      <c r="P6" s="67"/>
      <c r="Q6" s="67"/>
      <c r="R6" s="67"/>
      <c r="S6" s="401">
        <v>1</v>
      </c>
      <c r="T6" s="402">
        <f t="shared" si="0"/>
        <v>16</v>
      </c>
      <c r="U6" s="224">
        <f t="shared" si="1"/>
        <v>1.2965964343598054E-2</v>
      </c>
      <c r="V6" s="361">
        <f>D3</f>
        <v>1234</v>
      </c>
      <c r="W6" s="403" t="s">
        <v>6</v>
      </c>
      <c r="X6" s="56">
        <f t="shared" si="2"/>
        <v>16</v>
      </c>
      <c r="Y6" s="369"/>
    </row>
    <row r="7" spans="1:25" ht="16.5" thickBot="1" x14ac:dyDescent="0.25">
      <c r="A7" s="58"/>
      <c r="B7" s="364"/>
      <c r="C7" s="364"/>
      <c r="D7" s="364"/>
      <c r="E7" s="364"/>
      <c r="F7" s="364"/>
      <c r="G7" s="365"/>
      <c r="H7" s="366">
        <v>22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401">
        <v>1</v>
      </c>
      <c r="T7" s="402">
        <f t="shared" si="0"/>
        <v>23</v>
      </c>
      <c r="U7" s="224">
        <f t="shared" si="1"/>
        <v>1.8638573743922204E-2</v>
      </c>
      <c r="V7" s="361">
        <f>D3</f>
        <v>1234</v>
      </c>
      <c r="W7" s="403" t="s">
        <v>14</v>
      </c>
      <c r="X7" s="56">
        <f t="shared" si="2"/>
        <v>23</v>
      </c>
      <c r="Y7" s="369"/>
    </row>
    <row r="8" spans="1:25" ht="16.5" thickBot="1" x14ac:dyDescent="0.25">
      <c r="A8" s="58"/>
      <c r="B8" s="364"/>
      <c r="C8" s="364"/>
      <c r="D8" s="364"/>
      <c r="E8" s="364"/>
      <c r="F8" s="364"/>
      <c r="G8" s="365"/>
      <c r="H8" s="366">
        <v>11</v>
      </c>
      <c r="I8" s="67"/>
      <c r="J8" s="67">
        <v>1</v>
      </c>
      <c r="K8" s="67"/>
      <c r="L8" s="67"/>
      <c r="M8" s="67"/>
      <c r="N8" s="67"/>
      <c r="O8" s="67"/>
      <c r="P8" s="67"/>
      <c r="Q8" s="67"/>
      <c r="R8" s="67"/>
      <c r="S8" s="401"/>
      <c r="T8" s="402">
        <f t="shared" si="0"/>
        <v>12</v>
      </c>
      <c r="U8" s="224">
        <f t="shared" si="1"/>
        <v>9.7244732576985422E-3</v>
      </c>
      <c r="V8" s="361">
        <f>D3</f>
        <v>1234</v>
      </c>
      <c r="W8" s="403" t="s">
        <v>15</v>
      </c>
      <c r="X8" s="56">
        <f t="shared" si="2"/>
        <v>12</v>
      </c>
      <c r="Y8" s="370"/>
    </row>
    <row r="9" spans="1:25" ht="16.5" thickBot="1" x14ac:dyDescent="0.25">
      <c r="A9" s="58"/>
      <c r="B9" s="364"/>
      <c r="C9" s="364"/>
      <c r="D9" s="364"/>
      <c r="E9" s="364"/>
      <c r="F9" s="364"/>
      <c r="G9" s="365"/>
      <c r="H9" s="366">
        <v>5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401">
        <v>3</v>
      </c>
      <c r="T9" s="402">
        <f t="shared" si="0"/>
        <v>8</v>
      </c>
      <c r="U9" s="224">
        <f t="shared" si="1"/>
        <v>6.4829821717990272E-3</v>
      </c>
      <c r="V9" s="361">
        <f>D3</f>
        <v>1234</v>
      </c>
      <c r="W9" s="403" t="s">
        <v>32</v>
      </c>
      <c r="X9" s="56">
        <f t="shared" si="2"/>
        <v>8</v>
      </c>
      <c r="Y9" s="370"/>
    </row>
    <row r="10" spans="1:25" ht="16.5" thickBot="1" x14ac:dyDescent="0.25">
      <c r="A10" s="58"/>
      <c r="B10" s="364"/>
      <c r="C10" s="364"/>
      <c r="D10" s="364"/>
      <c r="E10" s="364"/>
      <c r="F10" s="364"/>
      <c r="G10" s="365"/>
      <c r="H10" s="366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401"/>
      <c r="T10" s="402">
        <f t="shared" si="0"/>
        <v>0</v>
      </c>
      <c r="U10" s="224">
        <f t="shared" si="1"/>
        <v>0</v>
      </c>
      <c r="V10" s="361">
        <f>D3</f>
        <v>1234</v>
      </c>
      <c r="W10" s="403" t="s">
        <v>33</v>
      </c>
      <c r="X10" s="56">
        <f t="shared" si="2"/>
        <v>0</v>
      </c>
      <c r="Y10" s="370"/>
    </row>
    <row r="11" spans="1:25" ht="16.5" thickBot="1" x14ac:dyDescent="0.25">
      <c r="A11" s="58"/>
      <c r="B11" s="364"/>
      <c r="C11" s="364"/>
      <c r="D11" s="364"/>
      <c r="E11" s="364"/>
      <c r="F11" s="364"/>
      <c r="G11" s="365"/>
      <c r="H11" s="366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401"/>
      <c r="T11" s="402">
        <f t="shared" si="0"/>
        <v>0</v>
      </c>
      <c r="U11" s="224">
        <f t="shared" si="1"/>
        <v>0</v>
      </c>
      <c r="V11" s="361">
        <f>D3</f>
        <v>1234</v>
      </c>
      <c r="W11" s="403" t="s">
        <v>193</v>
      </c>
      <c r="X11" s="56">
        <f t="shared" si="2"/>
        <v>0</v>
      </c>
      <c r="Y11" s="370"/>
    </row>
    <row r="12" spans="1:25" ht="16.5" thickBot="1" x14ac:dyDescent="0.25">
      <c r="A12" s="58"/>
      <c r="B12" s="364"/>
      <c r="C12" s="364"/>
      <c r="D12" s="364"/>
      <c r="E12" s="364"/>
      <c r="F12" s="364"/>
      <c r="G12" s="365"/>
      <c r="H12" s="366">
        <v>1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401"/>
      <c r="T12" s="402">
        <f t="shared" si="0"/>
        <v>1</v>
      </c>
      <c r="U12" s="224">
        <f t="shared" si="1"/>
        <v>8.1037277147487841E-4</v>
      </c>
      <c r="V12" s="361">
        <f>D3</f>
        <v>1234</v>
      </c>
      <c r="W12" s="403" t="s">
        <v>31</v>
      </c>
      <c r="X12" s="56">
        <f t="shared" si="2"/>
        <v>1</v>
      </c>
      <c r="Y12" s="370"/>
    </row>
    <row r="13" spans="1:25" ht="16.5" thickBot="1" x14ac:dyDescent="0.25">
      <c r="A13" s="58"/>
      <c r="B13" s="364"/>
      <c r="C13" s="364"/>
      <c r="D13" s="364"/>
      <c r="E13" s="364"/>
      <c r="F13" s="364"/>
      <c r="G13" s="365"/>
      <c r="H13" s="366">
        <v>1</v>
      </c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401"/>
      <c r="T13" s="402">
        <f t="shared" si="0"/>
        <v>1</v>
      </c>
      <c r="U13" s="224">
        <f t="shared" si="1"/>
        <v>8.1037277147487841E-4</v>
      </c>
      <c r="V13" s="361">
        <f>D3</f>
        <v>1234</v>
      </c>
      <c r="W13" s="403" t="s">
        <v>0</v>
      </c>
      <c r="X13" s="56">
        <f t="shared" si="2"/>
        <v>1</v>
      </c>
      <c r="Y13" s="369"/>
    </row>
    <row r="14" spans="1:25" ht="16.5" thickBot="1" x14ac:dyDescent="0.25">
      <c r="A14" s="58"/>
      <c r="B14" s="364"/>
      <c r="C14" s="364"/>
      <c r="D14" s="364"/>
      <c r="E14" s="364"/>
      <c r="F14" s="364" t="s">
        <v>110</v>
      </c>
      <c r="G14" s="365"/>
      <c r="H14" s="366">
        <v>1</v>
      </c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401"/>
      <c r="T14" s="402">
        <f t="shared" si="0"/>
        <v>1</v>
      </c>
      <c r="U14" s="224">
        <f t="shared" si="1"/>
        <v>8.1037277147487841E-4</v>
      </c>
      <c r="V14" s="361">
        <f>D3</f>
        <v>1234</v>
      </c>
      <c r="W14" s="403" t="s">
        <v>12</v>
      </c>
      <c r="X14" s="56">
        <f t="shared" si="2"/>
        <v>1</v>
      </c>
      <c r="Y14" s="371"/>
    </row>
    <row r="15" spans="1:25" ht="16.5" thickBot="1" x14ac:dyDescent="0.25">
      <c r="A15" s="58"/>
      <c r="B15" s="364"/>
      <c r="C15" s="364"/>
      <c r="D15" s="364"/>
      <c r="E15" s="364"/>
      <c r="F15" s="364"/>
      <c r="G15" s="365"/>
      <c r="H15" s="366">
        <v>1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401"/>
      <c r="T15" s="402">
        <f t="shared" si="0"/>
        <v>1</v>
      </c>
      <c r="U15" s="224">
        <f t="shared" si="1"/>
        <v>8.1037277147487841E-4</v>
      </c>
      <c r="V15" s="361">
        <f>D3</f>
        <v>1234</v>
      </c>
      <c r="W15" s="403" t="s">
        <v>35</v>
      </c>
      <c r="X15" s="56">
        <f t="shared" si="2"/>
        <v>1</v>
      </c>
      <c r="Y15" s="371"/>
    </row>
    <row r="16" spans="1:25" ht="16.5" thickBot="1" x14ac:dyDescent="0.25">
      <c r="A16" s="58"/>
      <c r="B16" s="364"/>
      <c r="C16" s="364"/>
      <c r="D16" s="364"/>
      <c r="E16" s="364"/>
      <c r="F16" s="364"/>
      <c r="G16" s="365"/>
      <c r="H16" s="366">
        <v>5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401"/>
      <c r="T16" s="402">
        <f t="shared" si="0"/>
        <v>5</v>
      </c>
      <c r="U16" s="224">
        <f t="shared" si="1"/>
        <v>4.0518638573743921E-3</v>
      </c>
      <c r="V16" s="361">
        <f>D3</f>
        <v>1234</v>
      </c>
      <c r="W16" s="403" t="s">
        <v>28</v>
      </c>
      <c r="X16" s="56">
        <f t="shared" si="2"/>
        <v>5</v>
      </c>
      <c r="Y16" s="428"/>
    </row>
    <row r="17" spans="1:25" ht="16.5" thickBot="1" x14ac:dyDescent="0.25">
      <c r="A17" s="58"/>
      <c r="B17" s="364"/>
      <c r="C17" s="364"/>
      <c r="D17" s="364"/>
      <c r="E17" s="364"/>
      <c r="F17" s="364"/>
      <c r="G17" s="62"/>
      <c r="H17" s="375"/>
      <c r="I17" s="67"/>
      <c r="J17" s="67">
        <v>2</v>
      </c>
      <c r="K17" s="67"/>
      <c r="L17" s="67"/>
      <c r="M17" s="67"/>
      <c r="N17" s="67"/>
      <c r="O17" s="67"/>
      <c r="P17" s="67"/>
      <c r="Q17" s="67"/>
      <c r="R17" s="67"/>
      <c r="S17" s="401"/>
      <c r="T17" s="402">
        <f t="shared" si="0"/>
        <v>2</v>
      </c>
      <c r="U17" s="224">
        <f t="shared" si="1"/>
        <v>1.6207455429497568E-3</v>
      </c>
      <c r="V17" s="361">
        <f>D3</f>
        <v>1234</v>
      </c>
      <c r="W17" s="376" t="s">
        <v>29</v>
      </c>
      <c r="X17" s="56">
        <f t="shared" si="2"/>
        <v>2</v>
      </c>
      <c r="Y17" s="383"/>
    </row>
    <row r="18" spans="1:25" ht="16.5" thickBot="1" x14ac:dyDescent="0.25">
      <c r="A18" s="58"/>
      <c r="B18" s="364"/>
      <c r="C18" s="364"/>
      <c r="D18" s="364"/>
      <c r="E18" s="364"/>
      <c r="F18" s="364"/>
      <c r="G18" s="62"/>
      <c r="H18" s="375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401"/>
      <c r="T18" s="402">
        <f t="shared" si="0"/>
        <v>0</v>
      </c>
      <c r="U18" s="224">
        <f t="shared" si="1"/>
        <v>0</v>
      </c>
      <c r="V18" s="361">
        <f>D3</f>
        <v>1234</v>
      </c>
      <c r="W18" s="391" t="s">
        <v>37</v>
      </c>
      <c r="X18" s="56">
        <f t="shared" si="2"/>
        <v>0</v>
      </c>
      <c r="Y18" s="446"/>
    </row>
    <row r="19" spans="1:25" ht="16.5" thickBot="1" x14ac:dyDescent="0.25">
      <c r="A19" s="58"/>
      <c r="B19" s="364"/>
      <c r="C19" s="364"/>
      <c r="D19" s="364"/>
      <c r="E19" s="364"/>
      <c r="F19" s="364"/>
      <c r="G19" s="62"/>
      <c r="H19" s="404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6"/>
      <c r="T19" s="407">
        <f t="shared" si="0"/>
        <v>0</v>
      </c>
      <c r="U19" s="331">
        <f t="shared" si="1"/>
        <v>0</v>
      </c>
      <c r="V19" s="408">
        <f>D3</f>
        <v>1234</v>
      </c>
      <c r="W19" s="409" t="s">
        <v>179</v>
      </c>
      <c r="X19" s="56">
        <f t="shared" si="2"/>
        <v>0</v>
      </c>
      <c r="Y19" s="371"/>
    </row>
    <row r="20" spans="1:25" ht="16.5" thickBot="1" x14ac:dyDescent="0.25">
      <c r="A20" s="58"/>
      <c r="B20" s="364"/>
      <c r="C20" s="364"/>
      <c r="D20" s="364"/>
      <c r="E20" s="364"/>
      <c r="F20" s="364"/>
      <c r="G20" s="365"/>
      <c r="H20" s="359"/>
      <c r="I20" s="410"/>
      <c r="J20" s="68"/>
      <c r="K20" s="68"/>
      <c r="L20" s="68"/>
      <c r="M20" s="68"/>
      <c r="N20" s="68"/>
      <c r="O20" s="68"/>
      <c r="P20" s="68"/>
      <c r="Q20" s="68"/>
      <c r="R20" s="68"/>
      <c r="S20" s="411"/>
      <c r="T20" s="412">
        <f t="shared" si="0"/>
        <v>0</v>
      </c>
      <c r="U20" s="224">
        <f t="shared" si="1"/>
        <v>0</v>
      </c>
      <c r="V20" s="361">
        <f>D3</f>
        <v>1234</v>
      </c>
      <c r="W20" s="413" t="s">
        <v>11</v>
      </c>
      <c r="X20" s="56">
        <f t="shared" si="2"/>
        <v>0</v>
      </c>
      <c r="Y20" s="371"/>
    </row>
    <row r="21" spans="1:25" ht="16.5" thickBot="1" x14ac:dyDescent="0.25">
      <c r="A21" s="58"/>
      <c r="B21" s="364"/>
      <c r="C21" s="364"/>
      <c r="D21" s="364"/>
      <c r="E21" s="364"/>
      <c r="F21" s="364" t="s">
        <v>110</v>
      </c>
      <c r="G21" s="365"/>
      <c r="H21" s="366"/>
      <c r="I21" s="414"/>
      <c r="J21" s="67"/>
      <c r="K21" s="67"/>
      <c r="L21" s="67"/>
      <c r="M21" s="67"/>
      <c r="N21" s="67"/>
      <c r="O21" s="67"/>
      <c r="P21" s="67"/>
      <c r="Q21" s="67"/>
      <c r="R21" s="67"/>
      <c r="S21" s="401"/>
      <c r="T21" s="402">
        <f t="shared" si="0"/>
        <v>0</v>
      </c>
      <c r="U21" s="224">
        <f t="shared" si="1"/>
        <v>0</v>
      </c>
      <c r="V21" s="361">
        <f>D3</f>
        <v>1234</v>
      </c>
      <c r="W21" s="403" t="s">
        <v>30</v>
      </c>
      <c r="X21" s="56">
        <f t="shared" si="2"/>
        <v>0</v>
      </c>
      <c r="Y21" s="371"/>
    </row>
    <row r="22" spans="1:25" ht="16.5" thickBot="1" x14ac:dyDescent="0.25">
      <c r="A22" s="58"/>
      <c r="B22" s="364"/>
      <c r="C22" s="364"/>
      <c r="D22" s="364"/>
      <c r="E22" s="364"/>
      <c r="F22" s="364"/>
      <c r="G22" s="365"/>
      <c r="H22" s="366"/>
      <c r="I22" s="414">
        <v>2</v>
      </c>
      <c r="J22" s="67"/>
      <c r="K22" s="67"/>
      <c r="L22" s="67"/>
      <c r="M22" s="67"/>
      <c r="N22" s="67"/>
      <c r="O22" s="67"/>
      <c r="P22" s="67"/>
      <c r="Q22" s="67"/>
      <c r="R22" s="67"/>
      <c r="S22" s="401">
        <v>2</v>
      </c>
      <c r="T22" s="402">
        <f t="shared" si="0"/>
        <v>2</v>
      </c>
      <c r="U22" s="224">
        <f t="shared" si="1"/>
        <v>1.6207455429497568E-3</v>
      </c>
      <c r="V22" s="361">
        <f>D3</f>
        <v>1234</v>
      </c>
      <c r="W22" s="403" t="s">
        <v>3</v>
      </c>
      <c r="X22" s="56">
        <f t="shared" si="2"/>
        <v>2</v>
      </c>
      <c r="Y22" s="370"/>
    </row>
    <row r="23" spans="1:25" ht="16.5" thickBot="1" x14ac:dyDescent="0.25">
      <c r="A23" s="58"/>
      <c r="B23" s="364"/>
      <c r="C23" s="364"/>
      <c r="D23" s="364"/>
      <c r="E23" s="364"/>
      <c r="F23" s="364"/>
      <c r="G23" s="365"/>
      <c r="H23" s="366"/>
      <c r="I23" s="414">
        <v>11</v>
      </c>
      <c r="J23" s="67"/>
      <c r="K23" s="67"/>
      <c r="L23" s="67"/>
      <c r="M23" s="67"/>
      <c r="N23" s="67"/>
      <c r="O23" s="67"/>
      <c r="P23" s="67"/>
      <c r="Q23" s="67"/>
      <c r="R23" s="67"/>
      <c r="S23" s="401">
        <v>1</v>
      </c>
      <c r="T23" s="402">
        <f t="shared" si="0"/>
        <v>1</v>
      </c>
      <c r="U23" s="224">
        <f t="shared" si="1"/>
        <v>8.1037277147487841E-4</v>
      </c>
      <c r="V23" s="361">
        <f>D3</f>
        <v>1234</v>
      </c>
      <c r="W23" s="403" t="s">
        <v>8</v>
      </c>
      <c r="X23" s="56">
        <f t="shared" si="2"/>
        <v>1</v>
      </c>
      <c r="Y23" s="371"/>
    </row>
    <row r="24" spans="1:25" ht="16.5" thickBot="1" x14ac:dyDescent="0.25">
      <c r="A24" s="58"/>
      <c r="B24" s="364"/>
      <c r="C24" s="364"/>
      <c r="D24" s="364"/>
      <c r="E24" s="364"/>
      <c r="F24" s="364"/>
      <c r="G24" s="365"/>
      <c r="H24" s="366"/>
      <c r="I24" s="414">
        <v>1</v>
      </c>
      <c r="J24" s="67"/>
      <c r="K24" s="67"/>
      <c r="L24" s="67"/>
      <c r="M24" s="67"/>
      <c r="N24" s="67"/>
      <c r="O24" s="67"/>
      <c r="P24" s="67"/>
      <c r="Q24" s="67"/>
      <c r="R24" s="67"/>
      <c r="S24" s="401"/>
      <c r="T24" s="402">
        <f t="shared" si="0"/>
        <v>0</v>
      </c>
      <c r="U24" s="224">
        <f t="shared" si="1"/>
        <v>0</v>
      </c>
      <c r="V24" s="361">
        <f>D3</f>
        <v>1234</v>
      </c>
      <c r="W24" s="403" t="s">
        <v>9</v>
      </c>
      <c r="X24" s="56">
        <f t="shared" si="2"/>
        <v>0</v>
      </c>
      <c r="Y24" s="371"/>
    </row>
    <row r="25" spans="1:25" ht="16.5" thickBot="1" x14ac:dyDescent="0.25">
      <c r="A25" s="58"/>
      <c r="B25" s="364"/>
      <c r="C25" s="364"/>
      <c r="D25" s="364"/>
      <c r="E25" s="364"/>
      <c r="F25" s="364"/>
      <c r="G25" s="365"/>
      <c r="H25" s="366"/>
      <c r="I25" s="414"/>
      <c r="J25" s="67"/>
      <c r="K25" s="67"/>
      <c r="L25" s="67"/>
      <c r="M25" s="67"/>
      <c r="N25" s="67"/>
      <c r="O25" s="67"/>
      <c r="P25" s="67"/>
      <c r="Q25" s="67"/>
      <c r="R25" s="67"/>
      <c r="S25" s="401"/>
      <c r="T25" s="402">
        <f t="shared" si="0"/>
        <v>0</v>
      </c>
      <c r="U25" s="224">
        <f t="shared" si="1"/>
        <v>0</v>
      </c>
      <c r="V25" s="361">
        <f>D3</f>
        <v>1234</v>
      </c>
      <c r="W25" s="403" t="s">
        <v>82</v>
      </c>
      <c r="X25" s="56">
        <f t="shared" si="2"/>
        <v>0</v>
      </c>
      <c r="Y25" s="371"/>
    </row>
    <row r="26" spans="1:25" ht="16.5" thickBot="1" x14ac:dyDescent="0.25">
      <c r="A26" s="58"/>
      <c r="B26" s="364"/>
      <c r="C26" s="364"/>
      <c r="D26" s="364"/>
      <c r="E26" s="364"/>
      <c r="F26" s="364"/>
      <c r="G26" s="365"/>
      <c r="H26" s="366"/>
      <c r="I26" s="414">
        <v>1</v>
      </c>
      <c r="J26" s="67"/>
      <c r="K26" s="67"/>
      <c r="L26" s="67"/>
      <c r="M26" s="67"/>
      <c r="N26" s="67"/>
      <c r="O26" s="67"/>
      <c r="P26" s="67"/>
      <c r="Q26" s="67"/>
      <c r="R26" s="67"/>
      <c r="S26" s="401"/>
      <c r="T26" s="402">
        <f t="shared" si="0"/>
        <v>0</v>
      </c>
      <c r="U26" s="224">
        <f t="shared" si="1"/>
        <v>0</v>
      </c>
      <c r="V26" s="361">
        <f>D3</f>
        <v>1234</v>
      </c>
      <c r="W26" s="403" t="s">
        <v>20</v>
      </c>
      <c r="X26" s="56">
        <f t="shared" si="2"/>
        <v>0</v>
      </c>
      <c r="Y26" s="371"/>
    </row>
    <row r="27" spans="1:25" ht="16.5" thickBot="1" x14ac:dyDescent="0.25">
      <c r="A27" s="58" t="s">
        <v>110</v>
      </c>
      <c r="B27" s="364"/>
      <c r="C27" s="364"/>
      <c r="D27" s="364"/>
      <c r="E27" s="364"/>
      <c r="F27" s="364"/>
      <c r="G27" s="365"/>
      <c r="H27" s="366"/>
      <c r="I27" s="414"/>
      <c r="J27" s="67"/>
      <c r="K27" s="67"/>
      <c r="L27" s="67"/>
      <c r="M27" s="67"/>
      <c r="N27" s="67"/>
      <c r="O27" s="67"/>
      <c r="P27" s="67"/>
      <c r="Q27" s="67"/>
      <c r="R27" s="67"/>
      <c r="S27" s="401"/>
      <c r="T27" s="402">
        <f t="shared" si="0"/>
        <v>0</v>
      </c>
      <c r="U27" s="224">
        <f t="shared" si="1"/>
        <v>0</v>
      </c>
      <c r="V27" s="361">
        <f>D3</f>
        <v>1234</v>
      </c>
      <c r="W27" s="403" t="s">
        <v>83</v>
      </c>
      <c r="X27" s="56">
        <f t="shared" si="2"/>
        <v>0</v>
      </c>
      <c r="Y27" s="370" t="s">
        <v>285</v>
      </c>
    </row>
    <row r="28" spans="1:25" ht="16.5" thickBot="1" x14ac:dyDescent="0.25">
      <c r="A28" s="58"/>
      <c r="B28" s="364"/>
      <c r="C28" s="364"/>
      <c r="D28" s="364"/>
      <c r="E28" s="364"/>
      <c r="F28" s="364"/>
      <c r="G28" s="365"/>
      <c r="H28" s="366"/>
      <c r="I28" s="414">
        <v>3</v>
      </c>
      <c r="J28" s="67"/>
      <c r="K28" s="67"/>
      <c r="L28" s="67"/>
      <c r="M28" s="67"/>
      <c r="N28" s="67"/>
      <c r="O28" s="67"/>
      <c r="P28" s="67"/>
      <c r="Q28" s="67"/>
      <c r="R28" s="67"/>
      <c r="S28" s="401">
        <v>1</v>
      </c>
      <c r="T28" s="402">
        <f t="shared" si="0"/>
        <v>1</v>
      </c>
      <c r="U28" s="224">
        <f t="shared" si="1"/>
        <v>8.1037277147487841E-4</v>
      </c>
      <c r="V28" s="361">
        <f>D3</f>
        <v>1234</v>
      </c>
      <c r="W28" s="403" t="s">
        <v>10</v>
      </c>
      <c r="X28" s="56">
        <f t="shared" si="2"/>
        <v>1</v>
      </c>
      <c r="Y28" s="370" t="s">
        <v>289</v>
      </c>
    </row>
    <row r="29" spans="1:25" ht="16.5" thickBot="1" x14ac:dyDescent="0.25">
      <c r="A29" s="58"/>
      <c r="B29" s="364"/>
      <c r="C29" s="364"/>
      <c r="D29" s="364"/>
      <c r="E29" s="364"/>
      <c r="F29" s="364"/>
      <c r="G29" s="365"/>
      <c r="H29" s="366"/>
      <c r="I29" s="414">
        <v>8</v>
      </c>
      <c r="J29" s="67"/>
      <c r="K29" s="67"/>
      <c r="L29" s="67"/>
      <c r="M29" s="67"/>
      <c r="N29" s="67"/>
      <c r="O29" s="67"/>
      <c r="P29" s="67"/>
      <c r="Q29" s="67"/>
      <c r="R29" s="67"/>
      <c r="S29" s="401"/>
      <c r="T29" s="402">
        <f t="shared" si="0"/>
        <v>0</v>
      </c>
      <c r="U29" s="224">
        <f t="shared" si="1"/>
        <v>0</v>
      </c>
      <c r="V29" s="361">
        <f>D3</f>
        <v>1234</v>
      </c>
      <c r="W29" s="403" t="s">
        <v>13</v>
      </c>
      <c r="X29" s="56">
        <f t="shared" si="2"/>
        <v>0</v>
      </c>
      <c r="Y29" s="446"/>
    </row>
    <row r="30" spans="1:25" ht="16.5" thickBot="1" x14ac:dyDescent="0.25">
      <c r="A30" s="58"/>
      <c r="B30" s="364"/>
      <c r="C30" s="364"/>
      <c r="D30" s="364"/>
      <c r="E30" s="364"/>
      <c r="F30" s="364"/>
      <c r="G30" s="365"/>
      <c r="H30" s="366"/>
      <c r="I30" s="67">
        <v>7</v>
      </c>
      <c r="J30" s="67"/>
      <c r="K30" s="67"/>
      <c r="L30" s="67"/>
      <c r="M30" s="67"/>
      <c r="N30" s="67"/>
      <c r="O30" s="67"/>
      <c r="P30" s="67"/>
      <c r="Q30" s="67"/>
      <c r="R30" s="67"/>
      <c r="S30" s="401"/>
      <c r="T30" s="402">
        <f t="shared" si="0"/>
        <v>0</v>
      </c>
      <c r="U30" s="224">
        <f t="shared" si="1"/>
        <v>0</v>
      </c>
      <c r="V30" s="361">
        <f>D3</f>
        <v>1234</v>
      </c>
      <c r="W30" s="403" t="s">
        <v>101</v>
      </c>
      <c r="X30" s="56">
        <f t="shared" si="2"/>
        <v>0</v>
      </c>
      <c r="Y30" s="453" t="s">
        <v>286</v>
      </c>
    </row>
    <row r="31" spans="1:25" ht="15.75" thickBot="1" x14ac:dyDescent="0.25">
      <c r="A31" s="58"/>
      <c r="B31" s="364"/>
      <c r="C31" s="364"/>
      <c r="D31" s="364"/>
      <c r="E31" s="364"/>
      <c r="F31" s="364"/>
      <c r="G31" s="365"/>
      <c r="H31" s="366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401"/>
      <c r="T31" s="402">
        <f t="shared" si="0"/>
        <v>0</v>
      </c>
      <c r="U31" s="224">
        <f t="shared" si="1"/>
        <v>0</v>
      </c>
      <c r="V31" s="361">
        <f>D3</f>
        <v>1234</v>
      </c>
      <c r="W31" s="368" t="s">
        <v>103</v>
      </c>
      <c r="X31" s="56">
        <f t="shared" si="2"/>
        <v>0</v>
      </c>
      <c r="Y31" s="370"/>
    </row>
    <row r="32" spans="1:25" ht="16.5" thickBot="1" x14ac:dyDescent="0.25">
      <c r="A32" s="58"/>
      <c r="B32" s="364"/>
      <c r="C32" s="364"/>
      <c r="D32" s="364"/>
      <c r="E32" s="364"/>
      <c r="F32" s="364"/>
      <c r="G32" s="365"/>
      <c r="H32" s="3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415"/>
      <c r="T32" s="402">
        <f t="shared" si="0"/>
        <v>0</v>
      </c>
      <c r="U32" s="224">
        <f t="shared" si="1"/>
        <v>0</v>
      </c>
      <c r="V32" s="361">
        <f>D3</f>
        <v>1234</v>
      </c>
      <c r="W32" s="391" t="s">
        <v>85</v>
      </c>
      <c r="X32" s="56">
        <f t="shared" si="2"/>
        <v>0</v>
      </c>
      <c r="Y32" s="363"/>
    </row>
    <row r="33" spans="1:25" ht="16.5" thickBot="1" x14ac:dyDescent="0.3">
      <c r="A33" s="58"/>
      <c r="B33" s="364"/>
      <c r="C33" s="364"/>
      <c r="D33" s="364"/>
      <c r="E33" s="364"/>
      <c r="F33" s="364"/>
      <c r="G33" s="365"/>
      <c r="H33" s="358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2"/>
      <c r="U33" s="202"/>
      <c r="V33" s="202"/>
      <c r="W33" s="287" t="s">
        <v>86</v>
      </c>
      <c r="X33" s="56">
        <f t="shared" si="2"/>
        <v>0</v>
      </c>
      <c r="Y33" s="363"/>
    </row>
    <row r="34" spans="1:25" ht="16.5" thickBot="1" x14ac:dyDescent="0.25">
      <c r="A34" s="58"/>
      <c r="B34" s="364"/>
      <c r="C34" s="364"/>
      <c r="D34" s="364"/>
      <c r="E34" s="364"/>
      <c r="F34" s="364"/>
      <c r="G34" s="62"/>
      <c r="H34" s="359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398"/>
      <c r="T34" s="412">
        <f t="shared" ref="T34:T43" si="3">SUM(H34,J34,L34,N34,P34,R34,S34)</f>
        <v>0</v>
      </c>
      <c r="U34" s="224">
        <f>($T34)/$D$3</f>
        <v>0</v>
      </c>
      <c r="V34" s="361">
        <f>D3</f>
        <v>1234</v>
      </c>
      <c r="W34" s="400" t="s">
        <v>87</v>
      </c>
      <c r="X34" s="56">
        <f t="shared" si="2"/>
        <v>0</v>
      </c>
      <c r="Y34" s="105"/>
    </row>
    <row r="35" spans="1:25" ht="16.5" thickBot="1" x14ac:dyDescent="0.25">
      <c r="A35" s="58"/>
      <c r="B35" s="364"/>
      <c r="C35" s="364"/>
      <c r="D35" s="364"/>
      <c r="E35" s="364"/>
      <c r="F35" s="364"/>
      <c r="G35" s="62"/>
      <c r="H35" s="366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401"/>
      <c r="T35" s="402">
        <f t="shared" si="3"/>
        <v>0</v>
      </c>
      <c r="U35" s="224">
        <f t="shared" ref="U35:U43" si="4">($T35)/$D$3</f>
        <v>0</v>
      </c>
      <c r="V35" s="361">
        <f>D3</f>
        <v>1234</v>
      </c>
      <c r="W35" s="403" t="s">
        <v>88</v>
      </c>
      <c r="X35" s="56">
        <f t="shared" si="2"/>
        <v>0</v>
      </c>
      <c r="Y35" s="363"/>
    </row>
    <row r="36" spans="1:25" ht="16.5" thickBot="1" x14ac:dyDescent="0.25">
      <c r="A36" s="58"/>
      <c r="B36" s="364"/>
      <c r="C36" s="364"/>
      <c r="D36" s="364"/>
      <c r="E36" s="364"/>
      <c r="F36" s="364"/>
      <c r="G36" s="62"/>
      <c r="H36" s="366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401"/>
      <c r="T36" s="402">
        <f t="shared" si="3"/>
        <v>0</v>
      </c>
      <c r="U36" s="224">
        <f t="shared" si="4"/>
        <v>0</v>
      </c>
      <c r="V36" s="361">
        <f>D3</f>
        <v>1234</v>
      </c>
      <c r="W36" s="403" t="s">
        <v>12</v>
      </c>
      <c r="X36" s="56">
        <f t="shared" si="2"/>
        <v>0</v>
      </c>
      <c r="Y36" s="363" t="s">
        <v>110</v>
      </c>
    </row>
    <row r="37" spans="1:25" ht="16.5" thickBot="1" x14ac:dyDescent="0.25">
      <c r="A37" s="58"/>
      <c r="B37" s="364"/>
      <c r="C37" s="364"/>
      <c r="D37" s="364"/>
      <c r="E37" s="364"/>
      <c r="F37" s="364"/>
      <c r="G37" s="62"/>
      <c r="H37" s="366">
        <v>2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401"/>
      <c r="T37" s="402">
        <f t="shared" si="3"/>
        <v>2</v>
      </c>
      <c r="U37" s="224">
        <f t="shared" si="4"/>
        <v>1.6207455429497568E-3</v>
      </c>
      <c r="V37" s="361" t="str">
        <f>D2</f>
        <v>Build QTY</v>
      </c>
      <c r="W37" s="403" t="s">
        <v>90</v>
      </c>
      <c r="X37" s="56">
        <f t="shared" si="2"/>
        <v>2</v>
      </c>
      <c r="Y37" s="105" t="s">
        <v>287</v>
      </c>
    </row>
    <row r="38" spans="1:25" ht="16.5" thickBot="1" x14ac:dyDescent="0.25">
      <c r="A38" s="58"/>
      <c r="B38" s="364"/>
      <c r="C38" s="364"/>
      <c r="D38" s="364"/>
      <c r="E38" s="364"/>
      <c r="F38" s="364"/>
      <c r="G38" s="62"/>
      <c r="H38" s="366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401"/>
      <c r="T38" s="402">
        <f t="shared" si="3"/>
        <v>0</v>
      </c>
      <c r="U38" s="224">
        <f t="shared" si="4"/>
        <v>0</v>
      </c>
      <c r="V38" s="361">
        <f>D3</f>
        <v>1234</v>
      </c>
      <c r="W38" s="403" t="s">
        <v>28</v>
      </c>
      <c r="X38" s="56">
        <f t="shared" si="2"/>
        <v>0</v>
      </c>
      <c r="Y38" s="105" t="s">
        <v>290</v>
      </c>
    </row>
    <row r="39" spans="1:25" ht="16.5" thickBot="1" x14ac:dyDescent="0.25">
      <c r="A39" s="58"/>
      <c r="B39" s="364"/>
      <c r="C39" s="364"/>
      <c r="D39" s="364"/>
      <c r="E39" s="364"/>
      <c r="F39" s="364"/>
      <c r="G39" s="62"/>
      <c r="H39" s="366">
        <v>2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401"/>
      <c r="T39" s="402">
        <f t="shared" si="3"/>
        <v>2</v>
      </c>
      <c r="U39" s="224">
        <f t="shared" si="4"/>
        <v>1.6207455429497568E-3</v>
      </c>
      <c r="V39" s="361">
        <f>D3</f>
        <v>1234</v>
      </c>
      <c r="W39" s="403" t="s">
        <v>76</v>
      </c>
      <c r="X39" s="56">
        <f t="shared" si="2"/>
        <v>2</v>
      </c>
      <c r="Y39" s="105" t="s">
        <v>288</v>
      </c>
    </row>
    <row r="40" spans="1:25" ht="16.5" thickBot="1" x14ac:dyDescent="0.25">
      <c r="A40" s="58"/>
      <c r="B40" s="364"/>
      <c r="C40" s="364"/>
      <c r="D40" s="364"/>
      <c r="E40" s="364"/>
      <c r="F40" s="364"/>
      <c r="G40" s="62"/>
      <c r="H40" s="366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401"/>
      <c r="T40" s="402">
        <f t="shared" si="3"/>
        <v>0</v>
      </c>
      <c r="U40" s="224">
        <f t="shared" si="4"/>
        <v>0</v>
      </c>
      <c r="V40" s="361">
        <f>D3</f>
        <v>1234</v>
      </c>
      <c r="W40" s="376" t="s">
        <v>209</v>
      </c>
      <c r="X40" s="56">
        <f t="shared" si="2"/>
        <v>0</v>
      </c>
      <c r="Y40" s="105"/>
    </row>
    <row r="41" spans="1:25" ht="16.5" thickBot="1" x14ac:dyDescent="0.25">
      <c r="A41" s="58"/>
      <c r="B41" s="364"/>
      <c r="C41" s="364"/>
      <c r="D41" s="364"/>
      <c r="E41" s="364"/>
      <c r="F41" s="364"/>
      <c r="G41" s="62"/>
      <c r="H41" s="3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415"/>
      <c r="T41" s="402">
        <f t="shared" si="3"/>
        <v>0</v>
      </c>
      <c r="U41" s="224">
        <f t="shared" si="4"/>
        <v>0</v>
      </c>
      <c r="V41" s="361">
        <f>D3</f>
        <v>1234</v>
      </c>
      <c r="W41" s="391" t="s">
        <v>37</v>
      </c>
      <c r="X41" s="56">
        <f t="shared" si="2"/>
        <v>0</v>
      </c>
      <c r="Y41" s="446"/>
    </row>
    <row r="42" spans="1:25" ht="16.5" thickBot="1" x14ac:dyDescent="0.25">
      <c r="A42" s="364"/>
      <c r="B42" s="364"/>
      <c r="C42" s="364"/>
      <c r="D42" s="364"/>
      <c r="E42" s="364"/>
      <c r="F42" s="364"/>
      <c r="G42" s="62"/>
      <c r="H42" s="3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415"/>
      <c r="T42" s="402">
        <f t="shared" si="3"/>
        <v>0</v>
      </c>
      <c r="U42" s="224">
        <f t="shared" si="4"/>
        <v>0</v>
      </c>
      <c r="V42" s="361">
        <f>D3</f>
        <v>1234</v>
      </c>
      <c r="W42" s="391" t="s">
        <v>97</v>
      </c>
      <c r="X42" s="56">
        <f t="shared" si="2"/>
        <v>0</v>
      </c>
      <c r="Y42" s="446"/>
    </row>
    <row r="43" spans="1:25" ht="16.5" thickBot="1" x14ac:dyDescent="0.25">
      <c r="A43" s="191"/>
      <c r="B43" s="192"/>
      <c r="C43" s="192"/>
      <c r="D43" s="192"/>
      <c r="E43" s="192"/>
      <c r="F43" s="192"/>
      <c r="G43" s="199"/>
      <c r="H43" s="3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415"/>
      <c r="T43" s="416">
        <f t="shared" si="3"/>
        <v>2</v>
      </c>
      <c r="U43" s="331">
        <f t="shared" si="4"/>
        <v>1.6207455429497568E-3</v>
      </c>
      <c r="V43" s="361">
        <f>D3</f>
        <v>1234</v>
      </c>
      <c r="W43" s="409" t="s">
        <v>168</v>
      </c>
      <c r="X43" s="56">
        <f t="shared" si="2"/>
        <v>2</v>
      </c>
      <c r="Y43" s="392"/>
    </row>
    <row r="44" spans="1:25" ht="15.75" thickBot="1" x14ac:dyDescent="0.25">
      <c r="G44" s="53" t="s">
        <v>5</v>
      </c>
      <c r="H44" s="63">
        <f>SUM(H4:H43)</f>
        <v>82</v>
      </c>
      <c r="I44" s="63">
        <f t="shared" ref="I44:R44" si="5">SUM(I4:I43)</f>
        <v>33</v>
      </c>
      <c r="J44" s="63">
        <f t="shared" si="5"/>
        <v>8</v>
      </c>
      <c r="K44" s="63">
        <f t="shared" si="5"/>
        <v>0</v>
      </c>
      <c r="L44" s="63">
        <f t="shared" si="5"/>
        <v>0</v>
      </c>
      <c r="M44" s="63">
        <f t="shared" si="5"/>
        <v>0</v>
      </c>
      <c r="N44" s="63">
        <f t="shared" si="5"/>
        <v>0</v>
      </c>
      <c r="O44" s="63">
        <f t="shared" si="5"/>
        <v>0</v>
      </c>
      <c r="P44" s="63">
        <f t="shared" si="5"/>
        <v>0</v>
      </c>
      <c r="Q44" s="63">
        <f t="shared" si="5"/>
        <v>0</v>
      </c>
      <c r="R44" s="63">
        <f t="shared" si="5"/>
        <v>0</v>
      </c>
      <c r="S44" s="63">
        <f>SUM(S4:S43)</f>
        <v>10</v>
      </c>
      <c r="T44" s="417">
        <f>SUM(H44,J44,L44,N44,P44,R44,S44)</f>
        <v>100</v>
      </c>
      <c r="U44" s="224">
        <f>($T44)/$D$3</f>
        <v>8.1037277147487846E-2</v>
      </c>
      <c r="V44" s="361">
        <f>D3</f>
        <v>1234</v>
      </c>
      <c r="W44" s="11"/>
      <c r="Y44" s="7"/>
    </row>
    <row r="45" spans="1:25" ht="15.75" thickBot="1" x14ac:dyDescent="0.3"/>
    <row r="46" spans="1:25" ht="75.75" thickBot="1" x14ac:dyDescent="0.3">
      <c r="A46" s="48" t="s">
        <v>23</v>
      </c>
      <c r="B46" s="49" t="s">
        <v>51</v>
      </c>
      <c r="C46" s="49" t="s">
        <v>56</v>
      </c>
      <c r="D46" s="49" t="s">
        <v>18</v>
      </c>
      <c r="E46" s="48" t="s">
        <v>17</v>
      </c>
      <c r="F46" s="50" t="s">
        <v>1</v>
      </c>
      <c r="G46" s="51" t="s">
        <v>24</v>
      </c>
      <c r="H46" s="52" t="s">
        <v>77</v>
      </c>
      <c r="I46" s="52" t="s">
        <v>78</v>
      </c>
      <c r="J46" s="52" t="s">
        <v>57</v>
      </c>
      <c r="K46" s="52" t="s">
        <v>62</v>
      </c>
      <c r="L46" s="52" t="s">
        <v>58</v>
      </c>
      <c r="M46" s="52" t="s">
        <v>63</v>
      </c>
      <c r="N46" s="52" t="s">
        <v>59</v>
      </c>
      <c r="O46" s="52" t="s">
        <v>64</v>
      </c>
      <c r="P46" s="52" t="s">
        <v>60</v>
      </c>
      <c r="Q46" s="52" t="s">
        <v>79</v>
      </c>
      <c r="R46" s="52" t="s">
        <v>131</v>
      </c>
      <c r="S46" s="52" t="s">
        <v>44</v>
      </c>
      <c r="T46" s="49" t="s">
        <v>5</v>
      </c>
      <c r="U46" s="48" t="s">
        <v>2</v>
      </c>
      <c r="V46" s="88" t="s">
        <v>74</v>
      </c>
      <c r="W46" s="89" t="s">
        <v>21</v>
      </c>
      <c r="X46" s="49" t="s">
        <v>18</v>
      </c>
      <c r="Y46" s="90" t="s">
        <v>7</v>
      </c>
    </row>
    <row r="47" spans="1:25" ht="15.75" thickBot="1" x14ac:dyDescent="0.3">
      <c r="A47" s="466">
        <v>1471222</v>
      </c>
      <c r="B47" s="395" t="s">
        <v>284</v>
      </c>
      <c r="C47" s="466">
        <v>1152</v>
      </c>
      <c r="D47" s="466">
        <v>1265</v>
      </c>
      <c r="E47" s="466">
        <v>1086</v>
      </c>
      <c r="F47" s="467">
        <f>E47/D47</f>
        <v>0.85849802371541506</v>
      </c>
      <c r="G47" s="396">
        <v>44944</v>
      </c>
      <c r="H47" s="358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94"/>
      <c r="U47" s="202"/>
      <c r="V47" s="203"/>
      <c r="W47" s="95" t="s">
        <v>80</v>
      </c>
      <c r="X47" s="397">
        <v>578.5</v>
      </c>
      <c r="Y47" s="45" t="s">
        <v>139</v>
      </c>
    </row>
    <row r="48" spans="1:25" ht="16.5" thickBot="1" x14ac:dyDescent="0.25">
      <c r="A48" s="55"/>
      <c r="B48" s="56"/>
      <c r="C48" s="56"/>
      <c r="D48" s="56"/>
      <c r="E48" s="56"/>
      <c r="F48" s="56"/>
      <c r="G48" s="57"/>
      <c r="H48" s="359">
        <v>13</v>
      </c>
      <c r="I48" s="65"/>
      <c r="J48" s="65">
        <v>8</v>
      </c>
      <c r="K48" s="65"/>
      <c r="L48" s="65">
        <v>3</v>
      </c>
      <c r="M48" s="65"/>
      <c r="N48" s="65"/>
      <c r="O48" s="65"/>
      <c r="P48" s="65"/>
      <c r="Q48" s="65"/>
      <c r="R48" s="65"/>
      <c r="S48" s="398">
        <v>8</v>
      </c>
      <c r="T48" s="399">
        <f t="shared" ref="T48:T76" si="6">SUM(H48,J48,L48,N48,P48,R48,S48)</f>
        <v>32</v>
      </c>
      <c r="U48" s="224">
        <f>($T48)/$D$47</f>
        <v>2.5296442687747035E-2</v>
      </c>
      <c r="V48" s="361">
        <f>D47</f>
        <v>1265</v>
      </c>
      <c r="W48" s="400" t="s">
        <v>16</v>
      </c>
      <c r="X48" s="56">
        <f>T48</f>
        <v>32</v>
      </c>
      <c r="Y48" s="369"/>
    </row>
    <row r="49" spans="1:25" ht="16.5" thickBot="1" x14ac:dyDescent="0.25">
      <c r="A49" s="58"/>
      <c r="B49" s="364"/>
      <c r="C49" s="364"/>
      <c r="D49" s="364"/>
      <c r="E49" s="364"/>
      <c r="F49" s="364"/>
      <c r="G49" s="365"/>
      <c r="H49" s="366">
        <v>1</v>
      </c>
      <c r="I49" s="67"/>
      <c r="J49" s="67">
        <v>1</v>
      </c>
      <c r="K49" s="67"/>
      <c r="L49" s="67"/>
      <c r="M49" s="67"/>
      <c r="N49" s="72"/>
      <c r="O49" s="67"/>
      <c r="P49" s="67"/>
      <c r="Q49" s="67"/>
      <c r="R49" s="67"/>
      <c r="S49" s="401"/>
      <c r="T49" s="402">
        <f t="shared" si="6"/>
        <v>2</v>
      </c>
      <c r="U49" s="224">
        <f t="shared" ref="U49:U76" si="7">($T49)/$D$47</f>
        <v>1.5810276679841897E-3</v>
      </c>
      <c r="V49" s="361">
        <f>D47</f>
        <v>1265</v>
      </c>
      <c r="W49" s="403" t="s">
        <v>208</v>
      </c>
      <c r="X49" s="56">
        <f t="shared" ref="X49:X87" si="8">T49</f>
        <v>2</v>
      </c>
      <c r="Y49" s="369"/>
    </row>
    <row r="50" spans="1:25" ht="16.5" thickBot="1" x14ac:dyDescent="0.25">
      <c r="A50" s="58"/>
      <c r="B50" s="364"/>
      <c r="C50" s="364"/>
      <c r="D50" s="364"/>
      <c r="E50" s="364"/>
      <c r="F50" s="364"/>
      <c r="G50" s="365"/>
      <c r="H50" s="366">
        <v>23</v>
      </c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401">
        <v>17</v>
      </c>
      <c r="T50" s="402">
        <f t="shared" si="6"/>
        <v>40</v>
      </c>
      <c r="U50" s="224">
        <f t="shared" si="7"/>
        <v>3.1620553359683792E-2</v>
      </c>
      <c r="V50" s="361">
        <f>D47</f>
        <v>1265</v>
      </c>
      <c r="W50" s="403" t="s">
        <v>6</v>
      </c>
      <c r="X50" s="56">
        <f t="shared" si="8"/>
        <v>40</v>
      </c>
      <c r="Y50" s="369"/>
    </row>
    <row r="51" spans="1:25" ht="16.5" thickBot="1" x14ac:dyDescent="0.25">
      <c r="A51" s="58"/>
      <c r="B51" s="364"/>
      <c r="C51" s="364"/>
      <c r="D51" s="364"/>
      <c r="E51" s="364"/>
      <c r="F51" s="364"/>
      <c r="G51" s="365"/>
      <c r="H51" s="366">
        <v>8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401">
        <v>3</v>
      </c>
      <c r="T51" s="402">
        <f t="shared" si="6"/>
        <v>11</v>
      </c>
      <c r="U51" s="224">
        <f t="shared" si="7"/>
        <v>8.6956521739130436E-3</v>
      </c>
      <c r="V51" s="361">
        <f>D47</f>
        <v>1265</v>
      </c>
      <c r="W51" s="403" t="s">
        <v>14</v>
      </c>
      <c r="X51" s="56">
        <f t="shared" si="8"/>
        <v>11</v>
      </c>
      <c r="Y51" s="369"/>
    </row>
    <row r="52" spans="1:25" ht="16.5" thickBot="1" x14ac:dyDescent="0.25">
      <c r="A52" s="58"/>
      <c r="B52" s="364"/>
      <c r="C52" s="364"/>
      <c r="D52" s="364"/>
      <c r="E52" s="364"/>
      <c r="F52" s="364"/>
      <c r="G52" s="365"/>
      <c r="H52" s="366">
        <v>8</v>
      </c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401">
        <v>6</v>
      </c>
      <c r="T52" s="402">
        <f t="shared" si="6"/>
        <v>14</v>
      </c>
      <c r="U52" s="224">
        <f t="shared" si="7"/>
        <v>1.1067193675889328E-2</v>
      </c>
      <c r="V52" s="361">
        <f>D47</f>
        <v>1265</v>
      </c>
      <c r="W52" s="403" t="s">
        <v>15</v>
      </c>
      <c r="X52" s="56">
        <f t="shared" si="8"/>
        <v>14</v>
      </c>
      <c r="Y52" s="370"/>
    </row>
    <row r="53" spans="1:25" ht="16.5" thickBot="1" x14ac:dyDescent="0.25">
      <c r="A53" s="58"/>
      <c r="B53" s="364"/>
      <c r="C53" s="364"/>
      <c r="D53" s="364"/>
      <c r="E53" s="364"/>
      <c r="F53" s="364"/>
      <c r="G53" s="365"/>
      <c r="H53" s="366">
        <v>9</v>
      </c>
      <c r="I53" s="67"/>
      <c r="J53" s="67">
        <v>1</v>
      </c>
      <c r="K53" s="67"/>
      <c r="L53" s="67"/>
      <c r="M53" s="67"/>
      <c r="N53" s="67"/>
      <c r="O53" s="67"/>
      <c r="P53" s="67"/>
      <c r="Q53" s="67"/>
      <c r="R53" s="67"/>
      <c r="S53" s="401">
        <v>2</v>
      </c>
      <c r="T53" s="402">
        <f t="shared" si="6"/>
        <v>12</v>
      </c>
      <c r="U53" s="224">
        <f t="shared" si="7"/>
        <v>9.4861660079051391E-3</v>
      </c>
      <c r="V53" s="361">
        <f>D47</f>
        <v>1265</v>
      </c>
      <c r="W53" s="403" t="s">
        <v>32</v>
      </c>
      <c r="X53" s="56">
        <f t="shared" si="8"/>
        <v>12</v>
      </c>
      <c r="Y53" s="370"/>
    </row>
    <row r="54" spans="1:25" ht="16.5" thickBot="1" x14ac:dyDescent="0.25">
      <c r="A54" s="58"/>
      <c r="B54" s="364"/>
      <c r="C54" s="364"/>
      <c r="D54" s="364"/>
      <c r="E54" s="364"/>
      <c r="F54" s="364"/>
      <c r="G54" s="365"/>
      <c r="H54" s="366">
        <v>1</v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401"/>
      <c r="T54" s="402">
        <f t="shared" si="6"/>
        <v>1</v>
      </c>
      <c r="U54" s="224">
        <f t="shared" si="7"/>
        <v>7.9051383399209485E-4</v>
      </c>
      <c r="V54" s="361">
        <f>D47</f>
        <v>1265</v>
      </c>
      <c r="W54" s="403" t="s">
        <v>33</v>
      </c>
      <c r="X54" s="56">
        <f t="shared" si="8"/>
        <v>1</v>
      </c>
      <c r="Y54" s="370"/>
    </row>
    <row r="55" spans="1:25" ht="16.5" thickBot="1" x14ac:dyDescent="0.25">
      <c r="A55" s="58"/>
      <c r="B55" s="364"/>
      <c r="C55" s="364"/>
      <c r="D55" s="364"/>
      <c r="E55" s="364"/>
      <c r="F55" s="364"/>
      <c r="G55" s="365"/>
      <c r="H55" s="366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401"/>
      <c r="T55" s="402">
        <f t="shared" si="6"/>
        <v>0</v>
      </c>
      <c r="U55" s="224">
        <f t="shared" si="7"/>
        <v>0</v>
      </c>
      <c r="V55" s="361">
        <f>D47</f>
        <v>1265</v>
      </c>
      <c r="W55" s="403" t="s">
        <v>193</v>
      </c>
      <c r="X55" s="56">
        <f t="shared" si="8"/>
        <v>0</v>
      </c>
      <c r="Y55" s="370"/>
    </row>
    <row r="56" spans="1:25" ht="16.5" thickBot="1" x14ac:dyDescent="0.25">
      <c r="A56" s="58"/>
      <c r="B56" s="364"/>
      <c r="C56" s="364"/>
      <c r="D56" s="364"/>
      <c r="E56" s="364"/>
      <c r="F56" s="364"/>
      <c r="G56" s="365"/>
      <c r="H56" s="366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401"/>
      <c r="T56" s="402">
        <f t="shared" si="6"/>
        <v>0</v>
      </c>
      <c r="U56" s="224">
        <f t="shared" si="7"/>
        <v>0</v>
      </c>
      <c r="V56" s="361">
        <f>D47</f>
        <v>1265</v>
      </c>
      <c r="W56" s="403" t="s">
        <v>31</v>
      </c>
      <c r="X56" s="56">
        <f t="shared" si="8"/>
        <v>0</v>
      </c>
      <c r="Y56" s="370"/>
    </row>
    <row r="57" spans="1:25" ht="16.5" thickBot="1" x14ac:dyDescent="0.25">
      <c r="A57" s="58"/>
      <c r="B57" s="364"/>
      <c r="C57" s="364"/>
      <c r="D57" s="364"/>
      <c r="E57" s="364"/>
      <c r="F57" s="364"/>
      <c r="G57" s="365"/>
      <c r="H57" s="366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401"/>
      <c r="T57" s="402">
        <f t="shared" si="6"/>
        <v>0</v>
      </c>
      <c r="U57" s="224">
        <f t="shared" si="7"/>
        <v>0</v>
      </c>
      <c r="V57" s="361">
        <f>D47</f>
        <v>1265</v>
      </c>
      <c r="W57" s="403" t="s">
        <v>0</v>
      </c>
      <c r="X57" s="56">
        <f t="shared" si="8"/>
        <v>0</v>
      </c>
      <c r="Y57" s="369"/>
    </row>
    <row r="58" spans="1:25" ht="16.5" thickBot="1" x14ac:dyDescent="0.25">
      <c r="A58" s="58"/>
      <c r="B58" s="364"/>
      <c r="C58" s="364"/>
      <c r="D58" s="364"/>
      <c r="E58" s="364"/>
      <c r="F58" s="364" t="s">
        <v>110</v>
      </c>
      <c r="G58" s="365"/>
      <c r="H58" s="366">
        <v>8</v>
      </c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401"/>
      <c r="T58" s="402">
        <f t="shared" si="6"/>
        <v>8</v>
      </c>
      <c r="U58" s="224">
        <f t="shared" si="7"/>
        <v>6.3241106719367588E-3</v>
      </c>
      <c r="V58" s="361">
        <f>D47</f>
        <v>1265</v>
      </c>
      <c r="W58" s="403" t="s">
        <v>12</v>
      </c>
      <c r="X58" s="56">
        <f t="shared" si="8"/>
        <v>8</v>
      </c>
      <c r="Y58" s="371"/>
    </row>
    <row r="59" spans="1:25" ht="16.5" thickBot="1" x14ac:dyDescent="0.25">
      <c r="A59" s="58"/>
      <c r="B59" s="364"/>
      <c r="C59" s="364"/>
      <c r="D59" s="364"/>
      <c r="E59" s="364"/>
      <c r="F59" s="364"/>
      <c r="G59" s="365"/>
      <c r="H59" s="366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401"/>
      <c r="T59" s="402">
        <f t="shared" si="6"/>
        <v>0</v>
      </c>
      <c r="U59" s="224">
        <f t="shared" si="7"/>
        <v>0</v>
      </c>
      <c r="V59" s="361">
        <f>D47</f>
        <v>1265</v>
      </c>
      <c r="W59" s="403" t="s">
        <v>35</v>
      </c>
      <c r="X59" s="56">
        <f t="shared" si="8"/>
        <v>0</v>
      </c>
      <c r="Y59" s="371"/>
    </row>
    <row r="60" spans="1:25" ht="16.5" thickBot="1" x14ac:dyDescent="0.25">
      <c r="A60" s="58"/>
      <c r="B60" s="364"/>
      <c r="C60" s="364"/>
      <c r="D60" s="364"/>
      <c r="E60" s="364"/>
      <c r="F60" s="364"/>
      <c r="G60" s="365"/>
      <c r="H60" s="366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401"/>
      <c r="T60" s="402">
        <f t="shared" si="6"/>
        <v>0</v>
      </c>
      <c r="U60" s="224">
        <f t="shared" si="7"/>
        <v>0</v>
      </c>
      <c r="V60" s="361">
        <f>D47</f>
        <v>1265</v>
      </c>
      <c r="W60" s="403" t="s">
        <v>28</v>
      </c>
      <c r="X60" s="56">
        <f t="shared" si="8"/>
        <v>0</v>
      </c>
      <c r="Y60" s="428"/>
    </row>
    <row r="61" spans="1:25" ht="16.5" thickBot="1" x14ac:dyDescent="0.25">
      <c r="A61" s="58"/>
      <c r="B61" s="364"/>
      <c r="C61" s="364"/>
      <c r="D61" s="364"/>
      <c r="E61" s="364"/>
      <c r="F61" s="364"/>
      <c r="G61" s="62"/>
      <c r="H61" s="375"/>
      <c r="I61" s="67"/>
      <c r="J61" s="67"/>
      <c r="K61" s="67"/>
      <c r="L61" s="67">
        <v>7</v>
      </c>
      <c r="M61" s="67"/>
      <c r="N61" s="67"/>
      <c r="O61" s="67"/>
      <c r="P61" s="67"/>
      <c r="Q61" s="67"/>
      <c r="R61" s="67"/>
      <c r="S61" s="401"/>
      <c r="T61" s="402">
        <f t="shared" si="6"/>
        <v>7</v>
      </c>
      <c r="U61" s="224">
        <f t="shared" si="7"/>
        <v>5.5335968379446642E-3</v>
      </c>
      <c r="V61" s="361">
        <f>D47</f>
        <v>1265</v>
      </c>
      <c r="W61" s="376" t="s">
        <v>29</v>
      </c>
      <c r="X61" s="56">
        <f t="shared" si="8"/>
        <v>7</v>
      </c>
      <c r="Y61" s="383"/>
    </row>
    <row r="62" spans="1:25" ht="16.5" thickBot="1" x14ac:dyDescent="0.25">
      <c r="A62" s="58"/>
      <c r="B62" s="364"/>
      <c r="C62" s="364"/>
      <c r="D62" s="364"/>
      <c r="E62" s="364"/>
      <c r="F62" s="364"/>
      <c r="G62" s="62"/>
      <c r="H62" s="375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401"/>
      <c r="T62" s="402">
        <f t="shared" si="6"/>
        <v>0</v>
      </c>
      <c r="U62" s="224">
        <f t="shared" si="7"/>
        <v>0</v>
      </c>
      <c r="V62" s="361">
        <f>D47</f>
        <v>1265</v>
      </c>
      <c r="W62" s="391" t="s">
        <v>37</v>
      </c>
      <c r="X62" s="56">
        <f t="shared" si="8"/>
        <v>0</v>
      </c>
      <c r="Y62" s="446"/>
    </row>
    <row r="63" spans="1:25" ht="16.5" thickBot="1" x14ac:dyDescent="0.25">
      <c r="A63" s="58"/>
      <c r="B63" s="364"/>
      <c r="C63" s="364"/>
      <c r="D63" s="364"/>
      <c r="E63" s="364"/>
      <c r="F63" s="364"/>
      <c r="G63" s="62"/>
      <c r="H63" s="404">
        <v>4</v>
      </c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6"/>
      <c r="T63" s="407">
        <f t="shared" si="6"/>
        <v>4</v>
      </c>
      <c r="U63" s="331">
        <f t="shared" si="7"/>
        <v>3.1620553359683794E-3</v>
      </c>
      <c r="V63" s="408">
        <f>D47</f>
        <v>1265</v>
      </c>
      <c r="W63" s="409" t="s">
        <v>179</v>
      </c>
      <c r="X63" s="56">
        <f t="shared" si="8"/>
        <v>4</v>
      </c>
      <c r="Y63" s="371"/>
    </row>
    <row r="64" spans="1:25" ht="16.5" thickBot="1" x14ac:dyDescent="0.25">
      <c r="A64" s="58"/>
      <c r="B64" s="364"/>
      <c r="C64" s="364"/>
      <c r="D64" s="364"/>
      <c r="E64" s="364"/>
      <c r="F64" s="364"/>
      <c r="G64" s="365"/>
      <c r="H64" s="359"/>
      <c r="I64" s="410">
        <v>2</v>
      </c>
      <c r="J64" s="68"/>
      <c r="K64" s="68">
        <v>1</v>
      </c>
      <c r="L64" s="68"/>
      <c r="M64" s="68"/>
      <c r="N64" s="68"/>
      <c r="O64" s="68"/>
      <c r="P64" s="68"/>
      <c r="Q64" s="68"/>
      <c r="R64" s="68"/>
      <c r="S64" s="411"/>
      <c r="T64" s="412">
        <f t="shared" si="6"/>
        <v>0</v>
      </c>
      <c r="U64" s="224">
        <f t="shared" si="7"/>
        <v>0</v>
      </c>
      <c r="V64" s="361">
        <f>D47</f>
        <v>1265</v>
      </c>
      <c r="W64" s="413" t="s">
        <v>11</v>
      </c>
      <c r="X64" s="56">
        <f t="shared" si="8"/>
        <v>0</v>
      </c>
      <c r="Y64" s="371"/>
    </row>
    <row r="65" spans="1:25" ht="16.5" thickBot="1" x14ac:dyDescent="0.25">
      <c r="A65" s="58"/>
      <c r="B65" s="364"/>
      <c r="C65" s="364"/>
      <c r="D65" s="364"/>
      <c r="E65" s="364"/>
      <c r="F65" s="364" t="s">
        <v>110</v>
      </c>
      <c r="G65" s="365"/>
      <c r="H65" s="366"/>
      <c r="I65" s="414"/>
      <c r="J65" s="67"/>
      <c r="K65" s="67"/>
      <c r="L65" s="67"/>
      <c r="M65" s="67"/>
      <c r="N65" s="67"/>
      <c r="O65" s="67"/>
      <c r="P65" s="67"/>
      <c r="Q65" s="67"/>
      <c r="R65" s="67"/>
      <c r="S65" s="401"/>
      <c r="T65" s="402">
        <f t="shared" si="6"/>
        <v>0</v>
      </c>
      <c r="U65" s="224">
        <f t="shared" si="7"/>
        <v>0</v>
      </c>
      <c r="V65" s="361">
        <f>D47</f>
        <v>1265</v>
      </c>
      <c r="W65" s="403" t="s">
        <v>30</v>
      </c>
      <c r="X65" s="56">
        <f t="shared" si="8"/>
        <v>0</v>
      </c>
      <c r="Y65" s="371"/>
    </row>
    <row r="66" spans="1:25" ht="16.5" thickBot="1" x14ac:dyDescent="0.25">
      <c r="A66" s="58"/>
      <c r="B66" s="364"/>
      <c r="C66" s="364"/>
      <c r="D66" s="364"/>
      <c r="E66" s="364"/>
      <c r="F66" s="364"/>
      <c r="G66" s="365"/>
      <c r="H66" s="366"/>
      <c r="I66" s="414">
        <v>11</v>
      </c>
      <c r="J66" s="67">
        <v>5</v>
      </c>
      <c r="K66" s="67"/>
      <c r="L66" s="67">
        <v>1</v>
      </c>
      <c r="M66" s="67"/>
      <c r="N66" s="67"/>
      <c r="O66" s="67"/>
      <c r="P66" s="67"/>
      <c r="Q66" s="67"/>
      <c r="R66" s="67"/>
      <c r="S66" s="401">
        <v>4</v>
      </c>
      <c r="T66" s="402">
        <f t="shared" si="6"/>
        <v>10</v>
      </c>
      <c r="U66" s="224">
        <f t="shared" si="7"/>
        <v>7.9051383399209481E-3</v>
      </c>
      <c r="V66" s="361">
        <f>D47</f>
        <v>1265</v>
      </c>
      <c r="W66" s="403" t="s">
        <v>3</v>
      </c>
      <c r="X66" s="56">
        <f t="shared" si="8"/>
        <v>10</v>
      </c>
      <c r="Y66" s="370"/>
    </row>
    <row r="67" spans="1:25" ht="16.5" thickBot="1" x14ac:dyDescent="0.25">
      <c r="A67" s="58"/>
      <c r="B67" s="364"/>
      <c r="C67" s="364"/>
      <c r="D67" s="364"/>
      <c r="E67" s="364"/>
      <c r="F67" s="364"/>
      <c r="G67" s="365"/>
      <c r="H67" s="366"/>
      <c r="I67" s="414">
        <v>43</v>
      </c>
      <c r="J67" s="67">
        <v>18</v>
      </c>
      <c r="K67" s="67">
        <v>20</v>
      </c>
      <c r="L67" s="67">
        <v>11</v>
      </c>
      <c r="M67" s="67"/>
      <c r="N67" s="67"/>
      <c r="O67" s="67"/>
      <c r="P67" s="67"/>
      <c r="Q67" s="67"/>
      <c r="R67" s="67"/>
      <c r="S67" s="401"/>
      <c r="T67" s="402">
        <f t="shared" si="6"/>
        <v>29</v>
      </c>
      <c r="U67" s="224">
        <f t="shared" si="7"/>
        <v>2.292490118577075E-2</v>
      </c>
      <c r="V67" s="361">
        <f>D47</f>
        <v>1265</v>
      </c>
      <c r="W67" s="403" t="s">
        <v>8</v>
      </c>
      <c r="X67" s="56">
        <f t="shared" si="8"/>
        <v>29</v>
      </c>
      <c r="Y67" s="371"/>
    </row>
    <row r="68" spans="1:25" ht="16.5" thickBot="1" x14ac:dyDescent="0.25">
      <c r="A68" s="58"/>
      <c r="B68" s="364"/>
      <c r="C68" s="364"/>
      <c r="D68" s="364"/>
      <c r="E68" s="364"/>
      <c r="F68" s="364"/>
      <c r="G68" s="365"/>
      <c r="H68" s="366"/>
      <c r="I68" s="414">
        <v>1</v>
      </c>
      <c r="J68" s="67"/>
      <c r="K68" s="67"/>
      <c r="L68" s="67"/>
      <c r="M68" s="67"/>
      <c r="N68" s="67"/>
      <c r="O68" s="67"/>
      <c r="P68" s="67"/>
      <c r="Q68" s="67"/>
      <c r="R68" s="67"/>
      <c r="S68" s="401">
        <v>2</v>
      </c>
      <c r="T68" s="402">
        <f t="shared" si="6"/>
        <v>2</v>
      </c>
      <c r="U68" s="224">
        <f t="shared" si="7"/>
        <v>1.5810276679841897E-3</v>
      </c>
      <c r="V68" s="361">
        <f>D47</f>
        <v>1265</v>
      </c>
      <c r="W68" s="403" t="s">
        <v>9</v>
      </c>
      <c r="X68" s="56">
        <f t="shared" si="8"/>
        <v>2</v>
      </c>
      <c r="Y68" s="371"/>
    </row>
    <row r="69" spans="1:25" ht="16.5" thickBot="1" x14ac:dyDescent="0.25">
      <c r="A69" s="58"/>
      <c r="B69" s="364"/>
      <c r="C69" s="364"/>
      <c r="D69" s="364"/>
      <c r="E69" s="364"/>
      <c r="F69" s="364"/>
      <c r="G69" s="365"/>
      <c r="H69" s="366"/>
      <c r="I69" s="414"/>
      <c r="J69" s="67"/>
      <c r="K69" s="67"/>
      <c r="L69" s="67"/>
      <c r="M69" s="67"/>
      <c r="N69" s="67"/>
      <c r="O69" s="67"/>
      <c r="P69" s="67"/>
      <c r="Q69" s="67"/>
      <c r="R69" s="67"/>
      <c r="S69" s="401"/>
      <c r="T69" s="402">
        <f t="shared" si="6"/>
        <v>0</v>
      </c>
      <c r="U69" s="224">
        <f t="shared" si="7"/>
        <v>0</v>
      </c>
      <c r="V69" s="361">
        <f>D47</f>
        <v>1265</v>
      </c>
      <c r="W69" s="403" t="s">
        <v>82</v>
      </c>
      <c r="X69" s="56">
        <f t="shared" si="8"/>
        <v>0</v>
      </c>
      <c r="Y69" s="371"/>
    </row>
    <row r="70" spans="1:25" ht="16.5" thickBot="1" x14ac:dyDescent="0.25">
      <c r="A70" s="58"/>
      <c r="B70" s="364"/>
      <c r="C70" s="364"/>
      <c r="D70" s="364"/>
      <c r="E70" s="364"/>
      <c r="F70" s="364"/>
      <c r="G70" s="365"/>
      <c r="H70" s="366"/>
      <c r="I70" s="414">
        <v>3</v>
      </c>
      <c r="J70" s="67"/>
      <c r="K70" s="67"/>
      <c r="L70" s="67"/>
      <c r="M70" s="67"/>
      <c r="N70" s="67"/>
      <c r="O70" s="67"/>
      <c r="P70" s="67"/>
      <c r="Q70" s="67"/>
      <c r="R70" s="67"/>
      <c r="S70" s="401"/>
      <c r="T70" s="402">
        <f t="shared" si="6"/>
        <v>0</v>
      </c>
      <c r="U70" s="224">
        <f t="shared" si="7"/>
        <v>0</v>
      </c>
      <c r="V70" s="361">
        <f>D47</f>
        <v>1265</v>
      </c>
      <c r="W70" s="403" t="s">
        <v>20</v>
      </c>
      <c r="X70" s="56">
        <f t="shared" si="8"/>
        <v>0</v>
      </c>
      <c r="Y70" s="371"/>
    </row>
    <row r="71" spans="1:25" ht="16.5" thickBot="1" x14ac:dyDescent="0.25">
      <c r="A71" s="58" t="s">
        <v>110</v>
      </c>
      <c r="B71" s="364"/>
      <c r="C71" s="364"/>
      <c r="D71" s="364"/>
      <c r="E71" s="364"/>
      <c r="F71" s="364"/>
      <c r="G71" s="365"/>
      <c r="H71" s="366"/>
      <c r="I71" s="414">
        <v>1</v>
      </c>
      <c r="J71" s="67"/>
      <c r="K71" s="67"/>
      <c r="L71" s="67"/>
      <c r="M71" s="67"/>
      <c r="N71" s="67"/>
      <c r="O71" s="67"/>
      <c r="P71" s="67"/>
      <c r="Q71" s="67"/>
      <c r="R71" s="67"/>
      <c r="S71" s="401"/>
      <c r="T71" s="402">
        <f t="shared" si="6"/>
        <v>0</v>
      </c>
      <c r="U71" s="224">
        <f t="shared" si="7"/>
        <v>0</v>
      </c>
      <c r="V71" s="361">
        <f>D47</f>
        <v>1265</v>
      </c>
      <c r="W71" s="403" t="s">
        <v>83</v>
      </c>
      <c r="X71" s="56">
        <f t="shared" si="8"/>
        <v>0</v>
      </c>
      <c r="Y71" s="370" t="s">
        <v>285</v>
      </c>
    </row>
    <row r="72" spans="1:25" ht="16.5" thickBot="1" x14ac:dyDescent="0.25">
      <c r="A72" s="58"/>
      <c r="B72" s="364"/>
      <c r="C72" s="364"/>
      <c r="D72" s="364"/>
      <c r="E72" s="364"/>
      <c r="F72" s="364"/>
      <c r="G72" s="365"/>
      <c r="H72" s="366"/>
      <c r="I72" s="414">
        <v>1</v>
      </c>
      <c r="J72" s="67"/>
      <c r="K72" s="67"/>
      <c r="L72" s="67"/>
      <c r="M72" s="67"/>
      <c r="N72" s="67"/>
      <c r="O72" s="67"/>
      <c r="P72" s="67"/>
      <c r="Q72" s="67"/>
      <c r="R72" s="67"/>
      <c r="S72" s="401">
        <v>2</v>
      </c>
      <c r="T72" s="402">
        <f t="shared" si="6"/>
        <v>2</v>
      </c>
      <c r="U72" s="224">
        <f t="shared" si="7"/>
        <v>1.5810276679841897E-3</v>
      </c>
      <c r="V72" s="361">
        <f>D47</f>
        <v>1265</v>
      </c>
      <c r="W72" s="403" t="s">
        <v>10</v>
      </c>
      <c r="X72" s="56">
        <f t="shared" si="8"/>
        <v>2</v>
      </c>
      <c r="Y72" s="370" t="s">
        <v>314</v>
      </c>
    </row>
    <row r="73" spans="1:25" ht="16.5" thickBot="1" x14ac:dyDescent="0.25">
      <c r="A73" s="58"/>
      <c r="B73" s="364"/>
      <c r="C73" s="364"/>
      <c r="D73" s="364"/>
      <c r="E73" s="364"/>
      <c r="F73" s="364"/>
      <c r="G73" s="365"/>
      <c r="H73" s="366"/>
      <c r="I73" s="414">
        <v>10</v>
      </c>
      <c r="J73" s="67"/>
      <c r="K73" s="67"/>
      <c r="L73" s="67">
        <v>1</v>
      </c>
      <c r="M73" s="67"/>
      <c r="N73" s="67"/>
      <c r="O73" s="67"/>
      <c r="P73" s="67"/>
      <c r="Q73" s="67"/>
      <c r="R73" s="67"/>
      <c r="S73" s="401"/>
      <c r="T73" s="402">
        <f t="shared" si="6"/>
        <v>1</v>
      </c>
      <c r="U73" s="224">
        <f t="shared" si="7"/>
        <v>7.9051383399209485E-4</v>
      </c>
      <c r="V73" s="361">
        <f>D47</f>
        <v>1265</v>
      </c>
      <c r="W73" s="403" t="s">
        <v>13</v>
      </c>
      <c r="X73" s="56">
        <f t="shared" si="8"/>
        <v>1</v>
      </c>
      <c r="Y73" s="446"/>
    </row>
    <row r="74" spans="1:25" ht="16.5" thickBot="1" x14ac:dyDescent="0.25">
      <c r="A74" s="58"/>
      <c r="B74" s="364"/>
      <c r="C74" s="364"/>
      <c r="D74" s="364"/>
      <c r="E74" s="364"/>
      <c r="F74" s="364"/>
      <c r="G74" s="365"/>
      <c r="H74" s="366"/>
      <c r="I74" s="67">
        <v>1</v>
      </c>
      <c r="J74" s="67"/>
      <c r="K74" s="67"/>
      <c r="L74" s="67"/>
      <c r="M74" s="67"/>
      <c r="N74" s="67"/>
      <c r="O74" s="67"/>
      <c r="P74" s="67"/>
      <c r="Q74" s="67"/>
      <c r="R74" s="67"/>
      <c r="S74" s="401"/>
      <c r="T74" s="402">
        <f t="shared" si="6"/>
        <v>0</v>
      </c>
      <c r="U74" s="224">
        <f t="shared" si="7"/>
        <v>0</v>
      </c>
      <c r="V74" s="361">
        <f>D47</f>
        <v>1265</v>
      </c>
      <c r="W74" s="403" t="s">
        <v>101</v>
      </c>
      <c r="X74" s="56">
        <f t="shared" si="8"/>
        <v>0</v>
      </c>
      <c r="Y74" s="453" t="s">
        <v>310</v>
      </c>
    </row>
    <row r="75" spans="1:25" ht="15.75" thickBot="1" x14ac:dyDescent="0.25">
      <c r="A75" s="58"/>
      <c r="B75" s="364"/>
      <c r="C75" s="364"/>
      <c r="D75" s="364"/>
      <c r="E75" s="364"/>
      <c r="F75" s="364"/>
      <c r="G75" s="365"/>
      <c r="H75" s="366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401"/>
      <c r="T75" s="402">
        <f t="shared" si="6"/>
        <v>0</v>
      </c>
      <c r="U75" s="224">
        <f t="shared" si="7"/>
        <v>0</v>
      </c>
      <c r="V75" s="361">
        <f>D47</f>
        <v>1265</v>
      </c>
      <c r="W75" s="368" t="s">
        <v>103</v>
      </c>
      <c r="X75" s="56">
        <f t="shared" si="8"/>
        <v>0</v>
      </c>
      <c r="Y75" s="370"/>
    </row>
    <row r="76" spans="1:25" ht="16.5" thickBot="1" x14ac:dyDescent="0.25">
      <c r="A76" s="58"/>
      <c r="B76" s="364"/>
      <c r="C76" s="364"/>
      <c r="D76" s="364"/>
      <c r="E76" s="364"/>
      <c r="F76" s="364"/>
      <c r="G76" s="365"/>
      <c r="H76" s="3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415"/>
      <c r="T76" s="402">
        <f t="shared" si="6"/>
        <v>0</v>
      </c>
      <c r="U76" s="224">
        <f t="shared" si="7"/>
        <v>0</v>
      </c>
      <c r="V76" s="361">
        <f>D47</f>
        <v>1265</v>
      </c>
      <c r="W76" s="391" t="s">
        <v>85</v>
      </c>
      <c r="X76" s="56">
        <f t="shared" si="8"/>
        <v>0</v>
      </c>
      <c r="Y76" s="363"/>
    </row>
    <row r="77" spans="1:25" ht="16.5" thickBot="1" x14ac:dyDescent="0.3">
      <c r="A77" s="58"/>
      <c r="B77" s="364"/>
      <c r="C77" s="364"/>
      <c r="D77" s="364"/>
      <c r="E77" s="364"/>
      <c r="F77" s="364"/>
      <c r="G77" s="365"/>
      <c r="H77" s="358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2"/>
      <c r="U77" s="202"/>
      <c r="V77" s="202"/>
      <c r="W77" s="287" t="s">
        <v>86</v>
      </c>
      <c r="X77" s="56">
        <f t="shared" si="8"/>
        <v>0</v>
      </c>
      <c r="Y77" s="363"/>
    </row>
    <row r="78" spans="1:25" ht="16.5" thickBot="1" x14ac:dyDescent="0.25">
      <c r="A78" s="58"/>
      <c r="B78" s="364"/>
      <c r="C78" s="364"/>
      <c r="D78" s="364"/>
      <c r="E78" s="364"/>
      <c r="F78" s="364"/>
      <c r="G78" s="62"/>
      <c r="H78" s="359">
        <v>1</v>
      </c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398"/>
      <c r="T78" s="412">
        <f t="shared" ref="T78:T87" si="9">SUM(H78,J78,L78,N78,P78,R78,S78)</f>
        <v>1</v>
      </c>
      <c r="U78" s="224">
        <f>($T78)/$D$47</f>
        <v>7.9051383399209485E-4</v>
      </c>
      <c r="V78" s="361">
        <f>D47</f>
        <v>1265</v>
      </c>
      <c r="W78" s="400" t="s">
        <v>87</v>
      </c>
      <c r="X78" s="56">
        <f t="shared" si="8"/>
        <v>1</v>
      </c>
      <c r="Y78" s="105"/>
    </row>
    <row r="79" spans="1:25" ht="16.5" thickBot="1" x14ac:dyDescent="0.25">
      <c r="A79" s="58"/>
      <c r="B79" s="364"/>
      <c r="C79" s="364"/>
      <c r="D79" s="364"/>
      <c r="E79" s="364"/>
      <c r="F79" s="364"/>
      <c r="G79" s="62"/>
      <c r="H79" s="366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401"/>
      <c r="T79" s="402">
        <f t="shared" si="9"/>
        <v>0</v>
      </c>
      <c r="U79" s="224">
        <f t="shared" ref="U79:U87" si="10">($T79)/$D$47</f>
        <v>0</v>
      </c>
      <c r="V79" s="361">
        <f>D47</f>
        <v>1265</v>
      </c>
      <c r="W79" s="403" t="s">
        <v>88</v>
      </c>
      <c r="X79" s="56">
        <f t="shared" si="8"/>
        <v>0</v>
      </c>
      <c r="Y79" s="363"/>
    </row>
    <row r="80" spans="1:25" ht="16.5" thickBot="1" x14ac:dyDescent="0.25">
      <c r="A80" s="58"/>
      <c r="B80" s="364"/>
      <c r="C80" s="364"/>
      <c r="D80" s="364"/>
      <c r="E80" s="364"/>
      <c r="F80" s="364"/>
      <c r="G80" s="62"/>
      <c r="H80" s="366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401"/>
      <c r="T80" s="402">
        <f t="shared" si="9"/>
        <v>0</v>
      </c>
      <c r="U80" s="224">
        <f t="shared" si="10"/>
        <v>0</v>
      </c>
      <c r="V80" s="361">
        <f>D47</f>
        <v>1265</v>
      </c>
      <c r="W80" s="403" t="s">
        <v>12</v>
      </c>
      <c r="X80" s="56">
        <f t="shared" si="8"/>
        <v>0</v>
      </c>
      <c r="Y80" s="363"/>
    </row>
    <row r="81" spans="1:25" ht="16.5" thickBot="1" x14ac:dyDescent="0.25">
      <c r="A81" s="58"/>
      <c r="B81" s="364"/>
      <c r="C81" s="364"/>
      <c r="D81" s="364"/>
      <c r="E81" s="364"/>
      <c r="F81" s="364"/>
      <c r="G81" s="62"/>
      <c r="H81" s="366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401"/>
      <c r="T81" s="402">
        <f t="shared" si="9"/>
        <v>0</v>
      </c>
      <c r="U81" s="224">
        <f t="shared" si="10"/>
        <v>0</v>
      </c>
      <c r="V81" s="361" t="str">
        <f>D46</f>
        <v>Build QTY</v>
      </c>
      <c r="W81" s="403" t="s">
        <v>90</v>
      </c>
      <c r="X81" s="56">
        <f t="shared" si="8"/>
        <v>0</v>
      </c>
      <c r="Y81" s="363" t="s">
        <v>311</v>
      </c>
    </row>
    <row r="82" spans="1:25" ht="16.5" thickBot="1" x14ac:dyDescent="0.25">
      <c r="A82" s="58"/>
      <c r="B82" s="364"/>
      <c r="C82" s="364"/>
      <c r="D82" s="364"/>
      <c r="E82" s="364"/>
      <c r="F82" s="364"/>
      <c r="G82" s="62"/>
      <c r="H82" s="366">
        <v>3</v>
      </c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401"/>
      <c r="T82" s="402">
        <f t="shared" si="9"/>
        <v>3</v>
      </c>
      <c r="U82" s="224">
        <f t="shared" si="10"/>
        <v>2.3715415019762848E-3</v>
      </c>
      <c r="V82" s="361">
        <f>D47</f>
        <v>1265</v>
      </c>
      <c r="W82" s="403" t="s">
        <v>28</v>
      </c>
      <c r="X82" s="56">
        <f t="shared" si="8"/>
        <v>3</v>
      </c>
      <c r="Y82" s="105" t="s">
        <v>312</v>
      </c>
    </row>
    <row r="83" spans="1:25" ht="16.5" thickBot="1" x14ac:dyDescent="0.25">
      <c r="A83" s="58"/>
      <c r="B83" s="364"/>
      <c r="C83" s="364"/>
      <c r="D83" s="364"/>
      <c r="E83" s="364"/>
      <c r="F83" s="364"/>
      <c r="G83" s="62"/>
      <c r="H83" s="366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401"/>
      <c r="T83" s="402">
        <f t="shared" si="9"/>
        <v>0</v>
      </c>
      <c r="U83" s="224">
        <f t="shared" si="10"/>
        <v>0</v>
      </c>
      <c r="V83" s="361">
        <f>D47</f>
        <v>1265</v>
      </c>
      <c r="W83" s="403" t="s">
        <v>76</v>
      </c>
      <c r="X83" s="56">
        <f t="shared" si="8"/>
        <v>0</v>
      </c>
      <c r="Y83" s="105" t="s">
        <v>313</v>
      </c>
    </row>
    <row r="84" spans="1:25" ht="16.5" thickBot="1" x14ac:dyDescent="0.25">
      <c r="A84" s="58"/>
      <c r="B84" s="364"/>
      <c r="C84" s="364"/>
      <c r="D84" s="364"/>
      <c r="E84" s="364"/>
      <c r="F84" s="364"/>
      <c r="G84" s="62"/>
      <c r="H84" s="366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401"/>
      <c r="T84" s="402">
        <f t="shared" si="9"/>
        <v>0</v>
      </c>
      <c r="U84" s="224">
        <f t="shared" si="10"/>
        <v>0</v>
      </c>
      <c r="V84" s="361">
        <f>D47</f>
        <v>1265</v>
      </c>
      <c r="W84" s="376" t="s">
        <v>209</v>
      </c>
      <c r="X84" s="56">
        <f t="shared" si="8"/>
        <v>0</v>
      </c>
      <c r="Y84" s="105"/>
    </row>
    <row r="85" spans="1:25" ht="16.5" thickBot="1" x14ac:dyDescent="0.25">
      <c r="A85" s="58"/>
      <c r="B85" s="364"/>
      <c r="C85" s="364"/>
      <c r="D85" s="364"/>
      <c r="E85" s="364"/>
      <c r="F85" s="364"/>
      <c r="G85" s="62"/>
      <c r="H85" s="3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415"/>
      <c r="T85" s="402">
        <f t="shared" si="9"/>
        <v>0</v>
      </c>
      <c r="U85" s="224">
        <f t="shared" si="10"/>
        <v>0</v>
      </c>
      <c r="V85" s="361">
        <f>D47</f>
        <v>1265</v>
      </c>
      <c r="W85" s="391" t="s">
        <v>37</v>
      </c>
      <c r="X85" s="56">
        <f t="shared" si="8"/>
        <v>0</v>
      </c>
      <c r="Y85" s="446"/>
    </row>
    <row r="86" spans="1:25" ht="16.5" thickBot="1" x14ac:dyDescent="0.25">
      <c r="A86" s="364"/>
      <c r="B86" s="364"/>
      <c r="C86" s="364"/>
      <c r="D86" s="364"/>
      <c r="E86" s="364"/>
      <c r="F86" s="364"/>
      <c r="G86" s="62"/>
      <c r="H86" s="3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415"/>
      <c r="T86" s="402">
        <f t="shared" si="9"/>
        <v>0</v>
      </c>
      <c r="U86" s="224">
        <f t="shared" si="10"/>
        <v>0</v>
      </c>
      <c r="V86" s="361">
        <f>D47</f>
        <v>1265</v>
      </c>
      <c r="W86" s="391" t="s">
        <v>97</v>
      </c>
      <c r="X86" s="56">
        <f t="shared" si="8"/>
        <v>0</v>
      </c>
      <c r="Y86" s="446"/>
    </row>
    <row r="87" spans="1:25" ht="16.5" thickBot="1" x14ac:dyDescent="0.25">
      <c r="A87" s="191"/>
      <c r="B87" s="192"/>
      <c r="C87" s="192"/>
      <c r="D87" s="192"/>
      <c r="E87" s="192"/>
      <c r="F87" s="192"/>
      <c r="G87" s="199"/>
      <c r="H87" s="372">
        <v>1</v>
      </c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415"/>
      <c r="T87" s="416">
        <f t="shared" si="9"/>
        <v>1</v>
      </c>
      <c r="U87" s="331">
        <f t="shared" si="10"/>
        <v>7.9051383399209485E-4</v>
      </c>
      <c r="V87" s="361">
        <f>D47</f>
        <v>1265</v>
      </c>
      <c r="W87" s="409" t="s">
        <v>179</v>
      </c>
      <c r="X87" s="56">
        <f t="shared" si="8"/>
        <v>1</v>
      </c>
      <c r="Y87" s="392"/>
    </row>
    <row r="88" spans="1:25" ht="15.75" thickBot="1" x14ac:dyDescent="0.25">
      <c r="G88" s="53" t="s">
        <v>5</v>
      </c>
      <c r="H88" s="63">
        <f>SUM(H48:H87)</f>
        <v>80</v>
      </c>
      <c r="I88" s="63">
        <f t="shared" ref="I88:R88" si="11">SUM(I48:I87)</f>
        <v>73</v>
      </c>
      <c r="J88" s="63">
        <f t="shared" si="11"/>
        <v>33</v>
      </c>
      <c r="K88" s="63">
        <f t="shared" si="11"/>
        <v>21</v>
      </c>
      <c r="L88" s="63">
        <f t="shared" si="11"/>
        <v>23</v>
      </c>
      <c r="M88" s="63">
        <f t="shared" si="11"/>
        <v>0</v>
      </c>
      <c r="N88" s="63">
        <f t="shared" si="11"/>
        <v>0</v>
      </c>
      <c r="O88" s="63">
        <f t="shared" si="11"/>
        <v>0</v>
      </c>
      <c r="P88" s="63">
        <f t="shared" si="11"/>
        <v>0</v>
      </c>
      <c r="Q88" s="63">
        <f t="shared" si="11"/>
        <v>0</v>
      </c>
      <c r="R88" s="63">
        <f t="shared" si="11"/>
        <v>0</v>
      </c>
      <c r="S88" s="63">
        <f>SUM(S48:S87)</f>
        <v>44</v>
      </c>
      <c r="T88" s="417">
        <f>SUM(H88,J88,L88,N88,P88,R88,S88)</f>
        <v>180</v>
      </c>
      <c r="U88" s="224">
        <f>($T88)/$D$47</f>
        <v>0.14229249011857709</v>
      </c>
      <c r="V88" s="361">
        <f>D47</f>
        <v>1265</v>
      </c>
      <c r="W88" s="11"/>
      <c r="Y88" s="7"/>
    </row>
    <row r="89" spans="1:25" ht="15.75" thickBot="1" x14ac:dyDescent="0.3"/>
    <row r="90" spans="1:25" ht="75.75" thickBot="1" x14ac:dyDescent="0.3">
      <c r="A90" s="48" t="s">
        <v>23</v>
      </c>
      <c r="B90" s="49" t="s">
        <v>51</v>
      </c>
      <c r="C90" s="49" t="s">
        <v>56</v>
      </c>
      <c r="D90" s="49" t="s">
        <v>18</v>
      </c>
      <c r="E90" s="48" t="s">
        <v>17</v>
      </c>
      <c r="F90" s="50" t="s">
        <v>1</v>
      </c>
      <c r="G90" s="51" t="s">
        <v>24</v>
      </c>
      <c r="H90" s="52" t="s">
        <v>77</v>
      </c>
      <c r="I90" s="52" t="s">
        <v>78</v>
      </c>
      <c r="J90" s="52" t="s">
        <v>57</v>
      </c>
      <c r="K90" s="52" t="s">
        <v>62</v>
      </c>
      <c r="L90" s="52" t="s">
        <v>58</v>
      </c>
      <c r="M90" s="52" t="s">
        <v>63</v>
      </c>
      <c r="N90" s="52" t="s">
        <v>59</v>
      </c>
      <c r="O90" s="52" t="s">
        <v>64</v>
      </c>
      <c r="P90" s="52" t="s">
        <v>60</v>
      </c>
      <c r="Q90" s="52" t="s">
        <v>79</v>
      </c>
      <c r="R90" s="52" t="s">
        <v>131</v>
      </c>
      <c r="S90" s="52" t="s">
        <v>44</v>
      </c>
      <c r="T90" s="49" t="s">
        <v>5</v>
      </c>
      <c r="U90" s="48" t="s">
        <v>2</v>
      </c>
      <c r="V90" s="88" t="s">
        <v>74</v>
      </c>
      <c r="W90" s="89" t="s">
        <v>21</v>
      </c>
      <c r="X90" s="49" t="s">
        <v>18</v>
      </c>
      <c r="Y90" s="90" t="s">
        <v>7</v>
      </c>
    </row>
    <row r="91" spans="1:25" ht="15.75" thickBot="1" x14ac:dyDescent="0.3">
      <c r="A91" s="466">
        <v>1471226</v>
      </c>
      <c r="B91" s="395" t="s">
        <v>284</v>
      </c>
      <c r="C91" s="466">
        <v>1152</v>
      </c>
      <c r="D91" s="466">
        <v>1267</v>
      </c>
      <c r="E91" s="466">
        <v>1113</v>
      </c>
      <c r="F91" s="467">
        <f>E91/D91</f>
        <v>0.87845303867403313</v>
      </c>
      <c r="G91" s="396">
        <v>44952</v>
      </c>
      <c r="H91" s="358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94"/>
      <c r="U91" s="202"/>
      <c r="V91" s="203"/>
      <c r="W91" s="95" t="s">
        <v>80</v>
      </c>
      <c r="X91" s="397">
        <v>578.5</v>
      </c>
      <c r="Y91" s="45" t="s">
        <v>139</v>
      </c>
    </row>
    <row r="92" spans="1:25" ht="16.5" thickBot="1" x14ac:dyDescent="0.25">
      <c r="A92" s="55"/>
      <c r="B92" s="56"/>
      <c r="C92" s="56"/>
      <c r="D92" s="56"/>
      <c r="E92" s="56"/>
      <c r="F92" s="56"/>
      <c r="G92" s="57"/>
      <c r="H92" s="359">
        <v>5</v>
      </c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398">
        <v>3</v>
      </c>
      <c r="T92" s="399">
        <f t="shared" ref="T92:T120" si="12">SUM(H92,J92,L92,N92,P92,R92,S92)</f>
        <v>8</v>
      </c>
      <c r="U92" s="224">
        <f>($T92)/$D$91</f>
        <v>6.314127861089187E-3</v>
      </c>
      <c r="V92" s="361">
        <f>D91</f>
        <v>1267</v>
      </c>
      <c r="W92" s="400" t="s">
        <v>16</v>
      </c>
      <c r="X92" s="56">
        <f>T92</f>
        <v>8</v>
      </c>
      <c r="Y92" s="369"/>
    </row>
    <row r="93" spans="1:25" ht="16.5" thickBot="1" x14ac:dyDescent="0.25">
      <c r="A93" s="58"/>
      <c r="B93" s="364"/>
      <c r="C93" s="364"/>
      <c r="D93" s="364"/>
      <c r="E93" s="364"/>
      <c r="F93" s="364"/>
      <c r="G93" s="365"/>
      <c r="H93" s="366"/>
      <c r="I93" s="67"/>
      <c r="J93" s="67"/>
      <c r="K93" s="67"/>
      <c r="L93" s="67"/>
      <c r="M93" s="67"/>
      <c r="N93" s="72"/>
      <c r="O93" s="67"/>
      <c r="P93" s="67"/>
      <c r="Q93" s="67"/>
      <c r="R93" s="67"/>
      <c r="S93" s="401"/>
      <c r="T93" s="402">
        <f t="shared" si="12"/>
        <v>0</v>
      </c>
      <c r="U93" s="224">
        <f t="shared" ref="U93:U120" si="13">($T93)/$D$91</f>
        <v>0</v>
      </c>
      <c r="V93" s="361">
        <f>D91</f>
        <v>1267</v>
      </c>
      <c r="W93" s="403" t="s">
        <v>208</v>
      </c>
      <c r="X93" s="56">
        <f t="shared" ref="X93:X131" si="14">T93</f>
        <v>0</v>
      </c>
      <c r="Y93" s="369"/>
    </row>
    <row r="94" spans="1:25" ht="16.5" thickBot="1" x14ac:dyDescent="0.25">
      <c r="A94" s="58"/>
      <c r="B94" s="364"/>
      <c r="C94" s="364"/>
      <c r="D94" s="364"/>
      <c r="E94" s="364"/>
      <c r="F94" s="364"/>
      <c r="G94" s="365"/>
      <c r="H94" s="366">
        <v>61</v>
      </c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401">
        <v>4</v>
      </c>
      <c r="T94" s="402">
        <f t="shared" si="12"/>
        <v>65</v>
      </c>
      <c r="U94" s="224">
        <f t="shared" si="13"/>
        <v>5.1302288871349647E-2</v>
      </c>
      <c r="V94" s="361">
        <f>D91</f>
        <v>1267</v>
      </c>
      <c r="W94" s="403" t="s">
        <v>6</v>
      </c>
      <c r="X94" s="56">
        <f t="shared" si="14"/>
        <v>65</v>
      </c>
      <c r="Y94" s="369"/>
    </row>
    <row r="95" spans="1:25" ht="16.5" thickBot="1" x14ac:dyDescent="0.25">
      <c r="A95" s="58"/>
      <c r="B95" s="364"/>
      <c r="C95" s="364"/>
      <c r="D95" s="364"/>
      <c r="E95" s="364"/>
      <c r="F95" s="364"/>
      <c r="G95" s="365"/>
      <c r="H95" s="366">
        <v>7</v>
      </c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401">
        <v>2</v>
      </c>
      <c r="T95" s="402">
        <f t="shared" si="12"/>
        <v>9</v>
      </c>
      <c r="U95" s="224">
        <f t="shared" si="13"/>
        <v>7.1033938437253356E-3</v>
      </c>
      <c r="V95" s="361">
        <f>D91</f>
        <v>1267</v>
      </c>
      <c r="W95" s="403" t="s">
        <v>14</v>
      </c>
      <c r="X95" s="56">
        <f t="shared" si="14"/>
        <v>9</v>
      </c>
      <c r="Y95" s="369"/>
    </row>
    <row r="96" spans="1:25" ht="16.5" thickBot="1" x14ac:dyDescent="0.25">
      <c r="A96" s="58"/>
      <c r="B96" s="364"/>
      <c r="C96" s="364"/>
      <c r="D96" s="364"/>
      <c r="E96" s="364"/>
      <c r="F96" s="364"/>
      <c r="G96" s="365"/>
      <c r="H96" s="366">
        <v>1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401">
        <v>1</v>
      </c>
      <c r="T96" s="402">
        <f t="shared" si="12"/>
        <v>2</v>
      </c>
      <c r="U96" s="224">
        <f t="shared" si="13"/>
        <v>1.5785319652722968E-3</v>
      </c>
      <c r="V96" s="361">
        <f>D91</f>
        <v>1267</v>
      </c>
      <c r="W96" s="403" t="s">
        <v>15</v>
      </c>
      <c r="X96" s="56">
        <f t="shared" si="14"/>
        <v>2</v>
      </c>
      <c r="Y96" s="370"/>
    </row>
    <row r="97" spans="1:25" ht="16.5" thickBot="1" x14ac:dyDescent="0.25">
      <c r="A97" s="58"/>
      <c r="B97" s="364"/>
      <c r="C97" s="364"/>
      <c r="D97" s="364"/>
      <c r="E97" s="364"/>
      <c r="F97" s="364"/>
      <c r="G97" s="365"/>
      <c r="H97" s="366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401">
        <v>2</v>
      </c>
      <c r="T97" s="402">
        <f t="shared" si="12"/>
        <v>2</v>
      </c>
      <c r="U97" s="224">
        <f t="shared" si="13"/>
        <v>1.5785319652722968E-3</v>
      </c>
      <c r="V97" s="361">
        <f>D91</f>
        <v>1267</v>
      </c>
      <c r="W97" s="403" t="s">
        <v>32</v>
      </c>
      <c r="X97" s="56">
        <f t="shared" si="14"/>
        <v>2</v>
      </c>
      <c r="Y97" s="370"/>
    </row>
    <row r="98" spans="1:25" ht="16.5" thickBot="1" x14ac:dyDescent="0.25">
      <c r="A98" s="58"/>
      <c r="B98" s="364"/>
      <c r="C98" s="364"/>
      <c r="D98" s="364"/>
      <c r="E98" s="364"/>
      <c r="F98" s="364"/>
      <c r="G98" s="365"/>
      <c r="H98" s="366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401"/>
      <c r="T98" s="402">
        <f t="shared" si="12"/>
        <v>0</v>
      </c>
      <c r="U98" s="224">
        <f t="shared" si="13"/>
        <v>0</v>
      </c>
      <c r="V98" s="361">
        <f>D91</f>
        <v>1267</v>
      </c>
      <c r="W98" s="403" t="s">
        <v>33</v>
      </c>
      <c r="X98" s="56">
        <f t="shared" si="14"/>
        <v>0</v>
      </c>
      <c r="Y98" s="370"/>
    </row>
    <row r="99" spans="1:25" ht="16.5" thickBot="1" x14ac:dyDescent="0.25">
      <c r="A99" s="58"/>
      <c r="B99" s="364"/>
      <c r="C99" s="364"/>
      <c r="D99" s="364"/>
      <c r="E99" s="364"/>
      <c r="F99" s="364"/>
      <c r="G99" s="365"/>
      <c r="H99" s="366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401"/>
      <c r="T99" s="402">
        <f t="shared" si="12"/>
        <v>0</v>
      </c>
      <c r="U99" s="224">
        <f t="shared" si="13"/>
        <v>0</v>
      </c>
      <c r="V99" s="361">
        <f>D91</f>
        <v>1267</v>
      </c>
      <c r="W99" s="403" t="s">
        <v>193</v>
      </c>
      <c r="X99" s="56">
        <f t="shared" si="14"/>
        <v>0</v>
      </c>
      <c r="Y99" s="370"/>
    </row>
    <row r="100" spans="1:25" ht="16.5" thickBot="1" x14ac:dyDescent="0.25">
      <c r="A100" s="58"/>
      <c r="B100" s="364"/>
      <c r="C100" s="364"/>
      <c r="D100" s="364"/>
      <c r="E100" s="364"/>
      <c r="F100" s="364"/>
      <c r="G100" s="365"/>
      <c r="H100" s="366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401"/>
      <c r="T100" s="402">
        <f t="shared" si="12"/>
        <v>0</v>
      </c>
      <c r="U100" s="224">
        <f t="shared" si="13"/>
        <v>0</v>
      </c>
      <c r="V100" s="361">
        <f>D91</f>
        <v>1267</v>
      </c>
      <c r="W100" s="403" t="s">
        <v>31</v>
      </c>
      <c r="X100" s="56">
        <f t="shared" si="14"/>
        <v>0</v>
      </c>
      <c r="Y100" s="370"/>
    </row>
    <row r="101" spans="1:25" ht="16.5" thickBot="1" x14ac:dyDescent="0.25">
      <c r="A101" s="58"/>
      <c r="B101" s="364"/>
      <c r="C101" s="364"/>
      <c r="D101" s="364"/>
      <c r="E101" s="364"/>
      <c r="F101" s="364"/>
      <c r="G101" s="365"/>
      <c r="H101" s="366">
        <v>1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401">
        <v>1</v>
      </c>
      <c r="T101" s="402">
        <f t="shared" si="12"/>
        <v>2</v>
      </c>
      <c r="U101" s="224">
        <f t="shared" si="13"/>
        <v>1.5785319652722968E-3</v>
      </c>
      <c r="V101" s="361">
        <f>D91</f>
        <v>1267</v>
      </c>
      <c r="W101" s="403" t="s">
        <v>0</v>
      </c>
      <c r="X101" s="56">
        <f t="shared" si="14"/>
        <v>2</v>
      </c>
      <c r="Y101" s="369"/>
    </row>
    <row r="102" spans="1:25" ht="16.5" thickBot="1" x14ac:dyDescent="0.25">
      <c r="A102" s="58"/>
      <c r="B102" s="364"/>
      <c r="C102" s="364"/>
      <c r="D102" s="364"/>
      <c r="E102" s="364"/>
      <c r="F102" s="364" t="s">
        <v>110</v>
      </c>
      <c r="G102" s="365"/>
      <c r="H102" s="366">
        <v>9</v>
      </c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401">
        <v>1</v>
      </c>
      <c r="T102" s="402">
        <f t="shared" si="12"/>
        <v>10</v>
      </c>
      <c r="U102" s="224">
        <f t="shared" si="13"/>
        <v>7.8926598263614842E-3</v>
      </c>
      <c r="V102" s="361">
        <f>D91</f>
        <v>1267</v>
      </c>
      <c r="W102" s="403" t="s">
        <v>12</v>
      </c>
      <c r="X102" s="56">
        <f t="shared" si="14"/>
        <v>10</v>
      </c>
      <c r="Y102" s="371"/>
    </row>
    <row r="103" spans="1:25" ht="16.5" thickBot="1" x14ac:dyDescent="0.25">
      <c r="A103" s="58"/>
      <c r="B103" s="364"/>
      <c r="C103" s="364"/>
      <c r="D103" s="364"/>
      <c r="E103" s="364"/>
      <c r="F103" s="364"/>
      <c r="G103" s="365"/>
      <c r="H103" s="366">
        <v>2</v>
      </c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401"/>
      <c r="T103" s="402">
        <f t="shared" si="12"/>
        <v>2</v>
      </c>
      <c r="U103" s="224">
        <f t="shared" si="13"/>
        <v>1.5785319652722968E-3</v>
      </c>
      <c r="V103" s="361">
        <f>D91</f>
        <v>1267</v>
      </c>
      <c r="W103" s="403" t="s">
        <v>35</v>
      </c>
      <c r="X103" s="56">
        <f t="shared" si="14"/>
        <v>2</v>
      </c>
      <c r="Y103" s="371"/>
    </row>
    <row r="104" spans="1:25" ht="16.5" thickBot="1" x14ac:dyDescent="0.25">
      <c r="A104" s="58"/>
      <c r="B104" s="364"/>
      <c r="C104" s="364"/>
      <c r="D104" s="364"/>
      <c r="E104" s="364"/>
      <c r="F104" s="364"/>
      <c r="G104" s="365"/>
      <c r="H104" s="366">
        <v>2</v>
      </c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401"/>
      <c r="T104" s="402">
        <f t="shared" si="12"/>
        <v>2</v>
      </c>
      <c r="U104" s="224">
        <f t="shared" si="13"/>
        <v>1.5785319652722968E-3</v>
      </c>
      <c r="V104" s="361">
        <f>D91</f>
        <v>1267</v>
      </c>
      <c r="W104" s="403" t="s">
        <v>28</v>
      </c>
      <c r="X104" s="56">
        <f t="shared" si="14"/>
        <v>2</v>
      </c>
      <c r="Y104" s="428"/>
    </row>
    <row r="105" spans="1:25" ht="16.5" thickBot="1" x14ac:dyDescent="0.25">
      <c r="A105" s="58"/>
      <c r="B105" s="364"/>
      <c r="C105" s="364"/>
      <c r="D105" s="364"/>
      <c r="E105" s="364"/>
      <c r="F105" s="364"/>
      <c r="G105" s="62"/>
      <c r="H105" s="375"/>
      <c r="I105" s="67"/>
      <c r="J105" s="67">
        <v>4</v>
      </c>
      <c r="K105" s="67"/>
      <c r="L105" s="67"/>
      <c r="M105" s="67"/>
      <c r="N105" s="67"/>
      <c r="O105" s="67"/>
      <c r="P105" s="67"/>
      <c r="Q105" s="67"/>
      <c r="R105" s="67"/>
      <c r="S105" s="401"/>
      <c r="T105" s="402">
        <f t="shared" si="12"/>
        <v>4</v>
      </c>
      <c r="U105" s="224">
        <f t="shared" si="13"/>
        <v>3.1570639305445935E-3</v>
      </c>
      <c r="V105" s="361">
        <f>D91</f>
        <v>1267</v>
      </c>
      <c r="W105" s="376" t="s">
        <v>29</v>
      </c>
      <c r="X105" s="56">
        <f t="shared" si="14"/>
        <v>4</v>
      </c>
      <c r="Y105" s="383"/>
    </row>
    <row r="106" spans="1:25" ht="16.5" thickBot="1" x14ac:dyDescent="0.25">
      <c r="A106" s="58"/>
      <c r="B106" s="364"/>
      <c r="C106" s="364"/>
      <c r="D106" s="364"/>
      <c r="E106" s="364"/>
      <c r="F106" s="364"/>
      <c r="G106" s="62"/>
      <c r="H106" s="375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401"/>
      <c r="T106" s="402">
        <f t="shared" si="12"/>
        <v>0</v>
      </c>
      <c r="U106" s="224">
        <f t="shared" si="13"/>
        <v>0</v>
      </c>
      <c r="V106" s="361">
        <f>D91</f>
        <v>1267</v>
      </c>
      <c r="W106" s="391" t="s">
        <v>37</v>
      </c>
      <c r="X106" s="56">
        <f t="shared" si="14"/>
        <v>0</v>
      </c>
      <c r="Y106" s="446"/>
    </row>
    <row r="107" spans="1:25" ht="16.5" thickBot="1" x14ac:dyDescent="0.25">
      <c r="A107" s="58"/>
      <c r="B107" s="364"/>
      <c r="C107" s="364"/>
      <c r="D107" s="364"/>
      <c r="E107" s="364"/>
      <c r="F107" s="364"/>
      <c r="G107" s="62"/>
      <c r="H107" s="404">
        <v>4</v>
      </c>
      <c r="I107" s="405"/>
      <c r="J107" s="405"/>
      <c r="K107" s="405"/>
      <c r="L107" s="405"/>
      <c r="M107" s="405"/>
      <c r="N107" s="405"/>
      <c r="O107" s="405"/>
      <c r="P107" s="405"/>
      <c r="Q107" s="405"/>
      <c r="R107" s="405"/>
      <c r="S107" s="406"/>
      <c r="T107" s="407">
        <f t="shared" si="12"/>
        <v>4</v>
      </c>
      <c r="U107" s="331">
        <f t="shared" si="13"/>
        <v>3.1570639305445935E-3</v>
      </c>
      <c r="V107" s="408">
        <f>D91</f>
        <v>1267</v>
      </c>
      <c r="W107" s="409" t="s">
        <v>179</v>
      </c>
      <c r="X107" s="56">
        <f t="shared" si="14"/>
        <v>4</v>
      </c>
      <c r="Y107" s="371"/>
    </row>
    <row r="108" spans="1:25" ht="16.5" thickBot="1" x14ac:dyDescent="0.25">
      <c r="A108" s="58"/>
      <c r="B108" s="364"/>
      <c r="C108" s="364"/>
      <c r="D108" s="364"/>
      <c r="E108" s="364"/>
      <c r="F108" s="364"/>
      <c r="G108" s="365"/>
      <c r="H108" s="359"/>
      <c r="I108" s="410"/>
      <c r="J108" s="68"/>
      <c r="K108" s="68"/>
      <c r="L108" s="68"/>
      <c r="M108" s="68"/>
      <c r="N108" s="68"/>
      <c r="O108" s="68"/>
      <c r="P108" s="68"/>
      <c r="Q108" s="68"/>
      <c r="R108" s="68"/>
      <c r="S108" s="411"/>
      <c r="T108" s="412">
        <f t="shared" si="12"/>
        <v>0</v>
      </c>
      <c r="U108" s="224">
        <f t="shared" si="13"/>
        <v>0</v>
      </c>
      <c r="V108" s="361">
        <f>D91</f>
        <v>1267</v>
      </c>
      <c r="W108" s="413" t="s">
        <v>11</v>
      </c>
      <c r="X108" s="56">
        <f t="shared" si="14"/>
        <v>0</v>
      </c>
      <c r="Y108" s="371"/>
    </row>
    <row r="109" spans="1:25" ht="16.5" thickBot="1" x14ac:dyDescent="0.25">
      <c r="A109" s="58"/>
      <c r="B109" s="364"/>
      <c r="C109" s="364"/>
      <c r="D109" s="364"/>
      <c r="E109" s="364"/>
      <c r="F109" s="364" t="s">
        <v>110</v>
      </c>
      <c r="G109" s="365"/>
      <c r="H109" s="366"/>
      <c r="I109" s="414"/>
      <c r="J109" s="67"/>
      <c r="K109" s="67"/>
      <c r="L109" s="67"/>
      <c r="M109" s="67"/>
      <c r="N109" s="67"/>
      <c r="O109" s="67"/>
      <c r="P109" s="67"/>
      <c r="Q109" s="67"/>
      <c r="R109" s="67"/>
      <c r="S109" s="401"/>
      <c r="T109" s="402">
        <f t="shared" si="12"/>
        <v>0</v>
      </c>
      <c r="U109" s="224">
        <f t="shared" si="13"/>
        <v>0</v>
      </c>
      <c r="V109" s="361">
        <f>D91</f>
        <v>1267</v>
      </c>
      <c r="W109" s="403" t="s">
        <v>30</v>
      </c>
      <c r="X109" s="56">
        <f t="shared" si="14"/>
        <v>0</v>
      </c>
      <c r="Y109" s="371"/>
    </row>
    <row r="110" spans="1:25" ht="16.5" thickBot="1" x14ac:dyDescent="0.25">
      <c r="A110" s="58"/>
      <c r="B110" s="364"/>
      <c r="C110" s="364"/>
      <c r="D110" s="364"/>
      <c r="E110" s="364"/>
      <c r="F110" s="364"/>
      <c r="G110" s="365"/>
      <c r="H110" s="366"/>
      <c r="I110" s="414">
        <v>6</v>
      </c>
      <c r="J110" s="67">
        <v>3</v>
      </c>
      <c r="K110" s="67"/>
      <c r="L110" s="67"/>
      <c r="M110" s="67"/>
      <c r="N110" s="67"/>
      <c r="O110" s="67"/>
      <c r="P110" s="67"/>
      <c r="Q110" s="67"/>
      <c r="R110" s="67"/>
      <c r="S110" s="401">
        <v>4</v>
      </c>
      <c r="T110" s="402">
        <f t="shared" si="12"/>
        <v>7</v>
      </c>
      <c r="U110" s="224">
        <f t="shared" si="13"/>
        <v>5.5248618784530384E-3</v>
      </c>
      <c r="V110" s="361">
        <f>D91</f>
        <v>1267</v>
      </c>
      <c r="W110" s="403" t="s">
        <v>3</v>
      </c>
      <c r="X110" s="56">
        <f t="shared" si="14"/>
        <v>7</v>
      </c>
      <c r="Y110" s="370"/>
    </row>
    <row r="111" spans="1:25" ht="16.5" thickBot="1" x14ac:dyDescent="0.25">
      <c r="A111" s="58"/>
      <c r="B111" s="364"/>
      <c r="C111" s="364"/>
      <c r="D111" s="364"/>
      <c r="E111" s="364"/>
      <c r="F111" s="364"/>
      <c r="G111" s="365"/>
      <c r="H111" s="366"/>
      <c r="I111" s="414">
        <v>67</v>
      </c>
      <c r="J111" s="67">
        <v>9</v>
      </c>
      <c r="K111" s="67"/>
      <c r="L111" s="67"/>
      <c r="M111" s="67"/>
      <c r="N111" s="67"/>
      <c r="O111" s="67"/>
      <c r="P111" s="67"/>
      <c r="Q111" s="67"/>
      <c r="R111" s="67"/>
      <c r="S111" s="401">
        <v>1</v>
      </c>
      <c r="T111" s="402">
        <f t="shared" si="12"/>
        <v>10</v>
      </c>
      <c r="U111" s="224">
        <f t="shared" si="13"/>
        <v>7.8926598263614842E-3</v>
      </c>
      <c r="V111" s="361">
        <f>D91</f>
        <v>1267</v>
      </c>
      <c r="W111" s="403" t="s">
        <v>8</v>
      </c>
      <c r="X111" s="56">
        <f t="shared" si="14"/>
        <v>10</v>
      </c>
      <c r="Y111" s="371"/>
    </row>
    <row r="112" spans="1:25" ht="16.5" thickBot="1" x14ac:dyDescent="0.25">
      <c r="A112" s="58"/>
      <c r="B112" s="364"/>
      <c r="C112" s="364"/>
      <c r="D112" s="364"/>
      <c r="E112" s="364"/>
      <c r="F112" s="364"/>
      <c r="G112" s="365"/>
      <c r="H112" s="366"/>
      <c r="I112" s="414">
        <v>1</v>
      </c>
      <c r="J112" s="67"/>
      <c r="K112" s="67"/>
      <c r="L112" s="67"/>
      <c r="M112" s="67"/>
      <c r="N112" s="67"/>
      <c r="O112" s="67"/>
      <c r="P112" s="67"/>
      <c r="Q112" s="67"/>
      <c r="R112" s="67"/>
      <c r="S112" s="401"/>
      <c r="T112" s="402">
        <f t="shared" si="12"/>
        <v>0</v>
      </c>
      <c r="U112" s="224">
        <f t="shared" si="13"/>
        <v>0</v>
      </c>
      <c r="V112" s="361">
        <f>D91</f>
        <v>1267</v>
      </c>
      <c r="W112" s="403" t="s">
        <v>9</v>
      </c>
      <c r="X112" s="56">
        <f t="shared" si="14"/>
        <v>0</v>
      </c>
      <c r="Y112" s="371"/>
    </row>
    <row r="113" spans="1:25" ht="16.5" thickBot="1" x14ac:dyDescent="0.25">
      <c r="A113" s="58"/>
      <c r="B113" s="364"/>
      <c r="C113" s="364"/>
      <c r="D113" s="364"/>
      <c r="E113" s="364"/>
      <c r="F113" s="364"/>
      <c r="G113" s="365"/>
      <c r="H113" s="366"/>
      <c r="I113" s="414"/>
      <c r="J113" s="67">
        <v>1</v>
      </c>
      <c r="K113" s="67"/>
      <c r="L113" s="67"/>
      <c r="M113" s="67"/>
      <c r="N113" s="67"/>
      <c r="O113" s="67"/>
      <c r="P113" s="67"/>
      <c r="Q113" s="67"/>
      <c r="R113" s="67"/>
      <c r="S113" s="401"/>
      <c r="T113" s="402">
        <f t="shared" si="12"/>
        <v>1</v>
      </c>
      <c r="U113" s="224">
        <f t="shared" si="13"/>
        <v>7.8926598263614838E-4</v>
      </c>
      <c r="V113" s="361">
        <f>D91</f>
        <v>1267</v>
      </c>
      <c r="W113" s="403" t="s">
        <v>82</v>
      </c>
      <c r="X113" s="56">
        <f t="shared" si="14"/>
        <v>1</v>
      </c>
      <c r="Y113" s="371"/>
    </row>
    <row r="114" spans="1:25" ht="16.5" thickBot="1" x14ac:dyDescent="0.25">
      <c r="A114" s="58"/>
      <c r="B114" s="364"/>
      <c r="C114" s="364"/>
      <c r="D114" s="364"/>
      <c r="E114" s="364"/>
      <c r="F114" s="364"/>
      <c r="G114" s="365"/>
      <c r="H114" s="366"/>
      <c r="I114" s="414">
        <v>2</v>
      </c>
      <c r="J114" s="67"/>
      <c r="K114" s="67"/>
      <c r="L114" s="67"/>
      <c r="M114" s="67"/>
      <c r="N114" s="67"/>
      <c r="O114" s="67"/>
      <c r="P114" s="67"/>
      <c r="Q114" s="67"/>
      <c r="R114" s="67"/>
      <c r="S114" s="401"/>
      <c r="T114" s="402">
        <f t="shared" si="12"/>
        <v>0</v>
      </c>
      <c r="U114" s="224">
        <f t="shared" si="13"/>
        <v>0</v>
      </c>
      <c r="V114" s="361">
        <f>D91</f>
        <v>1267</v>
      </c>
      <c r="W114" s="403" t="s">
        <v>20</v>
      </c>
      <c r="X114" s="56">
        <f t="shared" si="14"/>
        <v>0</v>
      </c>
      <c r="Y114" s="371"/>
    </row>
    <row r="115" spans="1:25" ht="16.5" thickBot="1" x14ac:dyDescent="0.25">
      <c r="A115" s="58" t="s">
        <v>110</v>
      </c>
      <c r="B115" s="364"/>
      <c r="C115" s="364"/>
      <c r="D115" s="364"/>
      <c r="E115" s="364"/>
      <c r="F115" s="364"/>
      <c r="G115" s="365"/>
      <c r="H115" s="366"/>
      <c r="I115" s="414">
        <v>1</v>
      </c>
      <c r="J115" s="67">
        <v>1</v>
      </c>
      <c r="K115" s="67"/>
      <c r="L115" s="67"/>
      <c r="M115" s="67"/>
      <c r="N115" s="67"/>
      <c r="O115" s="67"/>
      <c r="P115" s="67"/>
      <c r="Q115" s="67"/>
      <c r="R115" s="67"/>
      <c r="S115" s="401"/>
      <c r="T115" s="402">
        <f t="shared" si="12"/>
        <v>1</v>
      </c>
      <c r="U115" s="224">
        <f t="shared" si="13"/>
        <v>7.8926598263614838E-4</v>
      </c>
      <c r="V115" s="361">
        <f>D91</f>
        <v>1267</v>
      </c>
      <c r="W115" s="403" t="s">
        <v>83</v>
      </c>
      <c r="X115" s="56">
        <f t="shared" si="14"/>
        <v>1</v>
      </c>
      <c r="Y115" s="370" t="s">
        <v>285</v>
      </c>
    </row>
    <row r="116" spans="1:25" ht="16.5" thickBot="1" x14ac:dyDescent="0.25">
      <c r="A116" s="58"/>
      <c r="B116" s="364"/>
      <c r="C116" s="364"/>
      <c r="D116" s="364"/>
      <c r="E116" s="364"/>
      <c r="F116" s="364"/>
      <c r="G116" s="365"/>
      <c r="H116" s="366"/>
      <c r="I116" s="414">
        <v>3</v>
      </c>
      <c r="J116" s="67"/>
      <c r="K116" s="67"/>
      <c r="L116" s="67"/>
      <c r="M116" s="67"/>
      <c r="N116" s="67"/>
      <c r="O116" s="67"/>
      <c r="P116" s="67"/>
      <c r="Q116" s="67"/>
      <c r="R116" s="67"/>
      <c r="S116" s="401"/>
      <c r="T116" s="402">
        <f t="shared" si="12"/>
        <v>0</v>
      </c>
      <c r="U116" s="224">
        <f t="shared" si="13"/>
        <v>0</v>
      </c>
      <c r="V116" s="361">
        <f>D91</f>
        <v>1267</v>
      </c>
      <c r="W116" s="403" t="s">
        <v>10</v>
      </c>
      <c r="X116" s="56">
        <f t="shared" si="14"/>
        <v>0</v>
      </c>
      <c r="Y116" s="370" t="s">
        <v>352</v>
      </c>
    </row>
    <row r="117" spans="1:25" ht="16.5" thickBot="1" x14ac:dyDescent="0.25">
      <c r="A117" s="58"/>
      <c r="B117" s="364"/>
      <c r="C117" s="364"/>
      <c r="D117" s="364"/>
      <c r="E117" s="364"/>
      <c r="F117" s="364"/>
      <c r="G117" s="365"/>
      <c r="H117" s="366"/>
      <c r="I117" s="414">
        <v>5</v>
      </c>
      <c r="J117" s="67">
        <v>1</v>
      </c>
      <c r="K117" s="67"/>
      <c r="L117" s="67"/>
      <c r="M117" s="67"/>
      <c r="N117" s="67"/>
      <c r="O117" s="67"/>
      <c r="P117" s="67"/>
      <c r="Q117" s="67"/>
      <c r="R117" s="67"/>
      <c r="S117" s="401"/>
      <c r="T117" s="402">
        <f t="shared" si="12"/>
        <v>1</v>
      </c>
      <c r="U117" s="224">
        <f t="shared" si="13"/>
        <v>7.8926598263614838E-4</v>
      </c>
      <c r="V117" s="361">
        <f>D91</f>
        <v>1267</v>
      </c>
      <c r="W117" s="403" t="s">
        <v>13</v>
      </c>
      <c r="X117" s="56">
        <f t="shared" si="14"/>
        <v>1</v>
      </c>
      <c r="Y117" s="446"/>
    </row>
    <row r="118" spans="1:25" ht="16.5" thickBot="1" x14ac:dyDescent="0.25">
      <c r="A118" s="58"/>
      <c r="B118" s="364"/>
      <c r="C118" s="364"/>
      <c r="D118" s="364"/>
      <c r="E118" s="364"/>
      <c r="F118" s="364"/>
      <c r="G118" s="365"/>
      <c r="H118" s="366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401"/>
      <c r="T118" s="402">
        <f t="shared" si="12"/>
        <v>0</v>
      </c>
      <c r="U118" s="224">
        <f t="shared" si="13"/>
        <v>0</v>
      </c>
      <c r="V118" s="361">
        <f>D91</f>
        <v>1267</v>
      </c>
      <c r="W118" s="403" t="s">
        <v>101</v>
      </c>
      <c r="X118" s="56">
        <f t="shared" si="14"/>
        <v>0</v>
      </c>
      <c r="Y118" s="453"/>
    </row>
    <row r="119" spans="1:25" ht="15.75" thickBot="1" x14ac:dyDescent="0.25">
      <c r="A119" s="58"/>
      <c r="B119" s="364"/>
      <c r="C119" s="364"/>
      <c r="D119" s="364"/>
      <c r="E119" s="364"/>
      <c r="F119" s="364"/>
      <c r="G119" s="365"/>
      <c r="H119" s="366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401"/>
      <c r="T119" s="402">
        <f t="shared" si="12"/>
        <v>0</v>
      </c>
      <c r="U119" s="224">
        <f t="shared" si="13"/>
        <v>0</v>
      </c>
      <c r="V119" s="361">
        <f>D91</f>
        <v>1267</v>
      </c>
      <c r="W119" s="368" t="s">
        <v>103</v>
      </c>
      <c r="X119" s="56">
        <f t="shared" si="14"/>
        <v>0</v>
      </c>
      <c r="Y119" s="370"/>
    </row>
    <row r="120" spans="1:25" ht="16.5" thickBot="1" x14ac:dyDescent="0.25">
      <c r="A120" s="58"/>
      <c r="B120" s="364"/>
      <c r="C120" s="364"/>
      <c r="D120" s="364"/>
      <c r="E120" s="364"/>
      <c r="F120" s="364"/>
      <c r="G120" s="365"/>
      <c r="H120" s="3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415"/>
      <c r="T120" s="402">
        <f t="shared" si="12"/>
        <v>0</v>
      </c>
      <c r="U120" s="224">
        <f t="shared" si="13"/>
        <v>0</v>
      </c>
      <c r="V120" s="361">
        <f>D91</f>
        <v>1267</v>
      </c>
      <c r="W120" s="391" t="s">
        <v>85</v>
      </c>
      <c r="X120" s="56">
        <f t="shared" si="14"/>
        <v>0</v>
      </c>
      <c r="Y120" s="363"/>
    </row>
    <row r="121" spans="1:25" ht="16.5" thickBot="1" x14ac:dyDescent="0.3">
      <c r="A121" s="58"/>
      <c r="B121" s="364"/>
      <c r="C121" s="364"/>
      <c r="D121" s="364"/>
      <c r="E121" s="364"/>
      <c r="F121" s="364"/>
      <c r="G121" s="365"/>
      <c r="H121" s="358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2"/>
      <c r="U121" s="202"/>
      <c r="V121" s="202"/>
      <c r="W121" s="287" t="s">
        <v>86</v>
      </c>
      <c r="X121" s="56">
        <f t="shared" si="14"/>
        <v>0</v>
      </c>
      <c r="Y121" s="363"/>
    </row>
    <row r="122" spans="1:25" ht="16.5" thickBot="1" x14ac:dyDescent="0.25">
      <c r="A122" s="58"/>
      <c r="B122" s="364"/>
      <c r="C122" s="364"/>
      <c r="D122" s="364"/>
      <c r="E122" s="364"/>
      <c r="F122" s="364"/>
      <c r="G122" s="62"/>
      <c r="H122" s="359">
        <v>2</v>
      </c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398"/>
      <c r="T122" s="412">
        <f t="shared" ref="T122:T131" si="15">SUM(H122,J122,L122,N122,P122,R122,S122)</f>
        <v>2</v>
      </c>
      <c r="U122" s="224">
        <f>($T122)/$D$91</f>
        <v>1.5785319652722968E-3</v>
      </c>
      <c r="V122" s="361">
        <f>D91</f>
        <v>1267</v>
      </c>
      <c r="W122" s="400" t="s">
        <v>199</v>
      </c>
      <c r="X122" s="56">
        <f t="shared" si="14"/>
        <v>2</v>
      </c>
      <c r="Y122" s="105"/>
    </row>
    <row r="123" spans="1:25" ht="16.5" thickBot="1" x14ac:dyDescent="0.25">
      <c r="A123" s="58"/>
      <c r="B123" s="364"/>
      <c r="C123" s="364"/>
      <c r="D123" s="364"/>
      <c r="E123" s="364"/>
      <c r="F123" s="364"/>
      <c r="G123" s="62"/>
      <c r="H123" s="366">
        <v>2</v>
      </c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401"/>
      <c r="T123" s="402">
        <f t="shared" si="15"/>
        <v>2</v>
      </c>
      <c r="U123" s="224">
        <f t="shared" ref="U123:U131" si="16">($T123)/$D$91</f>
        <v>1.5785319652722968E-3</v>
      </c>
      <c r="V123" s="361">
        <f>D91</f>
        <v>1267</v>
      </c>
      <c r="W123" s="403" t="s">
        <v>88</v>
      </c>
      <c r="X123" s="56">
        <f t="shared" si="14"/>
        <v>2</v>
      </c>
      <c r="Y123" s="105" t="s">
        <v>356</v>
      </c>
    </row>
    <row r="124" spans="1:25" ht="16.5" thickBot="1" x14ac:dyDescent="0.25">
      <c r="A124" s="58"/>
      <c r="B124" s="364"/>
      <c r="C124" s="364"/>
      <c r="D124" s="364"/>
      <c r="E124" s="364"/>
      <c r="F124" s="364"/>
      <c r="G124" s="62"/>
      <c r="H124" s="366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401"/>
      <c r="T124" s="402">
        <f t="shared" si="15"/>
        <v>0</v>
      </c>
      <c r="U124" s="224">
        <f t="shared" si="16"/>
        <v>0</v>
      </c>
      <c r="V124" s="361">
        <f>D91</f>
        <v>1267</v>
      </c>
      <c r="W124" s="403" t="s">
        <v>12</v>
      </c>
      <c r="X124" s="56">
        <f t="shared" si="14"/>
        <v>0</v>
      </c>
      <c r="Y124" s="363" t="s">
        <v>354</v>
      </c>
    </row>
    <row r="125" spans="1:25" ht="16.5" thickBot="1" x14ac:dyDescent="0.25">
      <c r="A125" s="58"/>
      <c r="B125" s="364"/>
      <c r="C125" s="364"/>
      <c r="D125" s="364"/>
      <c r="E125" s="364"/>
      <c r="F125" s="364"/>
      <c r="G125" s="62"/>
      <c r="H125" s="366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401"/>
      <c r="T125" s="402">
        <f t="shared" si="15"/>
        <v>0</v>
      </c>
      <c r="U125" s="224">
        <f t="shared" si="16"/>
        <v>0</v>
      </c>
      <c r="V125" s="361" t="str">
        <f>D90</f>
        <v>Build QTY</v>
      </c>
      <c r="W125" s="403" t="s">
        <v>90</v>
      </c>
      <c r="X125" s="56">
        <f t="shared" si="14"/>
        <v>0</v>
      </c>
      <c r="Y125" s="105" t="s">
        <v>355</v>
      </c>
    </row>
    <row r="126" spans="1:25" ht="16.5" thickBot="1" x14ac:dyDescent="0.25">
      <c r="A126" s="58"/>
      <c r="B126" s="364"/>
      <c r="C126" s="364"/>
      <c r="D126" s="364"/>
      <c r="E126" s="364"/>
      <c r="F126" s="364"/>
      <c r="G126" s="62"/>
      <c r="H126" s="366">
        <v>14</v>
      </c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401"/>
      <c r="T126" s="402">
        <f t="shared" si="15"/>
        <v>14</v>
      </c>
      <c r="U126" s="224">
        <f t="shared" si="16"/>
        <v>1.1049723756906077E-2</v>
      </c>
      <c r="V126" s="361">
        <f>D91</f>
        <v>1267</v>
      </c>
      <c r="W126" s="403" t="s">
        <v>28</v>
      </c>
      <c r="X126" s="56">
        <f t="shared" si="14"/>
        <v>14</v>
      </c>
      <c r="Y126" s="105" t="s">
        <v>357</v>
      </c>
    </row>
    <row r="127" spans="1:25" ht="16.5" thickBot="1" x14ac:dyDescent="0.25">
      <c r="A127" s="58"/>
      <c r="B127" s="364"/>
      <c r="C127" s="364"/>
      <c r="D127" s="364"/>
      <c r="E127" s="364"/>
      <c r="F127" s="364"/>
      <c r="G127" s="62"/>
      <c r="H127" s="366">
        <v>1</v>
      </c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401"/>
      <c r="T127" s="402">
        <f t="shared" si="15"/>
        <v>1</v>
      </c>
      <c r="U127" s="224">
        <f t="shared" si="16"/>
        <v>7.8926598263614838E-4</v>
      </c>
      <c r="V127" s="361">
        <f>D91</f>
        <v>1267</v>
      </c>
      <c r="W127" s="403" t="s">
        <v>76</v>
      </c>
      <c r="X127" s="56">
        <f t="shared" si="14"/>
        <v>1</v>
      </c>
      <c r="Y127" s="453" t="s">
        <v>358</v>
      </c>
    </row>
    <row r="128" spans="1:25" ht="16.5" thickBot="1" x14ac:dyDescent="0.25">
      <c r="A128" s="58"/>
      <c r="B128" s="364"/>
      <c r="C128" s="364"/>
      <c r="D128" s="364"/>
      <c r="E128" s="364"/>
      <c r="F128" s="364"/>
      <c r="G128" s="62"/>
      <c r="H128" s="366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401"/>
      <c r="T128" s="402">
        <f t="shared" si="15"/>
        <v>0</v>
      </c>
      <c r="U128" s="224">
        <f t="shared" si="16"/>
        <v>0</v>
      </c>
      <c r="V128" s="361">
        <f>D91</f>
        <v>1267</v>
      </c>
      <c r="W128" s="376" t="s">
        <v>209</v>
      </c>
      <c r="X128" s="56">
        <f t="shared" si="14"/>
        <v>0</v>
      </c>
      <c r="Y128" s="453" t="s">
        <v>359</v>
      </c>
    </row>
    <row r="129" spans="1:25" ht="16.5" thickBot="1" x14ac:dyDescent="0.25">
      <c r="A129" s="58"/>
      <c r="B129" s="364"/>
      <c r="C129" s="364"/>
      <c r="D129" s="364"/>
      <c r="E129" s="364"/>
      <c r="F129" s="364"/>
      <c r="G129" s="62"/>
      <c r="H129" s="372">
        <v>4</v>
      </c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415"/>
      <c r="T129" s="402">
        <f t="shared" si="15"/>
        <v>4</v>
      </c>
      <c r="U129" s="224">
        <f t="shared" si="16"/>
        <v>3.1570639305445935E-3</v>
      </c>
      <c r="V129" s="361">
        <f>D91</f>
        <v>1267</v>
      </c>
      <c r="W129" s="391" t="s">
        <v>353</v>
      </c>
      <c r="X129" s="56">
        <f t="shared" si="14"/>
        <v>4</v>
      </c>
      <c r="Y129" s="453"/>
    </row>
    <row r="130" spans="1:25" ht="16.5" thickBot="1" x14ac:dyDescent="0.25">
      <c r="A130" s="364"/>
      <c r="B130" s="364"/>
      <c r="C130" s="364"/>
      <c r="D130" s="364"/>
      <c r="E130" s="364"/>
      <c r="F130" s="364"/>
      <c r="G130" s="62"/>
      <c r="H130" s="3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415"/>
      <c r="T130" s="402">
        <f t="shared" si="15"/>
        <v>0</v>
      </c>
      <c r="U130" s="224">
        <f t="shared" si="16"/>
        <v>0</v>
      </c>
      <c r="V130" s="361">
        <f>D91</f>
        <v>1267</v>
      </c>
      <c r="W130" s="391" t="s">
        <v>97</v>
      </c>
      <c r="X130" s="56">
        <f t="shared" si="14"/>
        <v>0</v>
      </c>
      <c r="Y130" s="453"/>
    </row>
    <row r="131" spans="1:25" ht="16.5" thickBot="1" x14ac:dyDescent="0.25">
      <c r="A131" s="191"/>
      <c r="B131" s="192"/>
      <c r="C131" s="192"/>
      <c r="D131" s="192"/>
      <c r="E131" s="192"/>
      <c r="F131" s="192"/>
      <c r="G131" s="199"/>
      <c r="H131" s="3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415"/>
      <c r="T131" s="416">
        <f t="shared" si="15"/>
        <v>0</v>
      </c>
      <c r="U131" s="331">
        <f t="shared" si="16"/>
        <v>0</v>
      </c>
      <c r="V131" s="361">
        <f>D91</f>
        <v>1267</v>
      </c>
      <c r="W131" s="409" t="s">
        <v>179</v>
      </c>
      <c r="X131" s="56">
        <f t="shared" si="14"/>
        <v>0</v>
      </c>
      <c r="Y131" s="392"/>
    </row>
    <row r="132" spans="1:25" ht="15.75" thickBot="1" x14ac:dyDescent="0.25">
      <c r="G132" s="53" t="s">
        <v>5</v>
      </c>
      <c r="H132" s="63">
        <f>SUM(H92:H131)</f>
        <v>115</v>
      </c>
      <c r="I132" s="63">
        <f t="shared" ref="I132:R132" si="17">SUM(I92:I131)</f>
        <v>85</v>
      </c>
      <c r="J132" s="63">
        <f t="shared" si="17"/>
        <v>19</v>
      </c>
      <c r="K132" s="63">
        <f t="shared" si="17"/>
        <v>0</v>
      </c>
      <c r="L132" s="63">
        <f t="shared" si="17"/>
        <v>0</v>
      </c>
      <c r="M132" s="63">
        <f t="shared" si="17"/>
        <v>0</v>
      </c>
      <c r="N132" s="63">
        <f t="shared" si="17"/>
        <v>0</v>
      </c>
      <c r="O132" s="63">
        <f t="shared" si="17"/>
        <v>0</v>
      </c>
      <c r="P132" s="63">
        <f t="shared" si="17"/>
        <v>0</v>
      </c>
      <c r="Q132" s="63">
        <f t="shared" si="17"/>
        <v>0</v>
      </c>
      <c r="R132" s="63">
        <f t="shared" si="17"/>
        <v>0</v>
      </c>
      <c r="S132" s="63">
        <f>SUM(S92:S131)</f>
        <v>19</v>
      </c>
      <c r="T132" s="417">
        <f>SUM(H132,J132,L132,N132,P132,R132,S132)</f>
        <v>153</v>
      </c>
      <c r="U132" s="224">
        <f>($T132)/$D$91</f>
        <v>0.12075769534333071</v>
      </c>
      <c r="V132" s="361">
        <f>D91</f>
        <v>1267</v>
      </c>
      <c r="W132" s="11"/>
      <c r="Y132" s="7"/>
    </row>
    <row r="134" spans="1:25" ht="17.25" customHeight="1" thickBot="1" x14ac:dyDescent="0.3"/>
    <row r="135" spans="1:25" ht="75.75" thickBot="1" x14ac:dyDescent="0.3">
      <c r="A135" s="48" t="s">
        <v>23</v>
      </c>
      <c r="B135" s="49" t="s">
        <v>51</v>
      </c>
      <c r="C135" s="49" t="s">
        <v>56</v>
      </c>
      <c r="D135" s="49" t="s">
        <v>18</v>
      </c>
      <c r="E135" s="48" t="s">
        <v>17</v>
      </c>
      <c r="F135" s="50" t="s">
        <v>1</v>
      </c>
      <c r="G135" s="51" t="s">
        <v>24</v>
      </c>
      <c r="H135" s="52" t="s">
        <v>77</v>
      </c>
      <c r="I135" s="52" t="s">
        <v>78</v>
      </c>
      <c r="J135" s="52" t="s">
        <v>57</v>
      </c>
      <c r="K135" s="52" t="s">
        <v>62</v>
      </c>
      <c r="L135" s="52" t="s">
        <v>58</v>
      </c>
      <c r="M135" s="52" t="s">
        <v>63</v>
      </c>
      <c r="N135" s="52" t="s">
        <v>59</v>
      </c>
      <c r="O135" s="52" t="s">
        <v>64</v>
      </c>
      <c r="P135" s="52" t="s">
        <v>60</v>
      </c>
      <c r="Q135" s="52" t="s">
        <v>79</v>
      </c>
      <c r="R135" s="52" t="s">
        <v>131</v>
      </c>
      <c r="S135" s="52" t="s">
        <v>44</v>
      </c>
      <c r="T135" s="49" t="s">
        <v>5</v>
      </c>
      <c r="U135" s="48" t="s">
        <v>2</v>
      </c>
      <c r="V135" s="88" t="s">
        <v>74</v>
      </c>
      <c r="W135" s="89" t="s">
        <v>21</v>
      </c>
      <c r="X135" s="49" t="s">
        <v>18</v>
      </c>
      <c r="Y135" s="90" t="s">
        <v>7</v>
      </c>
    </row>
    <row r="136" spans="1:25" ht="15.75" thickBot="1" x14ac:dyDescent="0.3">
      <c r="A136" s="466">
        <v>1478231</v>
      </c>
      <c r="B136" s="395" t="s">
        <v>284</v>
      </c>
      <c r="C136" s="466">
        <v>1920</v>
      </c>
      <c r="D136" s="466">
        <v>2047</v>
      </c>
      <c r="E136" s="466">
        <v>1817</v>
      </c>
      <c r="F136" s="467">
        <f>E136/D136</f>
        <v>0.88764044943820219</v>
      </c>
      <c r="G136" s="396">
        <v>44953</v>
      </c>
      <c r="H136" s="358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94"/>
      <c r="U136" s="202"/>
      <c r="V136" s="203"/>
      <c r="W136" s="95" t="s">
        <v>80</v>
      </c>
      <c r="X136" s="397">
        <v>578.5</v>
      </c>
      <c r="Y136" s="45" t="s">
        <v>139</v>
      </c>
    </row>
    <row r="137" spans="1:25" ht="16.5" thickBot="1" x14ac:dyDescent="0.25">
      <c r="A137" s="55"/>
      <c r="B137" s="56"/>
      <c r="C137" s="56"/>
      <c r="D137" s="56"/>
      <c r="E137" s="56"/>
      <c r="F137" s="56"/>
      <c r="G137" s="57"/>
      <c r="H137" s="359">
        <v>27</v>
      </c>
      <c r="I137" s="65"/>
      <c r="J137" s="65">
        <v>16</v>
      </c>
      <c r="K137" s="65"/>
      <c r="L137" s="65"/>
      <c r="M137" s="65"/>
      <c r="N137" s="65"/>
      <c r="O137" s="65"/>
      <c r="P137" s="65"/>
      <c r="Q137" s="65"/>
      <c r="R137" s="65"/>
      <c r="S137" s="398">
        <v>2</v>
      </c>
      <c r="T137" s="399">
        <f t="shared" ref="T137:T165" si="18">SUM(H137,J137,L137,N137,P137,R137,S137)</f>
        <v>45</v>
      </c>
      <c r="U137" s="224">
        <f>($T137)/$D$136</f>
        <v>2.1983390327308255E-2</v>
      </c>
      <c r="V137" s="361">
        <f>D136</f>
        <v>2047</v>
      </c>
      <c r="W137" s="400" t="s">
        <v>16</v>
      </c>
      <c r="X137" s="56">
        <f>T137</f>
        <v>45</v>
      </c>
      <c r="Y137" s="369"/>
    </row>
    <row r="138" spans="1:25" ht="16.5" thickBot="1" x14ac:dyDescent="0.25">
      <c r="A138" s="58"/>
      <c r="B138" s="364"/>
      <c r="C138" s="364"/>
      <c r="D138" s="364"/>
      <c r="E138" s="364"/>
      <c r="F138" s="364"/>
      <c r="G138" s="365"/>
      <c r="H138" s="366"/>
      <c r="I138" s="67"/>
      <c r="J138" s="67"/>
      <c r="K138" s="67"/>
      <c r="L138" s="67"/>
      <c r="M138" s="67"/>
      <c r="N138" s="72"/>
      <c r="O138" s="67"/>
      <c r="P138" s="67"/>
      <c r="Q138" s="67"/>
      <c r="R138" s="67"/>
      <c r="S138" s="401"/>
      <c r="T138" s="402">
        <f t="shared" si="18"/>
        <v>0</v>
      </c>
      <c r="U138" s="224">
        <f t="shared" ref="U138:U165" si="19">($T138)/$D$136</f>
        <v>0</v>
      </c>
      <c r="V138" s="361">
        <f>D136</f>
        <v>2047</v>
      </c>
      <c r="W138" s="403" t="s">
        <v>208</v>
      </c>
      <c r="X138" s="56">
        <f t="shared" ref="X138:X176" si="20">T138</f>
        <v>0</v>
      </c>
      <c r="Y138" s="369"/>
    </row>
    <row r="139" spans="1:25" ht="16.5" thickBot="1" x14ac:dyDescent="0.25">
      <c r="A139" s="58"/>
      <c r="B139" s="364"/>
      <c r="C139" s="364"/>
      <c r="D139" s="364"/>
      <c r="E139" s="364"/>
      <c r="F139" s="364"/>
      <c r="G139" s="365"/>
      <c r="H139" s="366">
        <v>33</v>
      </c>
      <c r="I139" s="67"/>
      <c r="J139" s="67">
        <v>2</v>
      </c>
      <c r="K139" s="67"/>
      <c r="L139" s="67"/>
      <c r="M139" s="67"/>
      <c r="N139" s="67"/>
      <c r="O139" s="67"/>
      <c r="P139" s="67"/>
      <c r="Q139" s="67"/>
      <c r="R139" s="67"/>
      <c r="S139" s="401">
        <v>31</v>
      </c>
      <c r="T139" s="402">
        <f t="shared" si="18"/>
        <v>66</v>
      </c>
      <c r="U139" s="224">
        <f t="shared" si="19"/>
        <v>3.2242305813385441E-2</v>
      </c>
      <c r="V139" s="361">
        <f>D136</f>
        <v>2047</v>
      </c>
      <c r="W139" s="403" t="s">
        <v>6</v>
      </c>
      <c r="X139" s="56">
        <f t="shared" si="20"/>
        <v>66</v>
      </c>
      <c r="Y139" s="369"/>
    </row>
    <row r="140" spans="1:25" ht="16.5" thickBot="1" x14ac:dyDescent="0.25">
      <c r="A140" s="58"/>
      <c r="B140" s="364"/>
      <c r="C140" s="364"/>
      <c r="D140" s="364"/>
      <c r="E140" s="364"/>
      <c r="F140" s="364"/>
      <c r="G140" s="365"/>
      <c r="H140" s="366">
        <v>16</v>
      </c>
      <c r="I140" s="67"/>
      <c r="J140" s="67">
        <v>1</v>
      </c>
      <c r="K140" s="67"/>
      <c r="L140" s="67"/>
      <c r="M140" s="67"/>
      <c r="N140" s="67"/>
      <c r="O140" s="67"/>
      <c r="P140" s="67"/>
      <c r="Q140" s="67"/>
      <c r="R140" s="67"/>
      <c r="S140" s="401">
        <v>1</v>
      </c>
      <c r="T140" s="402">
        <f t="shared" si="18"/>
        <v>18</v>
      </c>
      <c r="U140" s="224">
        <f t="shared" si="19"/>
        <v>8.7933561309233021E-3</v>
      </c>
      <c r="V140" s="361">
        <f>D136</f>
        <v>2047</v>
      </c>
      <c r="W140" s="403" t="s">
        <v>14</v>
      </c>
      <c r="X140" s="56">
        <f t="shared" si="20"/>
        <v>18</v>
      </c>
      <c r="Y140" s="369"/>
    </row>
    <row r="141" spans="1:25" ht="16.5" thickBot="1" x14ac:dyDescent="0.25">
      <c r="A141" s="58"/>
      <c r="B141" s="364"/>
      <c r="C141" s="364"/>
      <c r="D141" s="364"/>
      <c r="E141" s="364"/>
      <c r="F141" s="364"/>
      <c r="G141" s="365"/>
      <c r="H141" s="366">
        <v>6</v>
      </c>
      <c r="I141" s="67"/>
      <c r="J141" s="67">
        <v>2</v>
      </c>
      <c r="K141" s="67"/>
      <c r="L141" s="67"/>
      <c r="M141" s="67"/>
      <c r="N141" s="67"/>
      <c r="O141" s="67"/>
      <c r="P141" s="67"/>
      <c r="Q141" s="67"/>
      <c r="R141" s="67"/>
      <c r="S141" s="401">
        <v>3</v>
      </c>
      <c r="T141" s="402">
        <f t="shared" si="18"/>
        <v>11</v>
      </c>
      <c r="U141" s="224">
        <f t="shared" si="19"/>
        <v>5.3737176355642402E-3</v>
      </c>
      <c r="V141" s="361">
        <f>D136</f>
        <v>2047</v>
      </c>
      <c r="W141" s="403" t="s">
        <v>15</v>
      </c>
      <c r="X141" s="56">
        <f t="shared" si="20"/>
        <v>11</v>
      </c>
      <c r="Y141" s="370"/>
    </row>
    <row r="142" spans="1:25" ht="16.5" thickBot="1" x14ac:dyDescent="0.25">
      <c r="A142" s="58"/>
      <c r="B142" s="364"/>
      <c r="C142" s="364"/>
      <c r="D142" s="364"/>
      <c r="E142" s="364"/>
      <c r="F142" s="364"/>
      <c r="G142" s="365"/>
      <c r="H142" s="366">
        <v>3</v>
      </c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401"/>
      <c r="T142" s="402">
        <f t="shared" si="18"/>
        <v>3</v>
      </c>
      <c r="U142" s="224">
        <f t="shared" si="19"/>
        <v>1.4655593551538837E-3</v>
      </c>
      <c r="V142" s="361">
        <f>D136</f>
        <v>2047</v>
      </c>
      <c r="W142" s="403" t="s">
        <v>32</v>
      </c>
      <c r="X142" s="56">
        <f t="shared" si="20"/>
        <v>3</v>
      </c>
      <c r="Y142" s="370"/>
    </row>
    <row r="143" spans="1:25" ht="16.5" thickBot="1" x14ac:dyDescent="0.25">
      <c r="A143" s="58"/>
      <c r="B143" s="364"/>
      <c r="C143" s="364"/>
      <c r="D143" s="364"/>
      <c r="E143" s="364"/>
      <c r="F143" s="364"/>
      <c r="G143" s="365"/>
      <c r="H143" s="366">
        <v>1</v>
      </c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401"/>
      <c r="T143" s="402">
        <f t="shared" si="18"/>
        <v>1</v>
      </c>
      <c r="U143" s="224">
        <f t="shared" si="19"/>
        <v>4.8851978505129456E-4</v>
      </c>
      <c r="V143" s="361">
        <f>D136</f>
        <v>2047</v>
      </c>
      <c r="W143" s="403" t="s">
        <v>33</v>
      </c>
      <c r="X143" s="56">
        <f t="shared" si="20"/>
        <v>1</v>
      </c>
      <c r="Y143" s="370"/>
    </row>
    <row r="144" spans="1:25" ht="16.5" thickBot="1" x14ac:dyDescent="0.25">
      <c r="A144" s="58"/>
      <c r="B144" s="364"/>
      <c r="C144" s="364"/>
      <c r="D144" s="364"/>
      <c r="E144" s="364"/>
      <c r="F144" s="364"/>
      <c r="G144" s="365"/>
      <c r="H144" s="366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401"/>
      <c r="T144" s="402">
        <f t="shared" si="18"/>
        <v>0</v>
      </c>
      <c r="U144" s="224">
        <f t="shared" si="19"/>
        <v>0</v>
      </c>
      <c r="V144" s="361">
        <f>D136</f>
        <v>2047</v>
      </c>
      <c r="W144" s="403" t="s">
        <v>193</v>
      </c>
      <c r="X144" s="56">
        <f t="shared" si="20"/>
        <v>0</v>
      </c>
      <c r="Y144" s="370"/>
    </row>
    <row r="145" spans="1:25" ht="16.5" thickBot="1" x14ac:dyDescent="0.25">
      <c r="A145" s="58"/>
      <c r="B145" s="364"/>
      <c r="C145" s="364"/>
      <c r="D145" s="364"/>
      <c r="E145" s="364"/>
      <c r="F145" s="364"/>
      <c r="G145" s="365"/>
      <c r="H145" s="366">
        <v>2</v>
      </c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401"/>
      <c r="T145" s="402">
        <f t="shared" si="18"/>
        <v>2</v>
      </c>
      <c r="U145" s="224">
        <f t="shared" si="19"/>
        <v>9.7703957010258913E-4</v>
      </c>
      <c r="V145" s="361">
        <f>D136</f>
        <v>2047</v>
      </c>
      <c r="W145" s="403" t="s">
        <v>31</v>
      </c>
      <c r="X145" s="56">
        <f t="shared" si="20"/>
        <v>2</v>
      </c>
      <c r="Y145" s="370"/>
    </row>
    <row r="146" spans="1:25" ht="16.5" thickBot="1" x14ac:dyDescent="0.25">
      <c r="A146" s="58"/>
      <c r="B146" s="364"/>
      <c r="C146" s="364"/>
      <c r="D146" s="364"/>
      <c r="E146" s="364"/>
      <c r="F146" s="364"/>
      <c r="G146" s="365"/>
      <c r="H146" s="366">
        <v>7</v>
      </c>
      <c r="I146" s="67"/>
      <c r="J146" s="67">
        <v>2</v>
      </c>
      <c r="K146" s="67"/>
      <c r="L146" s="67"/>
      <c r="M146" s="67"/>
      <c r="N146" s="67"/>
      <c r="O146" s="67"/>
      <c r="P146" s="67"/>
      <c r="Q146" s="67"/>
      <c r="R146" s="67"/>
      <c r="S146" s="401">
        <v>2</v>
      </c>
      <c r="T146" s="402">
        <f t="shared" si="18"/>
        <v>11</v>
      </c>
      <c r="U146" s="224">
        <f t="shared" si="19"/>
        <v>5.3737176355642402E-3</v>
      </c>
      <c r="V146" s="361">
        <f>D136</f>
        <v>2047</v>
      </c>
      <c r="W146" s="403" t="s">
        <v>0</v>
      </c>
      <c r="X146" s="56">
        <f t="shared" si="20"/>
        <v>11</v>
      </c>
      <c r="Y146" s="369"/>
    </row>
    <row r="147" spans="1:25" ht="16.5" thickBot="1" x14ac:dyDescent="0.25">
      <c r="A147" s="58"/>
      <c r="B147" s="364"/>
      <c r="C147" s="364"/>
      <c r="D147" s="364"/>
      <c r="E147" s="364"/>
      <c r="F147" s="364" t="s">
        <v>110</v>
      </c>
      <c r="G147" s="365"/>
      <c r="H147" s="366">
        <v>1</v>
      </c>
      <c r="I147" s="67"/>
      <c r="J147" s="67">
        <v>3</v>
      </c>
      <c r="K147" s="67"/>
      <c r="L147" s="67"/>
      <c r="M147" s="67"/>
      <c r="N147" s="67"/>
      <c r="O147" s="67"/>
      <c r="P147" s="67"/>
      <c r="Q147" s="67"/>
      <c r="R147" s="67"/>
      <c r="S147" s="401">
        <v>2</v>
      </c>
      <c r="T147" s="402">
        <f t="shared" si="18"/>
        <v>6</v>
      </c>
      <c r="U147" s="224">
        <f t="shared" si="19"/>
        <v>2.9311187103077674E-3</v>
      </c>
      <c r="V147" s="361">
        <f>D136</f>
        <v>2047</v>
      </c>
      <c r="W147" s="403" t="s">
        <v>12</v>
      </c>
      <c r="X147" s="56">
        <f t="shared" si="20"/>
        <v>6</v>
      </c>
      <c r="Y147" s="371"/>
    </row>
    <row r="148" spans="1:25" ht="16.5" thickBot="1" x14ac:dyDescent="0.25">
      <c r="A148" s="58"/>
      <c r="B148" s="364"/>
      <c r="C148" s="364"/>
      <c r="D148" s="364"/>
      <c r="E148" s="364"/>
      <c r="F148" s="364"/>
      <c r="G148" s="365"/>
      <c r="H148" s="366">
        <v>7</v>
      </c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401"/>
      <c r="T148" s="402">
        <f t="shared" si="18"/>
        <v>7</v>
      </c>
      <c r="U148" s="224">
        <f t="shared" si="19"/>
        <v>3.4196384953590619E-3</v>
      </c>
      <c r="V148" s="361">
        <f>D136</f>
        <v>2047</v>
      </c>
      <c r="W148" s="403" t="s">
        <v>35</v>
      </c>
      <c r="X148" s="56">
        <f t="shared" si="20"/>
        <v>7</v>
      </c>
      <c r="Y148" s="371"/>
    </row>
    <row r="149" spans="1:25" ht="16.5" thickBot="1" x14ac:dyDescent="0.25">
      <c r="A149" s="58"/>
      <c r="B149" s="364"/>
      <c r="C149" s="364"/>
      <c r="D149" s="364"/>
      <c r="E149" s="364"/>
      <c r="F149" s="364"/>
      <c r="G149" s="365"/>
      <c r="H149" s="366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401"/>
      <c r="T149" s="402">
        <f t="shared" si="18"/>
        <v>0</v>
      </c>
      <c r="U149" s="224">
        <f t="shared" si="19"/>
        <v>0</v>
      </c>
      <c r="V149" s="361">
        <f>D136</f>
        <v>2047</v>
      </c>
      <c r="W149" s="403" t="s">
        <v>28</v>
      </c>
      <c r="X149" s="56">
        <f t="shared" si="20"/>
        <v>0</v>
      </c>
      <c r="Y149" s="428"/>
    </row>
    <row r="150" spans="1:25" ht="16.5" thickBot="1" x14ac:dyDescent="0.25">
      <c r="A150" s="58"/>
      <c r="B150" s="364"/>
      <c r="C150" s="364"/>
      <c r="D150" s="364"/>
      <c r="E150" s="364"/>
      <c r="F150" s="364"/>
      <c r="G150" s="62"/>
      <c r="H150" s="375">
        <v>1</v>
      </c>
      <c r="I150" s="67"/>
      <c r="J150" s="67">
        <v>2</v>
      </c>
      <c r="K150" s="67"/>
      <c r="L150" s="67"/>
      <c r="M150" s="67"/>
      <c r="N150" s="67"/>
      <c r="O150" s="67"/>
      <c r="P150" s="67"/>
      <c r="Q150" s="67"/>
      <c r="R150" s="67"/>
      <c r="S150" s="401"/>
      <c r="T150" s="402">
        <f t="shared" si="18"/>
        <v>3</v>
      </c>
      <c r="U150" s="224">
        <f t="shared" si="19"/>
        <v>1.4655593551538837E-3</v>
      </c>
      <c r="V150" s="361">
        <f>D136</f>
        <v>2047</v>
      </c>
      <c r="W150" s="376" t="s">
        <v>29</v>
      </c>
      <c r="X150" s="56">
        <f t="shared" si="20"/>
        <v>3</v>
      </c>
      <c r="Y150" s="383"/>
    </row>
    <row r="151" spans="1:25" ht="16.5" thickBot="1" x14ac:dyDescent="0.25">
      <c r="A151" s="58"/>
      <c r="B151" s="364"/>
      <c r="C151" s="364"/>
      <c r="D151" s="364"/>
      <c r="E151" s="364"/>
      <c r="F151" s="364"/>
      <c r="G151" s="62"/>
      <c r="H151" s="375">
        <v>1</v>
      </c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401"/>
      <c r="T151" s="402">
        <f t="shared" si="18"/>
        <v>1</v>
      </c>
      <c r="U151" s="224">
        <f t="shared" si="19"/>
        <v>4.8851978505129456E-4</v>
      </c>
      <c r="V151" s="361">
        <f>D136</f>
        <v>2047</v>
      </c>
      <c r="W151" s="391" t="s">
        <v>37</v>
      </c>
      <c r="X151" s="56">
        <f t="shared" si="20"/>
        <v>1</v>
      </c>
      <c r="Y151" s="446"/>
    </row>
    <row r="152" spans="1:25" ht="16.5" thickBot="1" x14ac:dyDescent="0.25">
      <c r="A152" s="58"/>
      <c r="B152" s="364"/>
      <c r="C152" s="364"/>
      <c r="D152" s="364"/>
      <c r="E152" s="364"/>
      <c r="F152" s="364"/>
      <c r="G152" s="62"/>
      <c r="H152" s="404">
        <v>1</v>
      </c>
      <c r="I152" s="405"/>
      <c r="J152" s="405"/>
      <c r="K152" s="405"/>
      <c r="L152" s="405"/>
      <c r="M152" s="405"/>
      <c r="N152" s="405"/>
      <c r="O152" s="405"/>
      <c r="P152" s="405"/>
      <c r="Q152" s="405"/>
      <c r="R152" s="405"/>
      <c r="S152" s="406"/>
      <c r="T152" s="407">
        <f t="shared" si="18"/>
        <v>1</v>
      </c>
      <c r="U152" s="331">
        <f t="shared" si="19"/>
        <v>4.8851978505129456E-4</v>
      </c>
      <c r="V152" s="408">
        <f>D136</f>
        <v>2047</v>
      </c>
      <c r="W152" s="409" t="s">
        <v>179</v>
      </c>
      <c r="X152" s="56">
        <f t="shared" si="20"/>
        <v>1</v>
      </c>
      <c r="Y152" s="371"/>
    </row>
    <row r="153" spans="1:25" ht="16.5" thickBot="1" x14ac:dyDescent="0.25">
      <c r="A153" s="58"/>
      <c r="B153" s="364"/>
      <c r="C153" s="364"/>
      <c r="D153" s="364"/>
      <c r="E153" s="364"/>
      <c r="F153" s="364"/>
      <c r="G153" s="365"/>
      <c r="H153" s="359"/>
      <c r="I153" s="410">
        <v>3</v>
      </c>
      <c r="J153" s="68"/>
      <c r="K153" s="68"/>
      <c r="L153" s="68"/>
      <c r="M153" s="68"/>
      <c r="N153" s="68"/>
      <c r="O153" s="68"/>
      <c r="P153" s="68"/>
      <c r="Q153" s="68"/>
      <c r="R153" s="68"/>
      <c r="S153" s="411"/>
      <c r="T153" s="412">
        <f t="shared" si="18"/>
        <v>0</v>
      </c>
      <c r="U153" s="224">
        <f t="shared" si="19"/>
        <v>0</v>
      </c>
      <c r="V153" s="361">
        <f>D136</f>
        <v>2047</v>
      </c>
      <c r="W153" s="413" t="s">
        <v>11</v>
      </c>
      <c r="X153" s="56">
        <f t="shared" si="20"/>
        <v>0</v>
      </c>
      <c r="Y153" s="371"/>
    </row>
    <row r="154" spans="1:25" ht="16.5" thickBot="1" x14ac:dyDescent="0.25">
      <c r="A154" s="58"/>
      <c r="B154" s="364"/>
      <c r="C154" s="364"/>
      <c r="D154" s="364"/>
      <c r="E154" s="364"/>
      <c r="F154" s="364" t="s">
        <v>110</v>
      </c>
      <c r="G154" s="365"/>
      <c r="H154" s="366"/>
      <c r="I154" s="414"/>
      <c r="J154" s="67"/>
      <c r="K154" s="67"/>
      <c r="L154" s="67"/>
      <c r="M154" s="67"/>
      <c r="N154" s="67"/>
      <c r="O154" s="67"/>
      <c r="P154" s="67"/>
      <c r="Q154" s="67"/>
      <c r="R154" s="67"/>
      <c r="S154" s="401"/>
      <c r="T154" s="402">
        <f t="shared" si="18"/>
        <v>0</v>
      </c>
      <c r="U154" s="224">
        <f t="shared" si="19"/>
        <v>0</v>
      </c>
      <c r="V154" s="361">
        <f>D136</f>
        <v>2047</v>
      </c>
      <c r="W154" s="403" t="s">
        <v>30</v>
      </c>
      <c r="X154" s="56">
        <f t="shared" si="20"/>
        <v>0</v>
      </c>
      <c r="Y154" s="371"/>
    </row>
    <row r="155" spans="1:25" ht="16.5" thickBot="1" x14ac:dyDescent="0.25">
      <c r="A155" s="58"/>
      <c r="B155" s="364"/>
      <c r="C155" s="364"/>
      <c r="D155" s="364"/>
      <c r="E155" s="364"/>
      <c r="F155" s="364"/>
      <c r="G155" s="365"/>
      <c r="H155" s="366"/>
      <c r="I155" s="414">
        <v>11</v>
      </c>
      <c r="J155" s="67">
        <v>1</v>
      </c>
      <c r="K155" s="67"/>
      <c r="L155" s="67"/>
      <c r="M155" s="67"/>
      <c r="N155" s="67"/>
      <c r="O155" s="67"/>
      <c r="P155" s="67"/>
      <c r="Q155" s="67"/>
      <c r="R155" s="67"/>
      <c r="S155" s="401">
        <v>1</v>
      </c>
      <c r="T155" s="402">
        <f t="shared" si="18"/>
        <v>2</v>
      </c>
      <c r="U155" s="224">
        <f t="shared" si="19"/>
        <v>9.7703957010258913E-4</v>
      </c>
      <c r="V155" s="361">
        <f>D136</f>
        <v>2047</v>
      </c>
      <c r="W155" s="403" t="s">
        <v>3</v>
      </c>
      <c r="X155" s="56">
        <f t="shared" si="20"/>
        <v>2</v>
      </c>
      <c r="Y155" s="370"/>
    </row>
    <row r="156" spans="1:25" ht="16.5" thickBot="1" x14ac:dyDescent="0.25">
      <c r="A156" s="58"/>
      <c r="B156" s="364"/>
      <c r="C156" s="364"/>
      <c r="D156" s="364"/>
      <c r="E156" s="364"/>
      <c r="F156" s="364"/>
      <c r="G156" s="365"/>
      <c r="H156" s="366"/>
      <c r="I156" s="414">
        <v>32</v>
      </c>
      <c r="J156" s="67">
        <v>3</v>
      </c>
      <c r="K156" s="67"/>
      <c r="L156" s="67"/>
      <c r="M156" s="67"/>
      <c r="N156" s="67"/>
      <c r="O156" s="67"/>
      <c r="P156" s="67"/>
      <c r="Q156" s="67"/>
      <c r="R156" s="67"/>
      <c r="S156" s="401">
        <v>16</v>
      </c>
      <c r="T156" s="402">
        <f t="shared" si="18"/>
        <v>19</v>
      </c>
      <c r="U156" s="224">
        <f t="shared" si="19"/>
        <v>9.2818759159745967E-3</v>
      </c>
      <c r="V156" s="361">
        <f>D136</f>
        <v>2047</v>
      </c>
      <c r="W156" s="403" t="s">
        <v>8</v>
      </c>
      <c r="X156" s="56">
        <f t="shared" si="20"/>
        <v>19</v>
      </c>
      <c r="Y156" s="371"/>
    </row>
    <row r="157" spans="1:25" ht="16.5" thickBot="1" x14ac:dyDescent="0.25">
      <c r="A157" s="58"/>
      <c r="B157" s="364"/>
      <c r="C157" s="364"/>
      <c r="D157" s="364"/>
      <c r="E157" s="364"/>
      <c r="F157" s="364"/>
      <c r="G157" s="365"/>
      <c r="H157" s="366"/>
      <c r="I157" s="414">
        <v>3</v>
      </c>
      <c r="J157" s="67"/>
      <c r="K157" s="67"/>
      <c r="L157" s="67"/>
      <c r="M157" s="67"/>
      <c r="N157" s="67"/>
      <c r="O157" s="67"/>
      <c r="P157" s="67"/>
      <c r="Q157" s="67"/>
      <c r="R157" s="67"/>
      <c r="S157" s="401"/>
      <c r="T157" s="402">
        <f t="shared" si="18"/>
        <v>0</v>
      </c>
      <c r="U157" s="224">
        <f t="shared" si="19"/>
        <v>0</v>
      </c>
      <c r="V157" s="361">
        <f>D136</f>
        <v>2047</v>
      </c>
      <c r="W157" s="403" t="s">
        <v>9</v>
      </c>
      <c r="X157" s="56">
        <f t="shared" si="20"/>
        <v>0</v>
      </c>
      <c r="Y157" s="371"/>
    </row>
    <row r="158" spans="1:25" ht="16.5" thickBot="1" x14ac:dyDescent="0.25">
      <c r="A158" s="58"/>
      <c r="B158" s="364"/>
      <c r="C158" s="364"/>
      <c r="D158" s="364"/>
      <c r="E158" s="364"/>
      <c r="F158" s="364"/>
      <c r="G158" s="365"/>
      <c r="H158" s="366"/>
      <c r="I158" s="414">
        <v>2</v>
      </c>
      <c r="J158" s="67"/>
      <c r="K158" s="67"/>
      <c r="L158" s="67"/>
      <c r="M158" s="67"/>
      <c r="N158" s="67"/>
      <c r="O158" s="67"/>
      <c r="P158" s="67"/>
      <c r="Q158" s="67"/>
      <c r="R158" s="67"/>
      <c r="S158" s="401"/>
      <c r="T158" s="402">
        <f t="shared" si="18"/>
        <v>0</v>
      </c>
      <c r="U158" s="224">
        <f t="shared" si="19"/>
        <v>0</v>
      </c>
      <c r="V158" s="361">
        <f>D136</f>
        <v>2047</v>
      </c>
      <c r="W158" s="403" t="s">
        <v>82</v>
      </c>
      <c r="X158" s="56">
        <f t="shared" si="20"/>
        <v>0</v>
      </c>
      <c r="Y158" s="371"/>
    </row>
    <row r="159" spans="1:25" ht="16.5" thickBot="1" x14ac:dyDescent="0.25">
      <c r="A159" s="58"/>
      <c r="B159" s="364"/>
      <c r="C159" s="364"/>
      <c r="D159" s="364"/>
      <c r="E159" s="364"/>
      <c r="F159" s="364"/>
      <c r="G159" s="365"/>
      <c r="H159" s="366"/>
      <c r="I159" s="414">
        <v>3</v>
      </c>
      <c r="J159" s="67">
        <v>1</v>
      </c>
      <c r="K159" s="67"/>
      <c r="L159" s="67"/>
      <c r="M159" s="67"/>
      <c r="N159" s="67"/>
      <c r="O159" s="67"/>
      <c r="P159" s="67"/>
      <c r="Q159" s="67"/>
      <c r="R159" s="67"/>
      <c r="S159" s="401"/>
      <c r="T159" s="402">
        <f t="shared" si="18"/>
        <v>1</v>
      </c>
      <c r="U159" s="224">
        <f t="shared" si="19"/>
        <v>4.8851978505129456E-4</v>
      </c>
      <c r="V159" s="361">
        <f>D136</f>
        <v>2047</v>
      </c>
      <c r="W159" s="403" t="s">
        <v>20</v>
      </c>
      <c r="X159" s="56">
        <f t="shared" si="20"/>
        <v>1</v>
      </c>
      <c r="Y159" s="371"/>
    </row>
    <row r="160" spans="1:25" ht="16.5" thickBot="1" x14ac:dyDescent="0.25">
      <c r="A160" s="58" t="s">
        <v>110</v>
      </c>
      <c r="B160" s="364"/>
      <c r="C160" s="364"/>
      <c r="D160" s="364"/>
      <c r="E160" s="364"/>
      <c r="F160" s="364"/>
      <c r="G160" s="365"/>
      <c r="H160" s="366"/>
      <c r="I160" s="414">
        <v>2</v>
      </c>
      <c r="J160" s="67"/>
      <c r="K160" s="67"/>
      <c r="L160" s="67"/>
      <c r="M160" s="67"/>
      <c r="N160" s="67"/>
      <c r="O160" s="67"/>
      <c r="P160" s="67"/>
      <c r="Q160" s="67"/>
      <c r="R160" s="67"/>
      <c r="S160" s="401"/>
      <c r="T160" s="402">
        <f t="shared" si="18"/>
        <v>0</v>
      </c>
      <c r="U160" s="224">
        <f t="shared" si="19"/>
        <v>0</v>
      </c>
      <c r="V160" s="361">
        <f>D136</f>
        <v>2047</v>
      </c>
      <c r="W160" s="403" t="s">
        <v>83</v>
      </c>
      <c r="X160" s="56">
        <f t="shared" si="20"/>
        <v>0</v>
      </c>
      <c r="Y160" s="370" t="s">
        <v>285</v>
      </c>
    </row>
    <row r="161" spans="1:25" ht="16.5" thickBot="1" x14ac:dyDescent="0.25">
      <c r="A161" s="58"/>
      <c r="B161" s="364"/>
      <c r="C161" s="364"/>
      <c r="D161" s="364"/>
      <c r="E161" s="364"/>
      <c r="F161" s="364"/>
      <c r="G161" s="365"/>
      <c r="H161" s="366"/>
      <c r="I161" s="414">
        <v>2</v>
      </c>
      <c r="J161" s="67"/>
      <c r="K161" s="67"/>
      <c r="L161" s="67"/>
      <c r="M161" s="67"/>
      <c r="N161" s="67"/>
      <c r="O161" s="67"/>
      <c r="P161" s="67"/>
      <c r="Q161" s="67"/>
      <c r="R161" s="67"/>
      <c r="S161" s="401">
        <v>12</v>
      </c>
      <c r="T161" s="402">
        <f t="shared" si="18"/>
        <v>12</v>
      </c>
      <c r="U161" s="224">
        <f t="shared" si="19"/>
        <v>5.8622374206155348E-3</v>
      </c>
      <c r="V161" s="361">
        <f>D136</f>
        <v>2047</v>
      </c>
      <c r="W161" s="403" t="s">
        <v>10</v>
      </c>
      <c r="X161" s="56">
        <f t="shared" si="20"/>
        <v>12</v>
      </c>
      <c r="Y161" s="370" t="s">
        <v>377</v>
      </c>
    </row>
    <row r="162" spans="1:25" ht="16.5" thickBot="1" x14ac:dyDescent="0.25">
      <c r="A162" s="58"/>
      <c r="B162" s="364"/>
      <c r="C162" s="364"/>
      <c r="D162" s="364"/>
      <c r="E162" s="364"/>
      <c r="F162" s="364"/>
      <c r="G162" s="365"/>
      <c r="H162" s="366"/>
      <c r="I162" s="414">
        <v>18</v>
      </c>
      <c r="J162" s="67"/>
      <c r="K162" s="67"/>
      <c r="L162" s="67"/>
      <c r="M162" s="67"/>
      <c r="N162" s="67"/>
      <c r="O162" s="67"/>
      <c r="P162" s="67"/>
      <c r="Q162" s="67"/>
      <c r="R162" s="67"/>
      <c r="S162" s="401"/>
      <c r="T162" s="402">
        <f t="shared" si="18"/>
        <v>0</v>
      </c>
      <c r="U162" s="224">
        <f t="shared" si="19"/>
        <v>0</v>
      </c>
      <c r="V162" s="361">
        <f>D136</f>
        <v>2047</v>
      </c>
      <c r="W162" s="403" t="s">
        <v>13</v>
      </c>
      <c r="X162" s="56">
        <f t="shared" si="20"/>
        <v>0</v>
      </c>
      <c r="Y162" s="446"/>
    </row>
    <row r="163" spans="1:25" ht="16.5" thickBot="1" x14ac:dyDescent="0.25">
      <c r="A163" s="58"/>
      <c r="B163" s="364"/>
      <c r="C163" s="364"/>
      <c r="D163" s="364"/>
      <c r="E163" s="364"/>
      <c r="F163" s="364"/>
      <c r="G163" s="365"/>
      <c r="H163" s="366"/>
      <c r="I163" s="67">
        <v>1</v>
      </c>
      <c r="J163" s="67"/>
      <c r="K163" s="67"/>
      <c r="L163" s="67"/>
      <c r="M163" s="67"/>
      <c r="N163" s="67"/>
      <c r="O163" s="67"/>
      <c r="P163" s="67"/>
      <c r="Q163" s="67"/>
      <c r="R163" s="67"/>
      <c r="S163" s="401"/>
      <c r="T163" s="402">
        <f t="shared" si="18"/>
        <v>0</v>
      </c>
      <c r="U163" s="224">
        <f t="shared" si="19"/>
        <v>0</v>
      </c>
      <c r="V163" s="361">
        <f>D136</f>
        <v>2047</v>
      </c>
      <c r="W163" s="403" t="s">
        <v>101</v>
      </c>
      <c r="X163" s="56">
        <f t="shared" si="20"/>
        <v>0</v>
      </c>
      <c r="Y163" s="453"/>
    </row>
    <row r="164" spans="1:25" ht="15.75" thickBot="1" x14ac:dyDescent="0.25">
      <c r="A164" s="58"/>
      <c r="B164" s="364"/>
      <c r="C164" s="364"/>
      <c r="D164" s="364"/>
      <c r="E164" s="364"/>
      <c r="F164" s="364"/>
      <c r="G164" s="365"/>
      <c r="H164" s="366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401"/>
      <c r="T164" s="402">
        <f t="shared" si="18"/>
        <v>0</v>
      </c>
      <c r="U164" s="224">
        <f t="shared" si="19"/>
        <v>0</v>
      </c>
      <c r="V164" s="361">
        <f>D136</f>
        <v>2047</v>
      </c>
      <c r="W164" s="368" t="s">
        <v>103</v>
      </c>
      <c r="X164" s="56">
        <f t="shared" si="20"/>
        <v>0</v>
      </c>
      <c r="Y164" s="370"/>
    </row>
    <row r="165" spans="1:25" ht="16.5" thickBot="1" x14ac:dyDescent="0.25">
      <c r="A165" s="58"/>
      <c r="B165" s="364"/>
      <c r="C165" s="364"/>
      <c r="D165" s="364"/>
      <c r="E165" s="364"/>
      <c r="F165" s="364"/>
      <c r="G165" s="365"/>
      <c r="H165" s="372"/>
      <c r="I165" s="72">
        <v>1</v>
      </c>
      <c r="J165" s="72"/>
      <c r="K165" s="72"/>
      <c r="L165" s="72"/>
      <c r="M165" s="72"/>
      <c r="N165" s="72"/>
      <c r="O165" s="72"/>
      <c r="P165" s="72"/>
      <c r="Q165" s="72"/>
      <c r="R165" s="72"/>
      <c r="S165" s="415"/>
      <c r="T165" s="402">
        <f t="shared" si="18"/>
        <v>0</v>
      </c>
      <c r="U165" s="224">
        <f t="shared" si="19"/>
        <v>0</v>
      </c>
      <c r="V165" s="361">
        <f>D136</f>
        <v>2047</v>
      </c>
      <c r="W165" s="391" t="s">
        <v>85</v>
      </c>
      <c r="X165" s="56">
        <f t="shared" si="20"/>
        <v>0</v>
      </c>
      <c r="Y165" s="363"/>
    </row>
    <row r="166" spans="1:25" ht="16.5" thickBot="1" x14ac:dyDescent="0.3">
      <c r="A166" s="58"/>
      <c r="B166" s="364"/>
      <c r="C166" s="364"/>
      <c r="D166" s="364"/>
      <c r="E166" s="364"/>
      <c r="F166" s="364"/>
      <c r="G166" s="365"/>
      <c r="H166" s="358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2"/>
      <c r="U166" s="202"/>
      <c r="V166" s="202"/>
      <c r="W166" s="287" t="s">
        <v>86</v>
      </c>
      <c r="X166" s="56">
        <f t="shared" si="20"/>
        <v>0</v>
      </c>
      <c r="Y166" s="363"/>
    </row>
    <row r="167" spans="1:25" ht="16.5" thickBot="1" x14ac:dyDescent="0.25">
      <c r="A167" s="58"/>
      <c r="B167" s="364"/>
      <c r="C167" s="364"/>
      <c r="D167" s="364"/>
      <c r="E167" s="364"/>
      <c r="F167" s="364"/>
      <c r="G167" s="62"/>
      <c r="H167" s="359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398"/>
      <c r="T167" s="412">
        <f t="shared" ref="T167:T176" si="21">SUM(H167,J167,L167,N167,P167,R167,S167)</f>
        <v>0</v>
      </c>
      <c r="U167" s="224">
        <f>($T167)/$D$136</f>
        <v>0</v>
      </c>
      <c r="V167" s="361">
        <f>D136</f>
        <v>2047</v>
      </c>
      <c r="W167" s="400" t="s">
        <v>199</v>
      </c>
      <c r="X167" s="56">
        <f t="shared" si="20"/>
        <v>0</v>
      </c>
      <c r="Y167" s="105" t="s">
        <v>371</v>
      </c>
    </row>
    <row r="168" spans="1:25" ht="16.5" thickBot="1" x14ac:dyDescent="0.25">
      <c r="A168" s="58"/>
      <c r="B168" s="364"/>
      <c r="C168" s="364"/>
      <c r="D168" s="364"/>
      <c r="E168" s="364"/>
      <c r="F168" s="364"/>
      <c r="G168" s="62"/>
      <c r="H168" s="366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401"/>
      <c r="T168" s="402">
        <f t="shared" si="21"/>
        <v>0</v>
      </c>
      <c r="U168" s="224">
        <f t="shared" ref="U168:U176" si="22">($T168)/$D$136</f>
        <v>0</v>
      </c>
      <c r="V168" s="361">
        <f>D136</f>
        <v>2047</v>
      </c>
      <c r="W168" s="403" t="s">
        <v>88</v>
      </c>
      <c r="X168" s="56">
        <f t="shared" si="20"/>
        <v>0</v>
      </c>
      <c r="Y168" s="105" t="s">
        <v>373</v>
      </c>
    </row>
    <row r="169" spans="1:25" ht="16.5" thickBot="1" x14ac:dyDescent="0.25">
      <c r="A169" s="58"/>
      <c r="B169" s="364"/>
      <c r="C169" s="364"/>
      <c r="D169" s="364"/>
      <c r="E169" s="364"/>
      <c r="F169" s="364"/>
      <c r="G169" s="62"/>
      <c r="H169" s="366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401"/>
      <c r="T169" s="402">
        <f t="shared" si="21"/>
        <v>0</v>
      </c>
      <c r="U169" s="224">
        <f t="shared" si="22"/>
        <v>0</v>
      </c>
      <c r="V169" s="361">
        <f>D136</f>
        <v>2047</v>
      </c>
      <c r="W169" s="403" t="s">
        <v>12</v>
      </c>
      <c r="X169" s="56">
        <f t="shared" si="20"/>
        <v>0</v>
      </c>
      <c r="Y169" s="105" t="s">
        <v>369</v>
      </c>
    </row>
    <row r="170" spans="1:25" ht="16.5" thickBot="1" x14ac:dyDescent="0.25">
      <c r="A170" s="58"/>
      <c r="B170" s="364"/>
      <c r="C170" s="364"/>
      <c r="D170" s="364"/>
      <c r="E170" s="364"/>
      <c r="F170" s="364"/>
      <c r="G170" s="62"/>
      <c r="H170" s="366">
        <v>1</v>
      </c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401"/>
      <c r="T170" s="402">
        <f t="shared" si="21"/>
        <v>1</v>
      </c>
      <c r="U170" s="224">
        <f t="shared" si="22"/>
        <v>4.8851978505129456E-4</v>
      </c>
      <c r="V170" s="361" t="str">
        <f>D135</f>
        <v>Build QTY</v>
      </c>
      <c r="W170" s="403" t="s">
        <v>90</v>
      </c>
      <c r="X170" s="56">
        <f t="shared" si="20"/>
        <v>1</v>
      </c>
      <c r="Y170" s="105" t="s">
        <v>370</v>
      </c>
    </row>
    <row r="171" spans="1:25" ht="16.5" thickBot="1" x14ac:dyDescent="0.25">
      <c r="A171" s="58"/>
      <c r="B171" s="364"/>
      <c r="C171" s="364"/>
      <c r="D171" s="364"/>
      <c r="E171" s="364"/>
      <c r="F171" s="364"/>
      <c r="G171" s="62"/>
      <c r="H171" s="366">
        <v>6</v>
      </c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401"/>
      <c r="T171" s="402">
        <f t="shared" si="21"/>
        <v>6</v>
      </c>
      <c r="U171" s="224">
        <f t="shared" si="22"/>
        <v>2.9311187103077674E-3</v>
      </c>
      <c r="V171" s="361">
        <f>D136</f>
        <v>2047</v>
      </c>
      <c r="W171" s="403" t="s">
        <v>28</v>
      </c>
      <c r="X171" s="56">
        <f t="shared" si="20"/>
        <v>6</v>
      </c>
      <c r="Y171" s="453" t="s">
        <v>372</v>
      </c>
    </row>
    <row r="172" spans="1:25" ht="16.5" thickBot="1" x14ac:dyDescent="0.25">
      <c r="A172" s="58"/>
      <c r="B172" s="364"/>
      <c r="C172" s="364"/>
      <c r="D172" s="364"/>
      <c r="E172" s="364"/>
      <c r="F172" s="364"/>
      <c r="G172" s="62"/>
      <c r="H172" s="366">
        <v>4</v>
      </c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401"/>
      <c r="T172" s="402">
        <f t="shared" si="21"/>
        <v>4</v>
      </c>
      <c r="U172" s="224">
        <f t="shared" si="22"/>
        <v>1.9540791402051783E-3</v>
      </c>
      <c r="V172" s="361">
        <f>D136</f>
        <v>2047</v>
      </c>
      <c r="W172" s="403" t="s">
        <v>76</v>
      </c>
      <c r="X172" s="56">
        <f t="shared" si="20"/>
        <v>4</v>
      </c>
      <c r="Y172" s="453" t="s">
        <v>376</v>
      </c>
    </row>
    <row r="173" spans="1:25" ht="16.5" thickBot="1" x14ac:dyDescent="0.25">
      <c r="A173" s="58"/>
      <c r="B173" s="364"/>
      <c r="C173" s="364"/>
      <c r="D173" s="364"/>
      <c r="E173" s="364"/>
      <c r="F173" s="364"/>
      <c r="G173" s="62"/>
      <c r="H173" s="366">
        <v>1</v>
      </c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401"/>
      <c r="T173" s="402">
        <f t="shared" si="21"/>
        <v>1</v>
      </c>
      <c r="U173" s="224">
        <f t="shared" si="22"/>
        <v>4.8851978505129456E-4</v>
      </c>
      <c r="V173" s="361">
        <f>D136</f>
        <v>2047</v>
      </c>
      <c r="W173" s="376" t="s">
        <v>13</v>
      </c>
      <c r="X173" s="56">
        <f t="shared" si="20"/>
        <v>1</v>
      </c>
      <c r="Y173" s="453"/>
    </row>
    <row r="174" spans="1:25" ht="16.5" thickBot="1" x14ac:dyDescent="0.25">
      <c r="A174" s="58"/>
      <c r="B174" s="364"/>
      <c r="C174" s="364"/>
      <c r="D174" s="364"/>
      <c r="E174" s="364"/>
      <c r="F174" s="364"/>
      <c r="G174" s="62"/>
      <c r="H174" s="372">
        <v>4</v>
      </c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415"/>
      <c r="T174" s="402">
        <f t="shared" si="21"/>
        <v>4</v>
      </c>
      <c r="U174" s="224">
        <f t="shared" si="22"/>
        <v>1.9540791402051783E-3</v>
      </c>
      <c r="V174" s="361">
        <f>D136</f>
        <v>2047</v>
      </c>
      <c r="W174" s="391" t="s">
        <v>200</v>
      </c>
      <c r="X174" s="56">
        <f t="shared" si="20"/>
        <v>4</v>
      </c>
      <c r="Y174" s="461"/>
    </row>
    <row r="175" spans="1:25" ht="16.5" thickBot="1" x14ac:dyDescent="0.25">
      <c r="A175" s="364"/>
      <c r="B175" s="364"/>
      <c r="C175" s="364"/>
      <c r="D175" s="364"/>
      <c r="E175" s="364"/>
      <c r="F175" s="364"/>
      <c r="G175" s="62"/>
      <c r="H175" s="3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415"/>
      <c r="T175" s="402">
        <f t="shared" si="21"/>
        <v>0</v>
      </c>
      <c r="U175" s="224">
        <f t="shared" si="22"/>
        <v>0</v>
      </c>
      <c r="V175" s="361">
        <f>D136</f>
        <v>2047</v>
      </c>
      <c r="W175" s="391" t="s">
        <v>374</v>
      </c>
      <c r="X175" s="56">
        <f t="shared" si="20"/>
        <v>0</v>
      </c>
      <c r="Y175" s="453"/>
    </row>
    <row r="176" spans="1:25" ht="16.5" thickBot="1" x14ac:dyDescent="0.25">
      <c r="A176" s="191"/>
      <c r="B176" s="192"/>
      <c r="C176" s="192"/>
      <c r="D176" s="192"/>
      <c r="E176" s="192"/>
      <c r="F176" s="192"/>
      <c r="G176" s="199"/>
      <c r="H176" s="372">
        <v>5</v>
      </c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415"/>
      <c r="T176" s="416">
        <f t="shared" si="21"/>
        <v>5</v>
      </c>
      <c r="U176" s="331">
        <f t="shared" si="22"/>
        <v>2.4425989252564728E-3</v>
      </c>
      <c r="V176" s="361">
        <f>D136</f>
        <v>2047</v>
      </c>
      <c r="W176" s="409" t="s">
        <v>168</v>
      </c>
      <c r="X176" s="56">
        <f t="shared" si="20"/>
        <v>5</v>
      </c>
      <c r="Y176" s="392"/>
    </row>
    <row r="177" spans="1:25" ht="15.75" thickBot="1" x14ac:dyDescent="0.25">
      <c r="G177" s="53" t="s">
        <v>5</v>
      </c>
      <c r="H177" s="63">
        <f>SUM(H137:H176)</f>
        <v>127</v>
      </c>
      <c r="I177" s="63">
        <f t="shared" ref="I177:R177" si="23">SUM(I137:I176)</f>
        <v>78</v>
      </c>
      <c r="J177" s="63">
        <f t="shared" si="23"/>
        <v>33</v>
      </c>
      <c r="K177" s="63">
        <f t="shared" si="23"/>
        <v>0</v>
      </c>
      <c r="L177" s="63">
        <f t="shared" si="23"/>
        <v>0</v>
      </c>
      <c r="M177" s="63">
        <f t="shared" si="23"/>
        <v>0</v>
      </c>
      <c r="N177" s="63">
        <f t="shared" si="23"/>
        <v>0</v>
      </c>
      <c r="O177" s="63">
        <f t="shared" si="23"/>
        <v>0</v>
      </c>
      <c r="P177" s="63">
        <f t="shared" si="23"/>
        <v>0</v>
      </c>
      <c r="Q177" s="63">
        <f t="shared" si="23"/>
        <v>0</v>
      </c>
      <c r="R177" s="63">
        <f t="shared" si="23"/>
        <v>0</v>
      </c>
      <c r="S177" s="63">
        <f>SUM(S137:S176)</f>
        <v>70</v>
      </c>
      <c r="T177" s="417">
        <f>SUM(H177,J177,L177,N177,P177,R177,S177)</f>
        <v>230</v>
      </c>
      <c r="U177" s="224">
        <f>($T177)/$D$136</f>
        <v>0.11235955056179775</v>
      </c>
      <c r="V177" s="361">
        <f>D136</f>
        <v>2047</v>
      </c>
      <c r="W177" s="11"/>
      <c r="Y177" s="7"/>
    </row>
    <row r="179" spans="1:25" ht="15.75" thickBot="1" x14ac:dyDescent="0.3"/>
    <row r="180" spans="1:25" ht="75.75" thickBot="1" x14ac:dyDescent="0.3">
      <c r="A180" s="48" t="s">
        <v>23</v>
      </c>
      <c r="B180" s="49" t="s">
        <v>51</v>
      </c>
      <c r="C180" s="49" t="s">
        <v>56</v>
      </c>
      <c r="D180" s="49" t="s">
        <v>18</v>
      </c>
      <c r="E180" s="48" t="s">
        <v>17</v>
      </c>
      <c r="F180" s="50" t="s">
        <v>1</v>
      </c>
      <c r="G180" s="51" t="s">
        <v>24</v>
      </c>
      <c r="H180" s="52" t="s">
        <v>77</v>
      </c>
      <c r="I180" s="52" t="s">
        <v>78</v>
      </c>
      <c r="J180" s="52" t="s">
        <v>57</v>
      </c>
      <c r="K180" s="52" t="s">
        <v>62</v>
      </c>
      <c r="L180" s="52" t="s">
        <v>58</v>
      </c>
      <c r="M180" s="52" t="s">
        <v>63</v>
      </c>
      <c r="N180" s="52" t="s">
        <v>59</v>
      </c>
      <c r="O180" s="52" t="s">
        <v>64</v>
      </c>
      <c r="P180" s="52" t="s">
        <v>60</v>
      </c>
      <c r="Q180" s="52" t="s">
        <v>79</v>
      </c>
      <c r="R180" s="52" t="s">
        <v>131</v>
      </c>
      <c r="S180" s="52" t="s">
        <v>44</v>
      </c>
      <c r="T180" s="49" t="s">
        <v>5</v>
      </c>
      <c r="U180" s="48" t="s">
        <v>2</v>
      </c>
      <c r="V180" s="88" t="s">
        <v>74</v>
      </c>
      <c r="W180" s="89" t="s">
        <v>21</v>
      </c>
      <c r="X180" s="49" t="s">
        <v>18</v>
      </c>
      <c r="Y180" s="90" t="s">
        <v>7</v>
      </c>
    </row>
    <row r="181" spans="1:25" ht="15.75" thickBot="1" x14ac:dyDescent="0.3">
      <c r="A181" s="466">
        <v>1478233</v>
      </c>
      <c r="B181" s="395" t="s">
        <v>284</v>
      </c>
      <c r="C181" s="466">
        <v>1920</v>
      </c>
      <c r="D181" s="466">
        <v>2127</v>
      </c>
      <c r="E181" s="466">
        <v>1856</v>
      </c>
      <c r="F181" s="467">
        <f>E181/D181</f>
        <v>0.87259050305594732</v>
      </c>
      <c r="G181" s="396">
        <v>44965</v>
      </c>
      <c r="H181" s="358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94"/>
      <c r="U181" s="202"/>
      <c r="V181" s="203"/>
      <c r="W181" s="95" t="s">
        <v>80</v>
      </c>
      <c r="X181" s="397">
        <v>578.5</v>
      </c>
      <c r="Y181" s="45" t="s">
        <v>139</v>
      </c>
    </row>
    <row r="182" spans="1:25" ht="16.5" thickBot="1" x14ac:dyDescent="0.25">
      <c r="A182" s="55"/>
      <c r="B182" s="56"/>
      <c r="C182" s="56"/>
      <c r="D182" s="56"/>
      <c r="E182" s="56"/>
      <c r="F182" s="56"/>
      <c r="G182" s="57"/>
      <c r="H182" s="359">
        <v>32</v>
      </c>
      <c r="I182" s="65"/>
      <c r="J182" s="65">
        <v>24</v>
      </c>
      <c r="K182" s="65"/>
      <c r="L182" s="65">
        <v>10</v>
      </c>
      <c r="M182" s="65"/>
      <c r="N182" s="65"/>
      <c r="O182" s="65"/>
      <c r="P182" s="65"/>
      <c r="Q182" s="65"/>
      <c r="R182" s="65"/>
      <c r="S182" s="398">
        <v>2</v>
      </c>
      <c r="T182" s="399">
        <f t="shared" ref="T182:T209" si="24">SUM(H182,J182,L182,N182,P182,R182,S182)</f>
        <v>68</v>
      </c>
      <c r="U182" s="224">
        <f>($T182)/$D$181</f>
        <v>3.1969910672308414E-2</v>
      </c>
      <c r="V182" s="361">
        <f>D181</f>
        <v>2127</v>
      </c>
      <c r="W182" s="400" t="s">
        <v>16</v>
      </c>
      <c r="X182" s="56">
        <f>T182</f>
        <v>68</v>
      </c>
      <c r="Y182" s="369"/>
    </row>
    <row r="183" spans="1:25" ht="16.5" thickBot="1" x14ac:dyDescent="0.25">
      <c r="A183" s="58"/>
      <c r="B183" s="364"/>
      <c r="C183" s="364"/>
      <c r="D183" s="364"/>
      <c r="E183" s="364"/>
      <c r="F183" s="364"/>
      <c r="G183" s="365"/>
      <c r="H183" s="366">
        <v>48</v>
      </c>
      <c r="I183" s="67"/>
      <c r="J183" s="67">
        <v>5</v>
      </c>
      <c r="K183" s="67"/>
      <c r="L183" s="67"/>
      <c r="M183" s="67"/>
      <c r="N183" s="67"/>
      <c r="O183" s="67"/>
      <c r="P183" s="67"/>
      <c r="Q183" s="67"/>
      <c r="R183" s="67"/>
      <c r="S183" s="401">
        <v>10</v>
      </c>
      <c r="T183" s="402">
        <f t="shared" si="24"/>
        <v>63</v>
      </c>
      <c r="U183" s="224">
        <f t="shared" ref="U183:U209" si="25">($T183)/$D$181</f>
        <v>2.9619181946403384E-2</v>
      </c>
      <c r="V183" s="361">
        <f>D181</f>
        <v>2127</v>
      </c>
      <c r="W183" s="403" t="s">
        <v>6</v>
      </c>
      <c r="X183" s="56">
        <f t="shared" ref="X183:X220" si="26">T183</f>
        <v>63</v>
      </c>
      <c r="Y183" s="369"/>
    </row>
    <row r="184" spans="1:25" ht="16.5" thickBot="1" x14ac:dyDescent="0.25">
      <c r="A184" s="58"/>
      <c r="B184" s="364"/>
      <c r="C184" s="364"/>
      <c r="D184" s="364"/>
      <c r="E184" s="364"/>
      <c r="F184" s="364"/>
      <c r="G184" s="365"/>
      <c r="H184" s="366">
        <v>19</v>
      </c>
      <c r="I184" s="67"/>
      <c r="J184" s="67">
        <v>2</v>
      </c>
      <c r="K184" s="67"/>
      <c r="L184" s="67"/>
      <c r="M184" s="67"/>
      <c r="N184" s="67"/>
      <c r="O184" s="67"/>
      <c r="P184" s="67"/>
      <c r="Q184" s="67"/>
      <c r="R184" s="67"/>
      <c r="S184" s="401">
        <v>1</v>
      </c>
      <c r="T184" s="402">
        <f t="shared" si="24"/>
        <v>22</v>
      </c>
      <c r="U184" s="224">
        <f t="shared" si="25"/>
        <v>1.0343206393982134E-2</v>
      </c>
      <c r="V184" s="361">
        <f>D181</f>
        <v>2127</v>
      </c>
      <c r="W184" s="403" t="s">
        <v>14</v>
      </c>
      <c r="X184" s="56">
        <f t="shared" si="26"/>
        <v>22</v>
      </c>
      <c r="Y184" s="369"/>
    </row>
    <row r="185" spans="1:25" ht="16.5" thickBot="1" x14ac:dyDescent="0.25">
      <c r="A185" s="58"/>
      <c r="B185" s="364"/>
      <c r="C185" s="364"/>
      <c r="D185" s="364"/>
      <c r="E185" s="364"/>
      <c r="F185" s="364"/>
      <c r="G185" s="365"/>
      <c r="H185" s="366">
        <v>17</v>
      </c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401">
        <v>2</v>
      </c>
      <c r="T185" s="402">
        <f t="shared" si="24"/>
        <v>19</v>
      </c>
      <c r="U185" s="224">
        <f t="shared" si="25"/>
        <v>8.9327691584391161E-3</v>
      </c>
      <c r="V185" s="361">
        <f>D181</f>
        <v>2127</v>
      </c>
      <c r="W185" s="403" t="s">
        <v>15</v>
      </c>
      <c r="X185" s="56">
        <f t="shared" si="26"/>
        <v>19</v>
      </c>
      <c r="Y185" s="370"/>
    </row>
    <row r="186" spans="1:25" ht="16.5" thickBot="1" x14ac:dyDescent="0.25">
      <c r="A186" s="58"/>
      <c r="B186" s="364"/>
      <c r="C186" s="364"/>
      <c r="D186" s="364"/>
      <c r="E186" s="364"/>
      <c r="F186" s="364"/>
      <c r="G186" s="365"/>
      <c r="H186" s="366">
        <v>2</v>
      </c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401"/>
      <c r="T186" s="402">
        <f t="shared" si="24"/>
        <v>2</v>
      </c>
      <c r="U186" s="224">
        <f t="shared" si="25"/>
        <v>9.4029149036201217E-4</v>
      </c>
      <c r="V186" s="361">
        <f>D181</f>
        <v>2127</v>
      </c>
      <c r="W186" s="403" t="s">
        <v>32</v>
      </c>
      <c r="X186" s="56">
        <f t="shared" si="26"/>
        <v>2</v>
      </c>
      <c r="Y186" s="370"/>
    </row>
    <row r="187" spans="1:25" ht="16.5" thickBot="1" x14ac:dyDescent="0.25">
      <c r="A187" s="58"/>
      <c r="B187" s="364"/>
      <c r="C187" s="364"/>
      <c r="D187" s="364"/>
      <c r="E187" s="364"/>
      <c r="F187" s="364"/>
      <c r="G187" s="365"/>
      <c r="H187" s="366"/>
      <c r="I187" s="67"/>
      <c r="J187" s="67"/>
      <c r="K187" s="67"/>
      <c r="L187" s="67">
        <v>1</v>
      </c>
      <c r="M187" s="67"/>
      <c r="N187" s="67"/>
      <c r="O187" s="67"/>
      <c r="P187" s="67"/>
      <c r="Q187" s="67"/>
      <c r="R187" s="67"/>
      <c r="S187" s="401"/>
      <c r="T187" s="402">
        <f t="shared" si="24"/>
        <v>1</v>
      </c>
      <c r="U187" s="224">
        <f t="shared" si="25"/>
        <v>4.7014574518100609E-4</v>
      </c>
      <c r="V187" s="361">
        <f>D181</f>
        <v>2127</v>
      </c>
      <c r="W187" s="403" t="s">
        <v>90</v>
      </c>
      <c r="X187" s="56">
        <f t="shared" si="26"/>
        <v>1</v>
      </c>
      <c r="Y187" s="370"/>
    </row>
    <row r="188" spans="1:25" ht="16.5" thickBot="1" x14ac:dyDescent="0.25">
      <c r="A188" s="58"/>
      <c r="B188" s="364"/>
      <c r="C188" s="364"/>
      <c r="D188" s="364"/>
      <c r="E188" s="364"/>
      <c r="F188" s="364"/>
      <c r="G188" s="365"/>
      <c r="H188" s="366"/>
      <c r="I188" s="67"/>
      <c r="J188" s="67"/>
      <c r="K188" s="67"/>
      <c r="L188" s="67">
        <v>4</v>
      </c>
      <c r="M188" s="67"/>
      <c r="N188" s="67"/>
      <c r="O188" s="67"/>
      <c r="P188" s="67"/>
      <c r="Q188" s="67"/>
      <c r="R188" s="67"/>
      <c r="S188" s="401"/>
      <c r="T188" s="402">
        <f t="shared" si="24"/>
        <v>4</v>
      </c>
      <c r="U188" s="224">
        <f t="shared" si="25"/>
        <v>1.8805829807240243E-3</v>
      </c>
      <c r="V188" s="361">
        <f>D181</f>
        <v>2127</v>
      </c>
      <c r="W188" s="403" t="s">
        <v>409</v>
      </c>
      <c r="X188" s="56">
        <f t="shared" si="26"/>
        <v>4</v>
      </c>
      <c r="Y188" s="370"/>
    </row>
    <row r="189" spans="1:25" ht="16.5" thickBot="1" x14ac:dyDescent="0.25">
      <c r="A189" s="58"/>
      <c r="B189" s="364"/>
      <c r="C189" s="364"/>
      <c r="D189" s="364"/>
      <c r="E189" s="364"/>
      <c r="F189" s="364"/>
      <c r="G189" s="365"/>
      <c r="H189" s="366">
        <v>6</v>
      </c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401"/>
      <c r="T189" s="402">
        <f t="shared" si="24"/>
        <v>6</v>
      </c>
      <c r="U189" s="224">
        <f t="shared" si="25"/>
        <v>2.8208744710860366E-3</v>
      </c>
      <c r="V189" s="361">
        <f>D181</f>
        <v>2127</v>
      </c>
      <c r="W189" s="403" t="s">
        <v>31</v>
      </c>
      <c r="X189" s="56">
        <f t="shared" si="26"/>
        <v>6</v>
      </c>
      <c r="Y189" s="370"/>
    </row>
    <row r="190" spans="1:25" ht="16.5" thickBot="1" x14ac:dyDescent="0.25">
      <c r="A190" s="58"/>
      <c r="B190" s="364"/>
      <c r="C190" s="364"/>
      <c r="D190" s="364"/>
      <c r="E190" s="364"/>
      <c r="F190" s="364"/>
      <c r="G190" s="365"/>
      <c r="H190" s="366">
        <v>2</v>
      </c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401">
        <v>2</v>
      </c>
      <c r="T190" s="402">
        <f t="shared" si="24"/>
        <v>4</v>
      </c>
      <c r="U190" s="224">
        <f t="shared" si="25"/>
        <v>1.8805829807240243E-3</v>
      </c>
      <c r="V190" s="361">
        <f>D181</f>
        <v>2127</v>
      </c>
      <c r="W190" s="403" t="s">
        <v>0</v>
      </c>
      <c r="X190" s="56">
        <f t="shared" si="26"/>
        <v>4</v>
      </c>
      <c r="Y190" s="369"/>
    </row>
    <row r="191" spans="1:25" ht="16.5" thickBot="1" x14ac:dyDescent="0.25">
      <c r="A191" s="58"/>
      <c r="B191" s="364"/>
      <c r="C191" s="364"/>
      <c r="D191" s="364"/>
      <c r="E191" s="364"/>
      <c r="F191" s="364" t="s">
        <v>110</v>
      </c>
      <c r="G191" s="365"/>
      <c r="H191" s="366">
        <v>8</v>
      </c>
      <c r="I191" s="67"/>
      <c r="J191" s="67">
        <v>2</v>
      </c>
      <c r="K191" s="67"/>
      <c r="L191" s="67"/>
      <c r="M191" s="67"/>
      <c r="N191" s="67"/>
      <c r="O191" s="67"/>
      <c r="P191" s="67"/>
      <c r="Q191" s="67"/>
      <c r="R191" s="67"/>
      <c r="S191" s="401">
        <v>4</v>
      </c>
      <c r="T191" s="402">
        <f t="shared" si="24"/>
        <v>14</v>
      </c>
      <c r="U191" s="224">
        <f t="shared" si="25"/>
        <v>6.5820404325340857E-3</v>
      </c>
      <c r="V191" s="361">
        <f>D181</f>
        <v>2127</v>
      </c>
      <c r="W191" s="403" t="s">
        <v>12</v>
      </c>
      <c r="X191" s="56">
        <f t="shared" si="26"/>
        <v>14</v>
      </c>
      <c r="Y191" s="371"/>
    </row>
    <row r="192" spans="1:25" ht="16.5" thickBot="1" x14ac:dyDescent="0.25">
      <c r="A192" s="58"/>
      <c r="B192" s="364"/>
      <c r="C192" s="364"/>
      <c r="D192" s="364"/>
      <c r="E192" s="364"/>
      <c r="F192" s="364"/>
      <c r="G192" s="365"/>
      <c r="H192" s="366">
        <v>1</v>
      </c>
      <c r="I192" s="67"/>
      <c r="J192" s="67">
        <v>1</v>
      </c>
      <c r="K192" s="67"/>
      <c r="L192" s="67"/>
      <c r="M192" s="67"/>
      <c r="N192" s="67"/>
      <c r="O192" s="67"/>
      <c r="P192" s="67"/>
      <c r="Q192" s="67"/>
      <c r="R192" s="67"/>
      <c r="S192" s="401"/>
      <c r="T192" s="402">
        <f t="shared" si="24"/>
        <v>2</v>
      </c>
      <c r="U192" s="224">
        <f t="shared" si="25"/>
        <v>9.4029149036201217E-4</v>
      </c>
      <c r="V192" s="361">
        <f>D181</f>
        <v>2127</v>
      </c>
      <c r="W192" s="403" t="s">
        <v>35</v>
      </c>
      <c r="X192" s="56">
        <f t="shared" si="26"/>
        <v>2</v>
      </c>
      <c r="Y192" s="371"/>
    </row>
    <row r="193" spans="1:25" ht="16.5" thickBot="1" x14ac:dyDescent="0.25">
      <c r="A193" s="58"/>
      <c r="B193" s="364"/>
      <c r="C193" s="364"/>
      <c r="D193" s="364"/>
      <c r="E193" s="364"/>
      <c r="F193" s="364"/>
      <c r="G193" s="365"/>
      <c r="H193" s="366">
        <v>1</v>
      </c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401"/>
      <c r="T193" s="402">
        <f t="shared" si="24"/>
        <v>1</v>
      </c>
      <c r="U193" s="224">
        <f t="shared" si="25"/>
        <v>4.7014574518100609E-4</v>
      </c>
      <c r="V193" s="361">
        <f>D181</f>
        <v>2127</v>
      </c>
      <c r="W193" s="403" t="s">
        <v>28</v>
      </c>
      <c r="X193" s="56">
        <f t="shared" si="26"/>
        <v>1</v>
      </c>
      <c r="Y193" s="428"/>
    </row>
    <row r="194" spans="1:25" ht="16.5" thickBot="1" x14ac:dyDescent="0.25">
      <c r="A194" s="58"/>
      <c r="B194" s="364"/>
      <c r="C194" s="364"/>
      <c r="D194" s="364"/>
      <c r="E194" s="364"/>
      <c r="F194" s="364"/>
      <c r="G194" s="62"/>
      <c r="H194" s="375"/>
      <c r="I194" s="67"/>
      <c r="J194" s="67"/>
      <c r="K194" s="67"/>
      <c r="L194" s="67">
        <v>8</v>
      </c>
      <c r="M194" s="67"/>
      <c r="N194" s="67"/>
      <c r="O194" s="67"/>
      <c r="P194" s="67"/>
      <c r="Q194" s="67"/>
      <c r="R194" s="67"/>
      <c r="S194" s="401"/>
      <c r="T194" s="402">
        <f t="shared" si="24"/>
        <v>8</v>
      </c>
      <c r="U194" s="224">
        <f t="shared" si="25"/>
        <v>3.7611659614480487E-3</v>
      </c>
      <c r="V194" s="361">
        <f>D181</f>
        <v>2127</v>
      </c>
      <c r="W194" s="376" t="s">
        <v>29</v>
      </c>
      <c r="X194" s="56">
        <f t="shared" si="26"/>
        <v>8</v>
      </c>
      <c r="Y194" s="383" t="s">
        <v>439</v>
      </c>
    </row>
    <row r="195" spans="1:25" ht="16.5" thickBot="1" x14ac:dyDescent="0.25">
      <c r="A195" s="58"/>
      <c r="B195" s="364"/>
      <c r="C195" s="364"/>
      <c r="D195" s="364"/>
      <c r="E195" s="364"/>
      <c r="F195" s="364"/>
      <c r="G195" s="62"/>
      <c r="H195" s="375">
        <v>1</v>
      </c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401"/>
      <c r="T195" s="402">
        <f t="shared" si="24"/>
        <v>1</v>
      </c>
      <c r="U195" s="224">
        <f t="shared" si="25"/>
        <v>4.7014574518100609E-4</v>
      </c>
      <c r="V195" s="361">
        <f>D181</f>
        <v>2127</v>
      </c>
      <c r="W195" s="391" t="s">
        <v>97</v>
      </c>
      <c r="X195" s="56">
        <f t="shared" si="26"/>
        <v>1</v>
      </c>
      <c r="Y195" s="446"/>
    </row>
    <row r="196" spans="1:25" ht="16.5" thickBot="1" x14ac:dyDescent="0.25">
      <c r="A196" s="58"/>
      <c r="B196" s="364"/>
      <c r="C196" s="364"/>
      <c r="D196" s="364"/>
      <c r="E196" s="364"/>
      <c r="F196" s="364"/>
      <c r="G196" s="62"/>
      <c r="H196" s="404">
        <v>2</v>
      </c>
      <c r="I196" s="405"/>
      <c r="J196" s="405"/>
      <c r="K196" s="405"/>
      <c r="L196" s="405"/>
      <c r="M196" s="405"/>
      <c r="N196" s="405"/>
      <c r="O196" s="405"/>
      <c r="P196" s="405"/>
      <c r="Q196" s="405"/>
      <c r="R196" s="405"/>
      <c r="S196" s="406"/>
      <c r="T196" s="407">
        <f t="shared" si="24"/>
        <v>2</v>
      </c>
      <c r="U196" s="331">
        <f t="shared" si="25"/>
        <v>9.4029149036201217E-4</v>
      </c>
      <c r="V196" s="408">
        <f>D181</f>
        <v>2127</v>
      </c>
      <c r="W196" s="409" t="s">
        <v>179</v>
      </c>
      <c r="X196" s="56">
        <f t="shared" si="26"/>
        <v>2</v>
      </c>
      <c r="Y196" s="371"/>
    </row>
    <row r="197" spans="1:25" ht="16.5" thickBot="1" x14ac:dyDescent="0.25">
      <c r="A197" s="58"/>
      <c r="B197" s="364"/>
      <c r="C197" s="364"/>
      <c r="D197" s="364"/>
      <c r="E197" s="364"/>
      <c r="F197" s="364"/>
      <c r="G197" s="365"/>
      <c r="H197" s="359"/>
      <c r="I197" s="410">
        <v>6</v>
      </c>
      <c r="J197" s="68"/>
      <c r="K197" s="68"/>
      <c r="L197" s="68"/>
      <c r="M197" s="68"/>
      <c r="N197" s="68"/>
      <c r="O197" s="68"/>
      <c r="P197" s="68"/>
      <c r="Q197" s="68"/>
      <c r="R197" s="68"/>
      <c r="S197" s="411"/>
      <c r="T197" s="412">
        <f t="shared" si="24"/>
        <v>0</v>
      </c>
      <c r="U197" s="224">
        <f t="shared" si="25"/>
        <v>0</v>
      </c>
      <c r="V197" s="361">
        <f>D181</f>
        <v>2127</v>
      </c>
      <c r="W197" s="413" t="s">
        <v>11</v>
      </c>
      <c r="X197" s="56">
        <f t="shared" si="26"/>
        <v>0</v>
      </c>
      <c r="Y197" s="371"/>
    </row>
    <row r="198" spans="1:25" ht="16.5" thickBot="1" x14ac:dyDescent="0.25">
      <c r="A198" s="58"/>
      <c r="B198" s="364"/>
      <c r="C198" s="364"/>
      <c r="D198" s="364"/>
      <c r="E198" s="364"/>
      <c r="F198" s="364" t="s">
        <v>110</v>
      </c>
      <c r="G198" s="365"/>
      <c r="H198" s="366"/>
      <c r="I198" s="414"/>
      <c r="J198" s="67"/>
      <c r="K198" s="67"/>
      <c r="L198" s="67"/>
      <c r="M198" s="67"/>
      <c r="N198" s="67"/>
      <c r="O198" s="67"/>
      <c r="P198" s="67"/>
      <c r="Q198" s="67"/>
      <c r="R198" s="67"/>
      <c r="S198" s="401"/>
      <c r="T198" s="402">
        <f t="shared" si="24"/>
        <v>0</v>
      </c>
      <c r="U198" s="224">
        <f t="shared" si="25"/>
        <v>0</v>
      </c>
      <c r="V198" s="361">
        <f>D181</f>
        <v>2127</v>
      </c>
      <c r="W198" s="403" t="s">
        <v>30</v>
      </c>
      <c r="X198" s="56">
        <f t="shared" si="26"/>
        <v>0</v>
      </c>
      <c r="Y198" s="371"/>
    </row>
    <row r="199" spans="1:25" ht="16.5" thickBot="1" x14ac:dyDescent="0.25">
      <c r="A199" s="58"/>
      <c r="B199" s="364"/>
      <c r="C199" s="364"/>
      <c r="D199" s="364"/>
      <c r="E199" s="364"/>
      <c r="F199" s="364"/>
      <c r="G199" s="365"/>
      <c r="H199" s="366"/>
      <c r="I199" s="414">
        <v>14</v>
      </c>
      <c r="J199" s="67">
        <v>11</v>
      </c>
      <c r="K199" s="67">
        <v>2</v>
      </c>
      <c r="L199" s="67">
        <v>1</v>
      </c>
      <c r="M199" s="67"/>
      <c r="N199" s="67"/>
      <c r="O199" s="67"/>
      <c r="P199" s="67"/>
      <c r="Q199" s="67"/>
      <c r="R199" s="67"/>
      <c r="S199" s="401"/>
      <c r="T199" s="402">
        <f t="shared" si="24"/>
        <v>12</v>
      </c>
      <c r="U199" s="224">
        <f t="shared" si="25"/>
        <v>5.6417489421720732E-3</v>
      </c>
      <c r="V199" s="361">
        <f>D181</f>
        <v>2127</v>
      </c>
      <c r="W199" s="403" t="s">
        <v>3</v>
      </c>
      <c r="X199" s="56">
        <f t="shared" si="26"/>
        <v>12</v>
      </c>
      <c r="Y199" s="370"/>
    </row>
    <row r="200" spans="1:25" ht="16.5" thickBot="1" x14ac:dyDescent="0.25">
      <c r="A200" s="58"/>
      <c r="B200" s="364"/>
      <c r="C200" s="364"/>
      <c r="D200" s="364"/>
      <c r="E200" s="364"/>
      <c r="F200" s="364"/>
      <c r="G200" s="365"/>
      <c r="H200" s="366"/>
      <c r="I200" s="414">
        <v>114</v>
      </c>
      <c r="J200" s="67">
        <v>7</v>
      </c>
      <c r="K200" s="67">
        <v>18</v>
      </c>
      <c r="L200" s="67">
        <v>13</v>
      </c>
      <c r="M200" s="67"/>
      <c r="N200" s="67"/>
      <c r="O200" s="67"/>
      <c r="P200" s="67"/>
      <c r="Q200" s="67"/>
      <c r="R200" s="67"/>
      <c r="S200" s="401"/>
      <c r="T200" s="402">
        <f t="shared" si="24"/>
        <v>20</v>
      </c>
      <c r="U200" s="224">
        <f t="shared" si="25"/>
        <v>9.4029149036201215E-3</v>
      </c>
      <c r="V200" s="361">
        <f>D181</f>
        <v>2127</v>
      </c>
      <c r="W200" s="403" t="s">
        <v>8</v>
      </c>
      <c r="X200" s="56">
        <f t="shared" si="26"/>
        <v>20</v>
      </c>
      <c r="Y200" s="371"/>
    </row>
    <row r="201" spans="1:25" ht="16.5" thickBot="1" x14ac:dyDescent="0.25">
      <c r="A201" s="58"/>
      <c r="B201" s="364"/>
      <c r="C201" s="364"/>
      <c r="D201" s="364"/>
      <c r="E201" s="364"/>
      <c r="F201" s="364"/>
      <c r="G201" s="365"/>
      <c r="H201" s="366"/>
      <c r="I201" s="414"/>
      <c r="J201" s="67"/>
      <c r="K201" s="67"/>
      <c r="L201" s="67"/>
      <c r="M201" s="67"/>
      <c r="N201" s="67"/>
      <c r="O201" s="67"/>
      <c r="P201" s="67"/>
      <c r="Q201" s="67"/>
      <c r="R201" s="67"/>
      <c r="S201" s="401"/>
      <c r="T201" s="402">
        <f t="shared" si="24"/>
        <v>0</v>
      </c>
      <c r="U201" s="224">
        <f t="shared" si="25"/>
        <v>0</v>
      </c>
      <c r="V201" s="361">
        <f>D181</f>
        <v>2127</v>
      </c>
      <c r="W201" s="403" t="s">
        <v>9</v>
      </c>
      <c r="X201" s="56">
        <f t="shared" si="26"/>
        <v>0</v>
      </c>
      <c r="Y201" s="371"/>
    </row>
    <row r="202" spans="1:25" ht="16.5" thickBot="1" x14ac:dyDescent="0.25">
      <c r="A202" s="58"/>
      <c r="B202" s="364"/>
      <c r="C202" s="364"/>
      <c r="D202" s="364"/>
      <c r="E202" s="364"/>
      <c r="F202" s="364"/>
      <c r="G202" s="365"/>
      <c r="H202" s="366"/>
      <c r="I202" s="414">
        <v>3</v>
      </c>
      <c r="J202" s="67"/>
      <c r="K202" s="67"/>
      <c r="L202" s="67"/>
      <c r="M202" s="67"/>
      <c r="N202" s="67"/>
      <c r="O202" s="67"/>
      <c r="P202" s="67"/>
      <c r="Q202" s="67"/>
      <c r="R202" s="67"/>
      <c r="S202" s="401"/>
      <c r="T202" s="402">
        <f t="shared" si="24"/>
        <v>0</v>
      </c>
      <c r="U202" s="224">
        <f t="shared" si="25"/>
        <v>0</v>
      </c>
      <c r="V202" s="361">
        <f>D181</f>
        <v>2127</v>
      </c>
      <c r="W202" s="403" t="s">
        <v>82</v>
      </c>
      <c r="X202" s="56">
        <f t="shared" si="26"/>
        <v>0</v>
      </c>
      <c r="Y202" s="371"/>
    </row>
    <row r="203" spans="1:25" ht="16.5" thickBot="1" x14ac:dyDescent="0.25">
      <c r="A203" s="58"/>
      <c r="B203" s="364"/>
      <c r="C203" s="364"/>
      <c r="D203" s="364"/>
      <c r="E203" s="364"/>
      <c r="F203" s="364"/>
      <c r="G203" s="365"/>
      <c r="H203" s="366"/>
      <c r="I203" s="414">
        <v>2</v>
      </c>
      <c r="J203" s="67"/>
      <c r="K203" s="67"/>
      <c r="L203" s="67"/>
      <c r="M203" s="67"/>
      <c r="N203" s="67"/>
      <c r="O203" s="67"/>
      <c r="P203" s="67"/>
      <c r="Q203" s="67"/>
      <c r="R203" s="67"/>
      <c r="S203" s="401"/>
      <c r="T203" s="402">
        <f t="shared" si="24"/>
        <v>0</v>
      </c>
      <c r="U203" s="224">
        <f t="shared" si="25"/>
        <v>0</v>
      </c>
      <c r="V203" s="361">
        <f>D181</f>
        <v>2127</v>
      </c>
      <c r="W203" s="403" t="s">
        <v>20</v>
      </c>
      <c r="X203" s="56">
        <f t="shared" si="26"/>
        <v>0</v>
      </c>
      <c r="Y203" s="371"/>
    </row>
    <row r="204" spans="1:25" ht="16.5" thickBot="1" x14ac:dyDescent="0.25">
      <c r="A204" s="58" t="s">
        <v>110</v>
      </c>
      <c r="B204" s="364"/>
      <c r="C204" s="364"/>
      <c r="D204" s="364"/>
      <c r="E204" s="364"/>
      <c r="F204" s="364"/>
      <c r="G204" s="365"/>
      <c r="H204" s="366"/>
      <c r="I204" s="414">
        <v>2</v>
      </c>
      <c r="J204" s="67"/>
      <c r="K204" s="67"/>
      <c r="L204" s="67"/>
      <c r="M204" s="67"/>
      <c r="N204" s="67"/>
      <c r="O204" s="67"/>
      <c r="P204" s="67"/>
      <c r="Q204" s="67"/>
      <c r="R204" s="67"/>
      <c r="S204" s="401"/>
      <c r="T204" s="402">
        <f t="shared" si="24"/>
        <v>0</v>
      </c>
      <c r="U204" s="224">
        <f t="shared" si="25"/>
        <v>0</v>
      </c>
      <c r="V204" s="361">
        <f>D181</f>
        <v>2127</v>
      </c>
      <c r="W204" s="403" t="s">
        <v>83</v>
      </c>
      <c r="X204" s="56">
        <f t="shared" si="26"/>
        <v>0</v>
      </c>
      <c r="Y204" s="370" t="s">
        <v>429</v>
      </c>
    </row>
    <row r="205" spans="1:25" ht="16.5" thickBot="1" x14ac:dyDescent="0.25">
      <c r="A205" s="58"/>
      <c r="B205" s="364"/>
      <c r="C205" s="364"/>
      <c r="D205" s="364"/>
      <c r="E205" s="364"/>
      <c r="F205" s="364"/>
      <c r="G205" s="365"/>
      <c r="H205" s="366"/>
      <c r="I205" s="414">
        <v>9</v>
      </c>
      <c r="J205" s="67"/>
      <c r="K205" s="67"/>
      <c r="L205" s="67"/>
      <c r="M205" s="67"/>
      <c r="N205" s="67"/>
      <c r="O205" s="67"/>
      <c r="P205" s="67"/>
      <c r="Q205" s="67"/>
      <c r="R205" s="67"/>
      <c r="S205" s="401">
        <v>5</v>
      </c>
      <c r="T205" s="402">
        <f t="shared" si="24"/>
        <v>5</v>
      </c>
      <c r="U205" s="224">
        <f t="shared" si="25"/>
        <v>2.3507287259050304E-3</v>
      </c>
      <c r="V205" s="361">
        <f>D181</f>
        <v>2127</v>
      </c>
      <c r="W205" s="403" t="s">
        <v>10</v>
      </c>
      <c r="X205" s="56">
        <f t="shared" si="26"/>
        <v>5</v>
      </c>
      <c r="Y205" s="370" t="s">
        <v>430</v>
      </c>
    </row>
    <row r="206" spans="1:25" ht="16.5" thickBot="1" x14ac:dyDescent="0.25">
      <c r="A206" s="58"/>
      <c r="B206" s="364"/>
      <c r="C206" s="364"/>
      <c r="D206" s="364"/>
      <c r="E206" s="364"/>
      <c r="F206" s="364"/>
      <c r="G206" s="365"/>
      <c r="H206" s="366"/>
      <c r="I206" s="414">
        <v>20</v>
      </c>
      <c r="J206" s="67"/>
      <c r="K206" s="67">
        <v>3</v>
      </c>
      <c r="L206" s="67"/>
      <c r="M206" s="67"/>
      <c r="N206" s="67"/>
      <c r="O206" s="67"/>
      <c r="P206" s="67"/>
      <c r="Q206" s="67"/>
      <c r="R206" s="67"/>
      <c r="S206" s="401"/>
      <c r="T206" s="402">
        <f t="shared" si="24"/>
        <v>0</v>
      </c>
      <c r="U206" s="224">
        <f t="shared" si="25"/>
        <v>0</v>
      </c>
      <c r="V206" s="361">
        <f>D181</f>
        <v>2127</v>
      </c>
      <c r="W206" s="403" t="s">
        <v>13</v>
      </c>
      <c r="X206" s="56">
        <f t="shared" si="26"/>
        <v>0</v>
      </c>
      <c r="Y206" s="446"/>
    </row>
    <row r="207" spans="1:25" ht="16.5" thickBot="1" x14ac:dyDescent="0.25">
      <c r="A207" s="58"/>
      <c r="B207" s="364"/>
      <c r="C207" s="364"/>
      <c r="D207" s="364"/>
      <c r="E207" s="364"/>
      <c r="F207" s="364"/>
      <c r="G207" s="365"/>
      <c r="H207" s="366"/>
      <c r="I207" s="67">
        <v>2</v>
      </c>
      <c r="J207" s="67"/>
      <c r="K207" s="67">
        <v>1</v>
      </c>
      <c r="L207" s="67">
        <v>1</v>
      </c>
      <c r="M207" s="67"/>
      <c r="N207" s="67"/>
      <c r="O207" s="67"/>
      <c r="P207" s="67"/>
      <c r="Q207" s="67"/>
      <c r="R207" s="67"/>
      <c r="S207" s="401"/>
      <c r="T207" s="402">
        <f t="shared" si="24"/>
        <v>1</v>
      </c>
      <c r="U207" s="224">
        <f t="shared" si="25"/>
        <v>4.7014574518100609E-4</v>
      </c>
      <c r="V207" s="361">
        <f>D181</f>
        <v>2127</v>
      </c>
      <c r="W207" s="403" t="s">
        <v>101</v>
      </c>
      <c r="X207" s="56">
        <f t="shared" si="26"/>
        <v>1</v>
      </c>
      <c r="Y207" s="453"/>
    </row>
    <row r="208" spans="1:25" ht="15.75" thickBot="1" x14ac:dyDescent="0.25">
      <c r="A208" s="58"/>
      <c r="B208" s="364"/>
      <c r="C208" s="364"/>
      <c r="D208" s="364"/>
      <c r="E208" s="364"/>
      <c r="F208" s="364"/>
      <c r="G208" s="365"/>
      <c r="H208" s="366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401"/>
      <c r="T208" s="402">
        <f t="shared" si="24"/>
        <v>0</v>
      </c>
      <c r="U208" s="224">
        <f t="shared" si="25"/>
        <v>0</v>
      </c>
      <c r="V208" s="361">
        <f>D181</f>
        <v>2127</v>
      </c>
      <c r="W208" s="368" t="s">
        <v>103</v>
      </c>
      <c r="X208" s="56">
        <f t="shared" si="26"/>
        <v>0</v>
      </c>
      <c r="Y208" s="370"/>
    </row>
    <row r="209" spans="1:25" ht="16.5" thickBot="1" x14ac:dyDescent="0.25">
      <c r="A209" s="58"/>
      <c r="B209" s="364"/>
      <c r="C209" s="364"/>
      <c r="D209" s="364"/>
      <c r="E209" s="364"/>
      <c r="F209" s="364"/>
      <c r="G209" s="365"/>
      <c r="H209" s="372"/>
      <c r="I209" s="72">
        <v>1</v>
      </c>
      <c r="J209" s="72"/>
      <c r="K209" s="72"/>
      <c r="L209" s="72"/>
      <c r="M209" s="72"/>
      <c r="N209" s="72"/>
      <c r="O209" s="72"/>
      <c r="P209" s="72"/>
      <c r="Q209" s="72"/>
      <c r="R209" s="72"/>
      <c r="S209" s="415"/>
      <c r="T209" s="402">
        <f t="shared" si="24"/>
        <v>0</v>
      </c>
      <c r="U209" s="224">
        <f t="shared" si="25"/>
        <v>0</v>
      </c>
      <c r="V209" s="361">
        <f>D181</f>
        <v>2127</v>
      </c>
      <c r="W209" s="391" t="s">
        <v>85</v>
      </c>
      <c r="X209" s="56">
        <f t="shared" si="26"/>
        <v>0</v>
      </c>
      <c r="Y209" s="363"/>
    </row>
    <row r="210" spans="1:25" ht="16.5" thickBot="1" x14ac:dyDescent="0.3">
      <c r="A210" s="58"/>
      <c r="B210" s="364"/>
      <c r="C210" s="364"/>
      <c r="D210" s="364"/>
      <c r="E210" s="364"/>
      <c r="F210" s="364"/>
      <c r="G210" s="365"/>
      <c r="H210" s="358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2"/>
      <c r="U210" s="202"/>
      <c r="V210" s="202"/>
      <c r="W210" s="287" t="s">
        <v>86</v>
      </c>
      <c r="X210" s="56">
        <f t="shared" si="26"/>
        <v>0</v>
      </c>
      <c r="Y210" s="363"/>
    </row>
    <row r="211" spans="1:25" ht="16.5" thickBot="1" x14ac:dyDescent="0.25">
      <c r="A211" s="58"/>
      <c r="B211" s="364"/>
      <c r="C211" s="364"/>
      <c r="D211" s="364"/>
      <c r="E211" s="364"/>
      <c r="F211" s="364"/>
      <c r="G211" s="62"/>
      <c r="H211" s="359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398"/>
      <c r="T211" s="412">
        <f t="shared" ref="T211:T220" si="27">SUM(H211,J211,L211,N211,P211,R211,S211)</f>
        <v>0</v>
      </c>
      <c r="U211" s="224">
        <f>($T211)/$D$181</f>
        <v>0</v>
      </c>
      <c r="V211" s="361">
        <f>D181</f>
        <v>2127</v>
      </c>
      <c r="W211" s="400" t="s">
        <v>199</v>
      </c>
      <c r="X211" s="56">
        <f t="shared" si="26"/>
        <v>0</v>
      </c>
      <c r="Y211" s="105" t="s">
        <v>329</v>
      </c>
    </row>
    <row r="212" spans="1:25" ht="16.5" thickBot="1" x14ac:dyDescent="0.25">
      <c r="A212" s="58"/>
      <c r="B212" s="364"/>
      <c r="C212" s="364"/>
      <c r="D212" s="364"/>
      <c r="E212" s="364"/>
      <c r="F212" s="364"/>
      <c r="G212" s="62"/>
      <c r="H212" s="366">
        <v>3</v>
      </c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401"/>
      <c r="T212" s="402">
        <f t="shared" si="27"/>
        <v>3</v>
      </c>
      <c r="U212" s="224">
        <f t="shared" ref="U212:U220" si="28">($T212)/$D$181</f>
        <v>1.4104372355430183E-3</v>
      </c>
      <c r="V212" s="361">
        <f>D181</f>
        <v>2127</v>
      </c>
      <c r="W212" s="403" t="s">
        <v>88</v>
      </c>
      <c r="X212" s="56">
        <f t="shared" si="26"/>
        <v>3</v>
      </c>
      <c r="Y212" s="105" t="s">
        <v>432</v>
      </c>
    </row>
    <row r="213" spans="1:25" ht="16.5" thickBot="1" x14ac:dyDescent="0.25">
      <c r="A213" s="58"/>
      <c r="B213" s="364"/>
      <c r="C213" s="364"/>
      <c r="D213" s="364"/>
      <c r="E213" s="364"/>
      <c r="F213" s="364"/>
      <c r="G213" s="62"/>
      <c r="H213" s="366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401"/>
      <c r="T213" s="402">
        <f t="shared" si="27"/>
        <v>0</v>
      </c>
      <c r="U213" s="224">
        <f t="shared" si="28"/>
        <v>0</v>
      </c>
      <c r="V213" s="361">
        <f>D181</f>
        <v>2127</v>
      </c>
      <c r="W213" s="403" t="s">
        <v>12</v>
      </c>
      <c r="X213" s="56">
        <f t="shared" si="26"/>
        <v>0</v>
      </c>
      <c r="Y213" s="105" t="s">
        <v>431</v>
      </c>
    </row>
    <row r="214" spans="1:25" ht="16.5" thickBot="1" x14ac:dyDescent="0.25">
      <c r="A214" s="58"/>
      <c r="B214" s="364"/>
      <c r="C214" s="364"/>
      <c r="D214" s="364"/>
      <c r="E214" s="364"/>
      <c r="F214" s="364"/>
      <c r="G214" s="62"/>
      <c r="H214" s="366">
        <v>3</v>
      </c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401"/>
      <c r="T214" s="402">
        <f t="shared" si="27"/>
        <v>3</v>
      </c>
      <c r="U214" s="224">
        <f t="shared" si="28"/>
        <v>1.4104372355430183E-3</v>
      </c>
      <c r="V214" s="361" t="str">
        <f>D180</f>
        <v>Build QTY</v>
      </c>
      <c r="W214" s="403" t="s">
        <v>16</v>
      </c>
      <c r="X214" s="56">
        <f t="shared" si="26"/>
        <v>3</v>
      </c>
      <c r="Y214" s="453" t="s">
        <v>372</v>
      </c>
    </row>
    <row r="215" spans="1:25" ht="16.5" thickBot="1" x14ac:dyDescent="0.25">
      <c r="A215" s="58"/>
      <c r="B215" s="364"/>
      <c r="C215" s="364"/>
      <c r="D215" s="364"/>
      <c r="E215" s="364"/>
      <c r="F215" s="364"/>
      <c r="G215" s="62"/>
      <c r="H215" s="366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401"/>
      <c r="T215" s="402">
        <f t="shared" si="27"/>
        <v>0</v>
      </c>
      <c r="U215" s="224">
        <f t="shared" si="28"/>
        <v>0</v>
      </c>
      <c r="V215" s="361">
        <f>D181</f>
        <v>2127</v>
      </c>
      <c r="W215" s="403" t="s">
        <v>28</v>
      </c>
      <c r="X215" s="56">
        <f t="shared" si="26"/>
        <v>0</v>
      </c>
      <c r="Y215" s="453"/>
    </row>
    <row r="216" spans="1:25" ht="16.5" thickBot="1" x14ac:dyDescent="0.25">
      <c r="A216" s="58"/>
      <c r="B216" s="364"/>
      <c r="C216" s="364"/>
      <c r="D216" s="364"/>
      <c r="E216" s="364"/>
      <c r="F216" s="364"/>
      <c r="G216" s="62"/>
      <c r="H216" s="366">
        <v>7</v>
      </c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401"/>
      <c r="T216" s="402">
        <f t="shared" si="27"/>
        <v>7</v>
      </c>
      <c r="U216" s="224">
        <f t="shared" si="28"/>
        <v>3.2910202162670429E-3</v>
      </c>
      <c r="V216" s="361">
        <f>D181</f>
        <v>2127</v>
      </c>
      <c r="W216" s="403" t="s">
        <v>76</v>
      </c>
      <c r="X216" s="56">
        <f t="shared" si="26"/>
        <v>7</v>
      </c>
      <c r="Y216" s="105"/>
    </row>
    <row r="217" spans="1:25" ht="16.5" thickBot="1" x14ac:dyDescent="0.25">
      <c r="A217" s="58"/>
      <c r="B217" s="364"/>
      <c r="C217" s="364"/>
      <c r="D217" s="364"/>
      <c r="E217" s="364"/>
      <c r="F217" s="364"/>
      <c r="G217" s="62"/>
      <c r="H217" s="366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401"/>
      <c r="T217" s="402">
        <f t="shared" si="27"/>
        <v>0</v>
      </c>
      <c r="U217" s="224">
        <f t="shared" si="28"/>
        <v>0</v>
      </c>
      <c r="V217" s="361">
        <f>D181</f>
        <v>2127</v>
      </c>
      <c r="W217" s="376" t="s">
        <v>13</v>
      </c>
      <c r="X217" s="56">
        <f t="shared" si="26"/>
        <v>0</v>
      </c>
      <c r="Y217" s="453"/>
    </row>
    <row r="218" spans="1:25" ht="16.5" thickBot="1" x14ac:dyDescent="0.25">
      <c r="A218" s="58"/>
      <c r="B218" s="364"/>
      <c r="C218" s="364"/>
      <c r="D218" s="364"/>
      <c r="E218" s="364"/>
      <c r="F218" s="364"/>
      <c r="G218" s="62"/>
      <c r="H218" s="3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415"/>
      <c r="T218" s="402">
        <f t="shared" si="27"/>
        <v>0</v>
      </c>
      <c r="U218" s="224">
        <f t="shared" si="28"/>
        <v>0</v>
      </c>
      <c r="V218" s="361">
        <f>D181</f>
        <v>2127</v>
      </c>
      <c r="W218" s="391" t="s">
        <v>200</v>
      </c>
      <c r="X218" s="56">
        <f t="shared" si="26"/>
        <v>0</v>
      </c>
      <c r="Y218" s="461"/>
    </row>
    <row r="219" spans="1:25" ht="16.5" thickBot="1" x14ac:dyDescent="0.25">
      <c r="A219" s="364"/>
      <c r="B219" s="364"/>
      <c r="C219" s="364"/>
      <c r="D219" s="364"/>
      <c r="E219" s="364"/>
      <c r="F219" s="364"/>
      <c r="G219" s="62"/>
      <c r="H219" s="3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415"/>
      <c r="T219" s="402">
        <f t="shared" si="27"/>
        <v>0</v>
      </c>
      <c r="U219" s="224">
        <f t="shared" si="28"/>
        <v>0</v>
      </c>
      <c r="V219" s="361">
        <f>D181</f>
        <v>2127</v>
      </c>
      <c r="W219" s="391" t="s">
        <v>374</v>
      </c>
      <c r="X219" s="56">
        <f t="shared" si="26"/>
        <v>0</v>
      </c>
      <c r="Y219" s="453"/>
    </row>
    <row r="220" spans="1:25" ht="16.5" thickBot="1" x14ac:dyDescent="0.25">
      <c r="A220" s="191"/>
      <c r="B220" s="192"/>
      <c r="C220" s="192"/>
      <c r="D220" s="192"/>
      <c r="E220" s="192"/>
      <c r="F220" s="192"/>
      <c r="G220" s="199"/>
      <c r="H220" s="372">
        <v>3</v>
      </c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415"/>
      <c r="T220" s="416">
        <f t="shared" si="27"/>
        <v>3</v>
      </c>
      <c r="U220" s="331">
        <f t="shared" si="28"/>
        <v>1.4104372355430183E-3</v>
      </c>
      <c r="V220" s="361">
        <f>D181</f>
        <v>2127</v>
      </c>
      <c r="W220" s="409" t="s">
        <v>168</v>
      </c>
      <c r="X220" s="56">
        <f t="shared" si="26"/>
        <v>3</v>
      </c>
      <c r="Y220" s="392"/>
    </row>
    <row r="221" spans="1:25" ht="15.75" thickBot="1" x14ac:dyDescent="0.25">
      <c r="G221" s="53" t="s">
        <v>5</v>
      </c>
      <c r="H221" s="63">
        <f>SUM(H182:H220)</f>
        <v>155</v>
      </c>
      <c r="I221" s="63">
        <f t="shared" ref="I221:R221" si="29">SUM(I182:I220)</f>
        <v>173</v>
      </c>
      <c r="J221" s="63">
        <f t="shared" si="29"/>
        <v>52</v>
      </c>
      <c r="K221" s="63">
        <f t="shared" si="29"/>
        <v>24</v>
      </c>
      <c r="L221" s="63">
        <f t="shared" si="29"/>
        <v>38</v>
      </c>
      <c r="M221" s="63">
        <f t="shared" si="29"/>
        <v>0</v>
      </c>
      <c r="N221" s="63">
        <f t="shared" si="29"/>
        <v>0</v>
      </c>
      <c r="O221" s="63">
        <f t="shared" si="29"/>
        <v>0</v>
      </c>
      <c r="P221" s="63">
        <f t="shared" si="29"/>
        <v>0</v>
      </c>
      <c r="Q221" s="63">
        <f t="shared" si="29"/>
        <v>0</v>
      </c>
      <c r="R221" s="63">
        <f t="shared" si="29"/>
        <v>0</v>
      </c>
      <c r="S221" s="63">
        <f>SUM(S182:S220)</f>
        <v>26</v>
      </c>
      <c r="T221" s="417">
        <f>SUM(H221,J221,L221,N221,P221,R221,S221)</f>
        <v>271</v>
      </c>
      <c r="U221" s="224">
        <f>($T221)/$D$181</f>
        <v>0.12740949694405265</v>
      </c>
      <c r="V221" s="361">
        <f>D181</f>
        <v>2127</v>
      </c>
      <c r="W221" s="11"/>
      <c r="Y221" s="7"/>
    </row>
    <row r="223" spans="1:25" ht="15.75" thickBot="1" x14ac:dyDescent="0.3"/>
    <row r="224" spans="1:25" ht="75.75" thickBot="1" x14ac:dyDescent="0.3">
      <c r="A224" s="48" t="s">
        <v>23</v>
      </c>
      <c r="B224" s="49" t="s">
        <v>51</v>
      </c>
      <c r="C224" s="49" t="s">
        <v>56</v>
      </c>
      <c r="D224" s="49" t="s">
        <v>18</v>
      </c>
      <c r="E224" s="48" t="s">
        <v>17</v>
      </c>
      <c r="F224" s="50" t="s">
        <v>1</v>
      </c>
      <c r="G224" s="51" t="s">
        <v>24</v>
      </c>
      <c r="H224" s="52" t="s">
        <v>77</v>
      </c>
      <c r="I224" s="52" t="s">
        <v>78</v>
      </c>
      <c r="J224" s="52" t="s">
        <v>57</v>
      </c>
      <c r="K224" s="52" t="s">
        <v>62</v>
      </c>
      <c r="L224" s="52" t="s">
        <v>58</v>
      </c>
      <c r="M224" s="52" t="s">
        <v>63</v>
      </c>
      <c r="N224" s="52" t="s">
        <v>59</v>
      </c>
      <c r="O224" s="52" t="s">
        <v>64</v>
      </c>
      <c r="P224" s="52" t="s">
        <v>60</v>
      </c>
      <c r="Q224" s="52" t="s">
        <v>79</v>
      </c>
      <c r="R224" s="52" t="s">
        <v>131</v>
      </c>
      <c r="S224" s="52" t="s">
        <v>44</v>
      </c>
      <c r="T224" s="49" t="s">
        <v>5</v>
      </c>
      <c r="U224" s="48" t="s">
        <v>2</v>
      </c>
      <c r="V224" s="88" t="s">
        <v>74</v>
      </c>
      <c r="W224" s="89" t="s">
        <v>21</v>
      </c>
      <c r="X224" s="49" t="s">
        <v>18</v>
      </c>
      <c r="Y224" s="90" t="s">
        <v>7</v>
      </c>
    </row>
    <row r="225" spans="1:25" ht="15.75" thickBot="1" x14ac:dyDescent="0.3">
      <c r="A225" s="466">
        <v>1478232</v>
      </c>
      <c r="B225" s="395" t="s">
        <v>284</v>
      </c>
      <c r="C225" s="466">
        <v>1920</v>
      </c>
      <c r="D225" s="466">
        <v>2230</v>
      </c>
      <c r="E225" s="466">
        <v>1803</v>
      </c>
      <c r="F225" s="467">
        <f>E225/D225</f>
        <v>0.80852017937219733</v>
      </c>
      <c r="G225" s="396">
        <v>44979</v>
      </c>
      <c r="H225" s="358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94"/>
      <c r="U225" s="202"/>
      <c r="V225" s="203"/>
      <c r="W225" s="95" t="s">
        <v>80</v>
      </c>
      <c r="X225" s="397">
        <v>578.5</v>
      </c>
      <c r="Y225" s="45" t="s">
        <v>139</v>
      </c>
    </row>
    <row r="226" spans="1:25" ht="16.5" thickBot="1" x14ac:dyDescent="0.25">
      <c r="A226" s="55"/>
      <c r="B226" s="56"/>
      <c r="C226" s="56"/>
      <c r="D226" s="56"/>
      <c r="E226" s="56"/>
      <c r="F226" s="56"/>
      <c r="G226" s="57"/>
      <c r="H226" s="359">
        <v>18</v>
      </c>
      <c r="I226" s="65"/>
      <c r="J226" s="65">
        <v>34</v>
      </c>
      <c r="K226" s="65"/>
      <c r="L226" s="65"/>
      <c r="M226" s="65"/>
      <c r="N226" s="65"/>
      <c r="O226" s="65"/>
      <c r="P226" s="65"/>
      <c r="Q226" s="65"/>
      <c r="R226" s="65"/>
      <c r="S226" s="398">
        <v>8</v>
      </c>
      <c r="T226" s="399">
        <f t="shared" ref="T226:T253" si="30">SUM(H226,J226,L226,N226,P226,R226,S226)</f>
        <v>60</v>
      </c>
      <c r="U226" s="224">
        <f>($T226)/$D$225</f>
        <v>2.6905829596412557E-2</v>
      </c>
      <c r="V226" s="361">
        <f>D225</f>
        <v>2230</v>
      </c>
      <c r="W226" s="400" t="s">
        <v>16</v>
      </c>
      <c r="X226" s="56">
        <f>T226</f>
        <v>60</v>
      </c>
      <c r="Y226" s="369"/>
    </row>
    <row r="227" spans="1:25" ht="16.5" thickBot="1" x14ac:dyDescent="0.25">
      <c r="A227" s="58"/>
      <c r="B227" s="364"/>
      <c r="C227" s="364"/>
      <c r="D227" s="364"/>
      <c r="E227" s="364"/>
      <c r="F227" s="364"/>
      <c r="G227" s="365"/>
      <c r="H227" s="366">
        <v>98</v>
      </c>
      <c r="I227" s="67"/>
      <c r="J227" s="67">
        <v>1</v>
      </c>
      <c r="K227" s="67"/>
      <c r="L227" s="67"/>
      <c r="M227" s="67"/>
      <c r="N227" s="67"/>
      <c r="O227" s="67"/>
      <c r="P227" s="67"/>
      <c r="Q227" s="67"/>
      <c r="R227" s="67"/>
      <c r="S227" s="401">
        <v>16</v>
      </c>
      <c r="T227" s="402">
        <f t="shared" si="30"/>
        <v>115</v>
      </c>
      <c r="U227" s="224">
        <f t="shared" ref="U227:U253" si="31">($T227)/$D$225</f>
        <v>5.1569506726457402E-2</v>
      </c>
      <c r="V227" s="361">
        <f>D225</f>
        <v>2230</v>
      </c>
      <c r="W227" s="403" t="s">
        <v>6</v>
      </c>
      <c r="X227" s="56">
        <f t="shared" ref="X227:X264" si="32">T227</f>
        <v>115</v>
      </c>
      <c r="Y227" s="369"/>
    </row>
    <row r="228" spans="1:25" ht="16.5" thickBot="1" x14ac:dyDescent="0.25">
      <c r="A228" s="58"/>
      <c r="B228" s="364"/>
      <c r="C228" s="364"/>
      <c r="D228" s="364"/>
      <c r="E228" s="364"/>
      <c r="F228" s="364"/>
      <c r="G228" s="365"/>
      <c r="H228" s="366">
        <v>17</v>
      </c>
      <c r="I228" s="67"/>
      <c r="J228" s="67">
        <v>1</v>
      </c>
      <c r="K228" s="67"/>
      <c r="L228" s="67"/>
      <c r="M228" s="67"/>
      <c r="N228" s="67"/>
      <c r="O228" s="67"/>
      <c r="P228" s="67"/>
      <c r="Q228" s="67"/>
      <c r="R228" s="67"/>
      <c r="S228" s="401">
        <v>2</v>
      </c>
      <c r="T228" s="402">
        <f t="shared" si="30"/>
        <v>20</v>
      </c>
      <c r="U228" s="224">
        <f t="shared" si="31"/>
        <v>8.9686098654708519E-3</v>
      </c>
      <c r="V228" s="361">
        <f>D225</f>
        <v>2230</v>
      </c>
      <c r="W228" s="403" t="s">
        <v>14</v>
      </c>
      <c r="X228" s="56">
        <f t="shared" si="32"/>
        <v>20</v>
      </c>
      <c r="Y228" s="369"/>
    </row>
    <row r="229" spans="1:25" ht="16.5" thickBot="1" x14ac:dyDescent="0.25">
      <c r="A229" s="58"/>
      <c r="B229" s="364"/>
      <c r="C229" s="364"/>
      <c r="D229" s="364"/>
      <c r="E229" s="364"/>
      <c r="F229" s="364"/>
      <c r="G229" s="365"/>
      <c r="H229" s="366">
        <v>70</v>
      </c>
      <c r="I229" s="67"/>
      <c r="J229" s="67">
        <v>1</v>
      </c>
      <c r="K229" s="67"/>
      <c r="L229" s="67"/>
      <c r="M229" s="67"/>
      <c r="N229" s="67"/>
      <c r="O229" s="67"/>
      <c r="P229" s="67"/>
      <c r="Q229" s="67"/>
      <c r="R229" s="67"/>
      <c r="S229" s="401">
        <v>3</v>
      </c>
      <c r="T229" s="402">
        <f t="shared" si="30"/>
        <v>74</v>
      </c>
      <c r="U229" s="224">
        <f t="shared" si="31"/>
        <v>3.3183856502242155E-2</v>
      </c>
      <c r="V229" s="361">
        <f>D225</f>
        <v>2230</v>
      </c>
      <c r="W229" s="403" t="s">
        <v>15</v>
      </c>
      <c r="X229" s="56">
        <f t="shared" si="32"/>
        <v>74</v>
      </c>
      <c r="Y229" s="370"/>
    </row>
    <row r="230" spans="1:25" ht="16.5" thickBot="1" x14ac:dyDescent="0.25">
      <c r="A230" s="58"/>
      <c r="B230" s="364"/>
      <c r="C230" s="364"/>
      <c r="D230" s="364"/>
      <c r="E230" s="364"/>
      <c r="F230" s="364"/>
      <c r="G230" s="365"/>
      <c r="H230" s="366">
        <v>4</v>
      </c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401">
        <v>2</v>
      </c>
      <c r="T230" s="402">
        <f t="shared" si="30"/>
        <v>6</v>
      </c>
      <c r="U230" s="224">
        <f t="shared" si="31"/>
        <v>2.6905829596412557E-3</v>
      </c>
      <c r="V230" s="361">
        <f>D225</f>
        <v>2230</v>
      </c>
      <c r="W230" s="403" t="s">
        <v>32</v>
      </c>
      <c r="X230" s="56">
        <f t="shared" si="32"/>
        <v>6</v>
      </c>
      <c r="Y230" s="370"/>
    </row>
    <row r="231" spans="1:25" ht="16.5" thickBot="1" x14ac:dyDescent="0.25">
      <c r="A231" s="58"/>
      <c r="B231" s="364"/>
      <c r="C231" s="364"/>
      <c r="D231" s="364"/>
      <c r="E231" s="364"/>
      <c r="F231" s="364"/>
      <c r="G231" s="365"/>
      <c r="H231" s="366">
        <v>1</v>
      </c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401"/>
      <c r="T231" s="402">
        <f t="shared" si="30"/>
        <v>1</v>
      </c>
      <c r="U231" s="224">
        <f t="shared" si="31"/>
        <v>4.4843049327354261E-4</v>
      </c>
      <c r="V231" s="361">
        <f>D225</f>
        <v>2230</v>
      </c>
      <c r="W231" s="403" t="s">
        <v>33</v>
      </c>
      <c r="X231" s="56">
        <f t="shared" si="32"/>
        <v>1</v>
      </c>
      <c r="Y231" s="370"/>
    </row>
    <row r="232" spans="1:25" ht="16.5" thickBot="1" x14ac:dyDescent="0.25">
      <c r="A232" s="58"/>
      <c r="B232" s="364"/>
      <c r="C232" s="364"/>
      <c r="D232" s="364"/>
      <c r="E232" s="364"/>
      <c r="F232" s="364"/>
      <c r="G232" s="365"/>
      <c r="H232" s="366"/>
      <c r="I232" s="67"/>
      <c r="J232" s="67">
        <v>5</v>
      </c>
      <c r="K232" s="67"/>
      <c r="L232" s="67"/>
      <c r="M232" s="67"/>
      <c r="N232" s="67"/>
      <c r="O232" s="67"/>
      <c r="P232" s="67"/>
      <c r="Q232" s="67"/>
      <c r="R232" s="67"/>
      <c r="S232" s="401"/>
      <c r="T232" s="402">
        <f t="shared" si="30"/>
        <v>5</v>
      </c>
      <c r="U232" s="224">
        <f t="shared" si="31"/>
        <v>2.242152466367713E-3</v>
      </c>
      <c r="V232" s="361">
        <f>D225</f>
        <v>2230</v>
      </c>
      <c r="W232" s="403" t="s">
        <v>424</v>
      </c>
      <c r="X232" s="56">
        <f t="shared" si="32"/>
        <v>5</v>
      </c>
      <c r="Y232" s="370"/>
    </row>
    <row r="233" spans="1:25" ht="16.5" thickBot="1" x14ac:dyDescent="0.25">
      <c r="A233" s="58"/>
      <c r="B233" s="364"/>
      <c r="C233" s="364"/>
      <c r="D233" s="364"/>
      <c r="E233" s="364"/>
      <c r="F233" s="364"/>
      <c r="G233" s="365"/>
      <c r="H233" s="366">
        <v>5</v>
      </c>
      <c r="I233" s="67"/>
      <c r="J233" s="67">
        <v>10</v>
      </c>
      <c r="K233" s="67"/>
      <c r="L233" s="67"/>
      <c r="M233" s="67"/>
      <c r="N233" s="67"/>
      <c r="O233" s="67"/>
      <c r="P233" s="67"/>
      <c r="Q233" s="67"/>
      <c r="R233" s="67"/>
      <c r="S233" s="401"/>
      <c r="T233" s="402">
        <f t="shared" si="30"/>
        <v>15</v>
      </c>
      <c r="U233" s="224">
        <f t="shared" si="31"/>
        <v>6.7264573991031393E-3</v>
      </c>
      <c r="V233" s="361">
        <f>D225</f>
        <v>2230</v>
      </c>
      <c r="W233" s="403" t="s">
        <v>31</v>
      </c>
      <c r="X233" s="56">
        <f t="shared" si="32"/>
        <v>15</v>
      </c>
      <c r="Y233" s="370"/>
    </row>
    <row r="234" spans="1:25" ht="16.5" thickBot="1" x14ac:dyDescent="0.25">
      <c r="A234" s="58"/>
      <c r="B234" s="364"/>
      <c r="C234" s="364"/>
      <c r="D234" s="364"/>
      <c r="E234" s="364"/>
      <c r="F234" s="364"/>
      <c r="G234" s="365"/>
      <c r="H234" s="366">
        <v>4</v>
      </c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401"/>
      <c r="T234" s="402">
        <f t="shared" si="30"/>
        <v>4</v>
      </c>
      <c r="U234" s="224">
        <f t="shared" si="31"/>
        <v>1.7937219730941704E-3</v>
      </c>
      <c r="V234" s="361">
        <f>D225</f>
        <v>2230</v>
      </c>
      <c r="W234" s="403" t="s">
        <v>0</v>
      </c>
      <c r="X234" s="56">
        <f t="shared" si="32"/>
        <v>4</v>
      </c>
      <c r="Y234" s="369"/>
    </row>
    <row r="235" spans="1:25" ht="16.5" thickBot="1" x14ac:dyDescent="0.25">
      <c r="A235" s="58"/>
      <c r="B235" s="364"/>
      <c r="C235" s="364"/>
      <c r="D235" s="364"/>
      <c r="E235" s="364"/>
      <c r="F235" s="364" t="s">
        <v>110</v>
      </c>
      <c r="G235" s="365"/>
      <c r="H235" s="366">
        <v>12</v>
      </c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401">
        <v>2</v>
      </c>
      <c r="T235" s="402">
        <f t="shared" si="30"/>
        <v>14</v>
      </c>
      <c r="U235" s="224">
        <f t="shared" si="31"/>
        <v>6.2780269058295961E-3</v>
      </c>
      <c r="V235" s="361">
        <f>D225</f>
        <v>2230</v>
      </c>
      <c r="W235" s="403" t="s">
        <v>12</v>
      </c>
      <c r="X235" s="56">
        <f t="shared" si="32"/>
        <v>14</v>
      </c>
      <c r="Y235" s="371"/>
    </row>
    <row r="236" spans="1:25" ht="16.5" thickBot="1" x14ac:dyDescent="0.25">
      <c r="A236" s="58"/>
      <c r="B236" s="364"/>
      <c r="C236" s="364"/>
      <c r="D236" s="364"/>
      <c r="E236" s="364"/>
      <c r="F236" s="364"/>
      <c r="G236" s="365"/>
      <c r="H236" s="366">
        <v>8</v>
      </c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401"/>
      <c r="T236" s="402">
        <f t="shared" si="30"/>
        <v>8</v>
      </c>
      <c r="U236" s="224">
        <f t="shared" si="31"/>
        <v>3.5874439461883408E-3</v>
      </c>
      <c r="V236" s="361">
        <f>D225</f>
        <v>2230</v>
      </c>
      <c r="W236" s="403" t="s">
        <v>35</v>
      </c>
      <c r="X236" s="56">
        <f t="shared" si="32"/>
        <v>8</v>
      </c>
      <c r="Y236" s="371"/>
    </row>
    <row r="237" spans="1:25" ht="16.5" thickBot="1" x14ac:dyDescent="0.25">
      <c r="A237" s="58"/>
      <c r="B237" s="364"/>
      <c r="C237" s="364"/>
      <c r="D237" s="364"/>
      <c r="E237" s="364"/>
      <c r="F237" s="364"/>
      <c r="G237" s="365"/>
      <c r="H237" s="366">
        <v>3</v>
      </c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401"/>
      <c r="T237" s="402">
        <f t="shared" si="30"/>
        <v>3</v>
      </c>
      <c r="U237" s="224">
        <f t="shared" si="31"/>
        <v>1.3452914798206279E-3</v>
      </c>
      <c r="V237" s="361">
        <f>D225</f>
        <v>2230</v>
      </c>
      <c r="W237" s="403" t="s">
        <v>28</v>
      </c>
      <c r="X237" s="56">
        <f t="shared" si="32"/>
        <v>3</v>
      </c>
      <c r="Y237" s="428"/>
    </row>
    <row r="238" spans="1:25" ht="16.5" thickBot="1" x14ac:dyDescent="0.25">
      <c r="A238" s="58"/>
      <c r="B238" s="364"/>
      <c r="C238" s="364"/>
      <c r="D238" s="364"/>
      <c r="E238" s="364"/>
      <c r="F238" s="364"/>
      <c r="G238" s="62"/>
      <c r="H238" s="375"/>
      <c r="I238" s="67"/>
      <c r="J238" s="67">
        <v>6</v>
      </c>
      <c r="K238" s="67"/>
      <c r="L238" s="67"/>
      <c r="M238" s="67"/>
      <c r="N238" s="67"/>
      <c r="O238" s="67"/>
      <c r="P238" s="67"/>
      <c r="Q238" s="67"/>
      <c r="R238" s="67"/>
      <c r="S238" s="401"/>
      <c r="T238" s="402">
        <f t="shared" si="30"/>
        <v>6</v>
      </c>
      <c r="U238" s="224">
        <f t="shared" si="31"/>
        <v>2.6905829596412557E-3</v>
      </c>
      <c r="V238" s="361">
        <f>D225</f>
        <v>2230</v>
      </c>
      <c r="W238" s="376" t="s">
        <v>29</v>
      </c>
      <c r="X238" s="56">
        <f t="shared" si="32"/>
        <v>6</v>
      </c>
      <c r="Y238" s="383"/>
    </row>
    <row r="239" spans="1:25" ht="16.5" thickBot="1" x14ac:dyDescent="0.25">
      <c r="A239" s="58"/>
      <c r="B239" s="364"/>
      <c r="C239" s="364"/>
      <c r="D239" s="364"/>
      <c r="E239" s="364"/>
      <c r="F239" s="364"/>
      <c r="G239" s="62"/>
      <c r="H239" s="375"/>
      <c r="I239" s="67"/>
      <c r="J239" s="67">
        <v>1</v>
      </c>
      <c r="K239" s="67"/>
      <c r="L239" s="67"/>
      <c r="M239" s="67"/>
      <c r="N239" s="67"/>
      <c r="O239" s="67"/>
      <c r="P239" s="67"/>
      <c r="Q239" s="67"/>
      <c r="R239" s="67"/>
      <c r="S239" s="401"/>
      <c r="T239" s="402">
        <f t="shared" si="30"/>
        <v>1</v>
      </c>
      <c r="U239" s="224">
        <f t="shared" si="31"/>
        <v>4.4843049327354261E-4</v>
      </c>
      <c r="V239" s="361">
        <f>D225</f>
        <v>2230</v>
      </c>
      <c r="W239" s="391" t="s">
        <v>90</v>
      </c>
      <c r="X239" s="56">
        <f t="shared" si="32"/>
        <v>1</v>
      </c>
      <c r="Y239" s="446"/>
    </row>
    <row r="240" spans="1:25" ht="16.5" thickBot="1" x14ac:dyDescent="0.25">
      <c r="A240" s="58"/>
      <c r="B240" s="364"/>
      <c r="C240" s="364"/>
      <c r="D240" s="364"/>
      <c r="E240" s="364"/>
      <c r="F240" s="364"/>
      <c r="G240" s="62"/>
      <c r="H240" s="404"/>
      <c r="I240" s="405"/>
      <c r="J240" s="405">
        <v>1</v>
      </c>
      <c r="K240" s="405"/>
      <c r="L240" s="405"/>
      <c r="M240" s="405"/>
      <c r="N240" s="405"/>
      <c r="O240" s="405"/>
      <c r="P240" s="405"/>
      <c r="Q240" s="405"/>
      <c r="R240" s="405"/>
      <c r="S240" s="406"/>
      <c r="T240" s="407">
        <f t="shared" si="30"/>
        <v>1</v>
      </c>
      <c r="U240" s="331">
        <f t="shared" si="31"/>
        <v>4.4843049327354261E-4</v>
      </c>
      <c r="V240" s="408">
        <f>D225</f>
        <v>2230</v>
      </c>
      <c r="W240" s="409" t="s">
        <v>179</v>
      </c>
      <c r="X240" s="56">
        <f t="shared" si="32"/>
        <v>1</v>
      </c>
      <c r="Y240" s="371"/>
    </row>
    <row r="241" spans="1:25" ht="16.5" thickBot="1" x14ac:dyDescent="0.25">
      <c r="A241" s="58"/>
      <c r="B241" s="364"/>
      <c r="C241" s="364"/>
      <c r="D241" s="364"/>
      <c r="E241" s="364"/>
      <c r="F241" s="364"/>
      <c r="G241" s="365"/>
      <c r="H241" s="359"/>
      <c r="I241" s="410">
        <v>11</v>
      </c>
      <c r="J241" s="68">
        <v>1</v>
      </c>
      <c r="K241" s="68"/>
      <c r="L241" s="68"/>
      <c r="M241" s="68"/>
      <c r="N241" s="68"/>
      <c r="O241" s="68"/>
      <c r="P241" s="68"/>
      <c r="Q241" s="68"/>
      <c r="R241" s="68"/>
      <c r="S241" s="411"/>
      <c r="T241" s="412">
        <f t="shared" si="30"/>
        <v>1</v>
      </c>
      <c r="U241" s="224">
        <f t="shared" si="31"/>
        <v>4.4843049327354261E-4</v>
      </c>
      <c r="V241" s="361">
        <f>D225</f>
        <v>2230</v>
      </c>
      <c r="W241" s="413" t="s">
        <v>11</v>
      </c>
      <c r="X241" s="56">
        <f t="shared" si="32"/>
        <v>1</v>
      </c>
      <c r="Y241" s="371"/>
    </row>
    <row r="242" spans="1:25" ht="16.5" thickBot="1" x14ac:dyDescent="0.25">
      <c r="A242" s="58"/>
      <c r="B242" s="364"/>
      <c r="C242" s="364"/>
      <c r="D242" s="364"/>
      <c r="E242" s="364"/>
      <c r="F242" s="364" t="s">
        <v>110</v>
      </c>
      <c r="G242" s="365"/>
      <c r="H242" s="366"/>
      <c r="I242" s="414"/>
      <c r="J242" s="67"/>
      <c r="K242" s="67"/>
      <c r="L242" s="67"/>
      <c r="M242" s="67"/>
      <c r="N242" s="67"/>
      <c r="O242" s="67"/>
      <c r="P242" s="67"/>
      <c r="Q242" s="67"/>
      <c r="R242" s="67"/>
      <c r="S242" s="401"/>
      <c r="T242" s="402">
        <f t="shared" si="30"/>
        <v>0</v>
      </c>
      <c r="U242" s="224">
        <f t="shared" si="31"/>
        <v>0</v>
      </c>
      <c r="V242" s="361">
        <f>D225</f>
        <v>2230</v>
      </c>
      <c r="W242" s="403" t="s">
        <v>30</v>
      </c>
      <c r="X242" s="56">
        <f t="shared" si="32"/>
        <v>0</v>
      </c>
      <c r="Y242" s="371"/>
    </row>
    <row r="243" spans="1:25" ht="16.5" thickBot="1" x14ac:dyDescent="0.25">
      <c r="A243" s="58"/>
      <c r="B243" s="364"/>
      <c r="C243" s="364"/>
      <c r="D243" s="364"/>
      <c r="E243" s="364"/>
      <c r="F243" s="364"/>
      <c r="G243" s="365"/>
      <c r="H243" s="366"/>
      <c r="I243" s="414">
        <v>8</v>
      </c>
      <c r="J243" s="67">
        <v>9</v>
      </c>
      <c r="K243" s="67"/>
      <c r="L243" s="67"/>
      <c r="M243" s="67"/>
      <c r="N243" s="67"/>
      <c r="O243" s="67"/>
      <c r="P243" s="67"/>
      <c r="Q243" s="67"/>
      <c r="R243" s="67"/>
      <c r="S243" s="401">
        <v>1</v>
      </c>
      <c r="T243" s="402">
        <f t="shared" si="30"/>
        <v>10</v>
      </c>
      <c r="U243" s="224">
        <f t="shared" si="31"/>
        <v>4.4843049327354259E-3</v>
      </c>
      <c r="V243" s="361">
        <f>D225</f>
        <v>2230</v>
      </c>
      <c r="W243" s="403" t="s">
        <v>3</v>
      </c>
      <c r="X243" s="56">
        <f t="shared" si="32"/>
        <v>10</v>
      </c>
      <c r="Y243" s="370"/>
    </row>
    <row r="244" spans="1:25" ht="16.5" thickBot="1" x14ac:dyDescent="0.25">
      <c r="A244" s="58"/>
      <c r="B244" s="364"/>
      <c r="C244" s="364"/>
      <c r="D244" s="364"/>
      <c r="E244" s="364"/>
      <c r="F244" s="364"/>
      <c r="G244" s="365"/>
      <c r="H244" s="366"/>
      <c r="I244" s="414">
        <v>87</v>
      </c>
      <c r="J244" s="67">
        <v>5</v>
      </c>
      <c r="K244" s="67"/>
      <c r="L244" s="67"/>
      <c r="M244" s="67"/>
      <c r="N244" s="67"/>
      <c r="O244" s="67"/>
      <c r="P244" s="67"/>
      <c r="Q244" s="67"/>
      <c r="R244" s="67"/>
      <c r="S244" s="401">
        <v>2</v>
      </c>
      <c r="T244" s="402">
        <f t="shared" si="30"/>
        <v>7</v>
      </c>
      <c r="U244" s="224">
        <f t="shared" si="31"/>
        <v>3.1390134529147981E-3</v>
      </c>
      <c r="V244" s="361">
        <f>D225</f>
        <v>2230</v>
      </c>
      <c r="W244" s="403" t="s">
        <v>8</v>
      </c>
      <c r="X244" s="56">
        <f t="shared" si="32"/>
        <v>7</v>
      </c>
      <c r="Y244" s="371"/>
    </row>
    <row r="245" spans="1:25" ht="16.5" thickBot="1" x14ac:dyDescent="0.25">
      <c r="A245" s="58"/>
      <c r="B245" s="364"/>
      <c r="C245" s="364"/>
      <c r="D245" s="364"/>
      <c r="E245" s="364"/>
      <c r="F245" s="364"/>
      <c r="G245" s="365"/>
      <c r="H245" s="366"/>
      <c r="I245" s="414"/>
      <c r="J245" s="67"/>
      <c r="K245" s="67"/>
      <c r="L245" s="67"/>
      <c r="M245" s="67"/>
      <c r="N245" s="67"/>
      <c r="O245" s="67"/>
      <c r="P245" s="67"/>
      <c r="Q245" s="67"/>
      <c r="R245" s="67"/>
      <c r="S245" s="401"/>
      <c r="T245" s="402">
        <f t="shared" si="30"/>
        <v>0</v>
      </c>
      <c r="U245" s="224">
        <f t="shared" si="31"/>
        <v>0</v>
      </c>
      <c r="V245" s="361">
        <f>D225</f>
        <v>2230</v>
      </c>
      <c r="W245" s="403" t="s">
        <v>9</v>
      </c>
      <c r="X245" s="56">
        <f t="shared" si="32"/>
        <v>0</v>
      </c>
      <c r="Y245" s="371"/>
    </row>
    <row r="246" spans="1:25" ht="16.5" thickBot="1" x14ac:dyDescent="0.25">
      <c r="A246" s="58"/>
      <c r="B246" s="364"/>
      <c r="C246" s="364"/>
      <c r="D246" s="364"/>
      <c r="E246" s="364"/>
      <c r="F246" s="364"/>
      <c r="G246" s="365"/>
      <c r="H246" s="366"/>
      <c r="I246" s="414"/>
      <c r="J246" s="67"/>
      <c r="K246" s="67"/>
      <c r="L246" s="67"/>
      <c r="M246" s="67"/>
      <c r="N246" s="67"/>
      <c r="O246" s="67"/>
      <c r="P246" s="67"/>
      <c r="Q246" s="67"/>
      <c r="R246" s="67"/>
      <c r="S246" s="401"/>
      <c r="T246" s="402">
        <f t="shared" si="30"/>
        <v>0</v>
      </c>
      <c r="U246" s="224">
        <f t="shared" si="31"/>
        <v>0</v>
      </c>
      <c r="V246" s="361">
        <f>D225</f>
        <v>2230</v>
      </c>
      <c r="W246" s="403" t="s">
        <v>82</v>
      </c>
      <c r="X246" s="56">
        <f t="shared" si="32"/>
        <v>0</v>
      </c>
      <c r="Y246" s="371"/>
    </row>
    <row r="247" spans="1:25" ht="16.5" thickBot="1" x14ac:dyDescent="0.25">
      <c r="A247" s="58"/>
      <c r="B247" s="364"/>
      <c r="C247" s="364"/>
      <c r="D247" s="364"/>
      <c r="E247" s="364"/>
      <c r="F247" s="364"/>
      <c r="G247" s="365"/>
      <c r="H247" s="366"/>
      <c r="I247" s="414">
        <v>2</v>
      </c>
      <c r="J247" s="67"/>
      <c r="K247" s="67"/>
      <c r="L247" s="67"/>
      <c r="M247" s="67"/>
      <c r="N247" s="67"/>
      <c r="O247" s="67"/>
      <c r="P247" s="67"/>
      <c r="Q247" s="67"/>
      <c r="R247" s="67"/>
      <c r="S247" s="401">
        <v>1</v>
      </c>
      <c r="T247" s="402">
        <f t="shared" si="30"/>
        <v>1</v>
      </c>
      <c r="U247" s="224">
        <f t="shared" si="31"/>
        <v>4.4843049327354261E-4</v>
      </c>
      <c r="V247" s="361">
        <f>D225</f>
        <v>2230</v>
      </c>
      <c r="W247" s="403" t="s">
        <v>20</v>
      </c>
      <c r="X247" s="56">
        <f t="shared" si="32"/>
        <v>1</v>
      </c>
      <c r="Y247" s="371"/>
    </row>
    <row r="248" spans="1:25" ht="16.5" thickBot="1" x14ac:dyDescent="0.25">
      <c r="A248" s="58" t="s">
        <v>110</v>
      </c>
      <c r="B248" s="364"/>
      <c r="C248" s="364"/>
      <c r="D248" s="364"/>
      <c r="E248" s="364"/>
      <c r="F248" s="364"/>
      <c r="G248" s="365"/>
      <c r="H248" s="366"/>
      <c r="I248" s="414"/>
      <c r="J248" s="67"/>
      <c r="K248" s="67"/>
      <c r="L248" s="67"/>
      <c r="M248" s="67"/>
      <c r="N248" s="67"/>
      <c r="O248" s="67"/>
      <c r="P248" s="67"/>
      <c r="Q248" s="67"/>
      <c r="R248" s="67"/>
      <c r="S248" s="401"/>
      <c r="T248" s="402">
        <f t="shared" si="30"/>
        <v>0</v>
      </c>
      <c r="U248" s="224">
        <f t="shared" si="31"/>
        <v>0</v>
      </c>
      <c r="V248" s="361">
        <f>D225</f>
        <v>2230</v>
      </c>
      <c r="W248" s="403" t="s">
        <v>83</v>
      </c>
      <c r="X248" s="56">
        <f t="shared" si="32"/>
        <v>0</v>
      </c>
      <c r="Y248" s="370" t="s">
        <v>169</v>
      </c>
    </row>
    <row r="249" spans="1:25" ht="16.5" thickBot="1" x14ac:dyDescent="0.25">
      <c r="A249" s="58"/>
      <c r="B249" s="364"/>
      <c r="C249" s="364"/>
      <c r="D249" s="364"/>
      <c r="E249" s="364"/>
      <c r="F249" s="364"/>
      <c r="G249" s="365"/>
      <c r="H249" s="366"/>
      <c r="I249" s="414">
        <v>1</v>
      </c>
      <c r="J249" s="67"/>
      <c r="K249" s="67"/>
      <c r="L249" s="67"/>
      <c r="M249" s="67"/>
      <c r="N249" s="67"/>
      <c r="O249" s="67"/>
      <c r="P249" s="67"/>
      <c r="Q249" s="67"/>
      <c r="R249" s="67"/>
      <c r="S249" s="401">
        <v>2</v>
      </c>
      <c r="T249" s="402">
        <f t="shared" si="30"/>
        <v>2</v>
      </c>
      <c r="U249" s="224">
        <f t="shared" si="31"/>
        <v>8.9686098654708521E-4</v>
      </c>
      <c r="V249" s="361">
        <f>D225</f>
        <v>2230</v>
      </c>
      <c r="W249" s="403" t="s">
        <v>10</v>
      </c>
      <c r="X249" s="56">
        <f t="shared" si="32"/>
        <v>2</v>
      </c>
      <c r="Y249" s="370" t="s">
        <v>501</v>
      </c>
    </row>
    <row r="250" spans="1:25" ht="16.5" thickBot="1" x14ac:dyDescent="0.25">
      <c r="A250" s="58"/>
      <c r="B250" s="364"/>
      <c r="C250" s="364"/>
      <c r="D250" s="364"/>
      <c r="E250" s="364"/>
      <c r="F250" s="364"/>
      <c r="G250" s="365"/>
      <c r="H250" s="366"/>
      <c r="I250" s="414">
        <v>10</v>
      </c>
      <c r="J250" s="67">
        <v>3</v>
      </c>
      <c r="K250" s="67"/>
      <c r="L250" s="67"/>
      <c r="M250" s="67"/>
      <c r="N250" s="67"/>
      <c r="O250" s="67"/>
      <c r="P250" s="67"/>
      <c r="Q250" s="67"/>
      <c r="R250" s="67"/>
      <c r="S250" s="401"/>
      <c r="T250" s="402">
        <f t="shared" si="30"/>
        <v>3</v>
      </c>
      <c r="U250" s="224">
        <f t="shared" si="31"/>
        <v>1.3452914798206279E-3</v>
      </c>
      <c r="V250" s="361">
        <f>D225</f>
        <v>2230</v>
      </c>
      <c r="W250" s="403" t="s">
        <v>13</v>
      </c>
      <c r="X250" s="56">
        <f t="shared" si="32"/>
        <v>3</v>
      </c>
      <c r="Y250" s="446"/>
    </row>
    <row r="251" spans="1:25" ht="16.5" thickBot="1" x14ac:dyDescent="0.25">
      <c r="A251" s="58"/>
      <c r="B251" s="364"/>
      <c r="C251" s="364"/>
      <c r="D251" s="364"/>
      <c r="E251" s="364"/>
      <c r="F251" s="364"/>
      <c r="G251" s="365"/>
      <c r="H251" s="366"/>
      <c r="I251" s="67">
        <v>2</v>
      </c>
      <c r="J251" s="67"/>
      <c r="K251" s="67"/>
      <c r="L251" s="67"/>
      <c r="M251" s="67"/>
      <c r="N251" s="67"/>
      <c r="O251" s="67"/>
      <c r="P251" s="67"/>
      <c r="Q251" s="67"/>
      <c r="R251" s="67"/>
      <c r="S251" s="401"/>
      <c r="T251" s="402">
        <f t="shared" si="30"/>
        <v>0</v>
      </c>
      <c r="U251" s="224">
        <f t="shared" si="31"/>
        <v>0</v>
      </c>
      <c r="V251" s="361">
        <f>D225</f>
        <v>2230</v>
      </c>
      <c r="W251" s="403" t="s">
        <v>101</v>
      </c>
      <c r="X251" s="56">
        <f t="shared" si="32"/>
        <v>0</v>
      </c>
      <c r="Y251" s="453"/>
    </row>
    <row r="252" spans="1:25" ht="15.75" thickBot="1" x14ac:dyDescent="0.25">
      <c r="A252" s="58"/>
      <c r="B252" s="364"/>
      <c r="C252" s="364"/>
      <c r="D252" s="364"/>
      <c r="E252" s="364"/>
      <c r="F252" s="364"/>
      <c r="G252" s="365"/>
      <c r="H252" s="366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401"/>
      <c r="T252" s="402">
        <f t="shared" si="30"/>
        <v>0</v>
      </c>
      <c r="U252" s="224">
        <f t="shared" si="31"/>
        <v>0</v>
      </c>
      <c r="V252" s="361">
        <f>D225</f>
        <v>2230</v>
      </c>
      <c r="W252" s="368" t="s">
        <v>103</v>
      </c>
      <c r="X252" s="56">
        <f t="shared" si="32"/>
        <v>0</v>
      </c>
      <c r="Y252" s="370"/>
    </row>
    <row r="253" spans="1:25" ht="16.5" thickBot="1" x14ac:dyDescent="0.25">
      <c r="A253" s="58"/>
      <c r="B253" s="364"/>
      <c r="C253" s="364"/>
      <c r="D253" s="364"/>
      <c r="E253" s="364"/>
      <c r="F253" s="364"/>
      <c r="G253" s="365"/>
      <c r="H253" s="372"/>
      <c r="I253" s="72">
        <v>2</v>
      </c>
      <c r="J253" s="72"/>
      <c r="K253" s="72"/>
      <c r="L253" s="72"/>
      <c r="M253" s="72"/>
      <c r="N253" s="72"/>
      <c r="O253" s="72"/>
      <c r="P253" s="72"/>
      <c r="Q253" s="72"/>
      <c r="R253" s="72"/>
      <c r="S253" s="415"/>
      <c r="T253" s="402">
        <f t="shared" si="30"/>
        <v>0</v>
      </c>
      <c r="U253" s="224">
        <f t="shared" si="31"/>
        <v>0</v>
      </c>
      <c r="V253" s="361">
        <f>D225</f>
        <v>2230</v>
      </c>
      <c r="W253" s="391" t="s">
        <v>85</v>
      </c>
      <c r="X253" s="56">
        <f t="shared" si="32"/>
        <v>0</v>
      </c>
      <c r="Y253" s="363"/>
    </row>
    <row r="254" spans="1:25" ht="16.5" thickBot="1" x14ac:dyDescent="0.3">
      <c r="A254" s="58"/>
      <c r="B254" s="364"/>
      <c r="C254" s="364"/>
      <c r="D254" s="364"/>
      <c r="E254" s="364"/>
      <c r="F254" s="364"/>
      <c r="G254" s="365"/>
      <c r="H254" s="358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2"/>
      <c r="U254" s="202"/>
      <c r="V254" s="202"/>
      <c r="W254" s="287" t="s">
        <v>86</v>
      </c>
      <c r="X254" s="56">
        <f t="shared" si="32"/>
        <v>0</v>
      </c>
      <c r="Y254" s="363"/>
    </row>
    <row r="255" spans="1:25" ht="16.5" thickBot="1" x14ac:dyDescent="0.25">
      <c r="A255" s="58"/>
      <c r="B255" s="364"/>
      <c r="C255" s="364"/>
      <c r="D255" s="364"/>
      <c r="E255" s="364"/>
      <c r="F255" s="364"/>
      <c r="G255" s="62"/>
      <c r="H255" s="359">
        <v>1</v>
      </c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398"/>
      <c r="T255" s="412">
        <f t="shared" ref="T255:T264" si="33">SUM(H255,J255,L255,N255,P255,R255,S255)</f>
        <v>1</v>
      </c>
      <c r="U255" s="224">
        <f>($T255)/$D$225</f>
        <v>4.4843049327354261E-4</v>
      </c>
      <c r="V255" s="361">
        <f>D225</f>
        <v>2230</v>
      </c>
      <c r="W255" s="400" t="s">
        <v>199</v>
      </c>
      <c r="X255" s="56">
        <f t="shared" si="32"/>
        <v>1</v>
      </c>
      <c r="Y255" s="105" t="s">
        <v>389</v>
      </c>
    </row>
    <row r="256" spans="1:25" ht="16.5" thickBot="1" x14ac:dyDescent="0.25">
      <c r="A256" s="58"/>
      <c r="B256" s="364"/>
      <c r="C256" s="364"/>
      <c r="D256" s="364"/>
      <c r="E256" s="364"/>
      <c r="F256" s="364"/>
      <c r="G256" s="62"/>
      <c r="H256" s="366">
        <v>2</v>
      </c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401"/>
      <c r="T256" s="402">
        <f t="shared" si="33"/>
        <v>2</v>
      </c>
      <c r="U256" s="224">
        <f t="shared" ref="U256:U264" si="34">($T256)/$D$225</f>
        <v>8.9686098654708521E-4</v>
      </c>
      <c r="V256" s="361">
        <f>D225</f>
        <v>2230</v>
      </c>
      <c r="W256" s="403" t="s">
        <v>88</v>
      </c>
      <c r="X256" s="56">
        <f t="shared" si="32"/>
        <v>2</v>
      </c>
      <c r="Y256" s="105" t="s">
        <v>490</v>
      </c>
    </row>
    <row r="257" spans="1:25" ht="16.5" thickBot="1" x14ac:dyDescent="0.25">
      <c r="A257" s="58"/>
      <c r="B257" s="364"/>
      <c r="C257" s="364"/>
      <c r="D257" s="364"/>
      <c r="E257" s="364"/>
      <c r="F257" s="364"/>
      <c r="G257" s="62"/>
      <c r="H257" s="366">
        <v>35</v>
      </c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401"/>
      <c r="T257" s="402">
        <f t="shared" si="33"/>
        <v>35</v>
      </c>
      <c r="U257" s="224">
        <f t="shared" si="34"/>
        <v>1.5695067264573991E-2</v>
      </c>
      <c r="V257" s="361">
        <f>D225</f>
        <v>2230</v>
      </c>
      <c r="W257" s="403" t="s">
        <v>494</v>
      </c>
      <c r="X257" s="56">
        <f t="shared" si="32"/>
        <v>35</v>
      </c>
      <c r="Y257" s="453" t="s">
        <v>491</v>
      </c>
    </row>
    <row r="258" spans="1:25" ht="16.5" thickBot="1" x14ac:dyDescent="0.25">
      <c r="A258" s="58"/>
      <c r="B258" s="364"/>
      <c r="C258" s="364"/>
      <c r="D258" s="364"/>
      <c r="E258" s="364"/>
      <c r="F258" s="364"/>
      <c r="G258" s="62"/>
      <c r="H258" s="366">
        <v>1</v>
      </c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401"/>
      <c r="T258" s="402">
        <f t="shared" si="33"/>
        <v>1</v>
      </c>
      <c r="U258" s="224">
        <f t="shared" si="34"/>
        <v>4.4843049327354261E-4</v>
      </c>
      <c r="V258" s="361" t="str">
        <f>D224</f>
        <v>Build QTY</v>
      </c>
      <c r="W258" s="403" t="s">
        <v>89</v>
      </c>
      <c r="X258" s="56">
        <f t="shared" si="32"/>
        <v>1</v>
      </c>
      <c r="Y258" s="453" t="s">
        <v>497</v>
      </c>
    </row>
    <row r="259" spans="1:25" ht="16.5" thickBot="1" x14ac:dyDescent="0.25">
      <c r="A259" s="58"/>
      <c r="B259" s="364"/>
      <c r="C259" s="364"/>
      <c r="D259" s="364"/>
      <c r="E259" s="364"/>
      <c r="F259" s="364"/>
      <c r="G259" s="62"/>
      <c r="H259" s="366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401"/>
      <c r="T259" s="402">
        <f t="shared" si="33"/>
        <v>0</v>
      </c>
      <c r="U259" s="224">
        <f t="shared" si="34"/>
        <v>0</v>
      </c>
      <c r="V259" s="361">
        <f>D225</f>
        <v>2230</v>
      </c>
      <c r="W259" s="403" t="s">
        <v>28</v>
      </c>
      <c r="X259" s="56">
        <f t="shared" si="32"/>
        <v>0</v>
      </c>
      <c r="Y259" s="105" t="s">
        <v>492</v>
      </c>
    </row>
    <row r="260" spans="1:25" ht="16.5" thickBot="1" x14ac:dyDescent="0.25">
      <c r="A260" s="58"/>
      <c r="B260" s="364"/>
      <c r="C260" s="364"/>
      <c r="D260" s="364"/>
      <c r="E260" s="364"/>
      <c r="F260" s="364"/>
      <c r="G260" s="62"/>
      <c r="H260" s="366">
        <v>2</v>
      </c>
      <c r="I260" s="67"/>
      <c r="J260" s="67"/>
      <c r="K260" s="67" t="s">
        <v>110</v>
      </c>
      <c r="L260" s="67"/>
      <c r="M260" s="67"/>
      <c r="N260" s="67"/>
      <c r="O260" s="67"/>
      <c r="P260" s="67"/>
      <c r="Q260" s="67"/>
      <c r="R260" s="67"/>
      <c r="S260" s="401"/>
      <c r="T260" s="402">
        <f t="shared" si="33"/>
        <v>2</v>
      </c>
      <c r="U260" s="224">
        <f t="shared" si="34"/>
        <v>8.9686098654708521E-4</v>
      </c>
      <c r="V260" s="361">
        <f>D225</f>
        <v>2230</v>
      </c>
      <c r="W260" s="403" t="s">
        <v>76</v>
      </c>
      <c r="X260" s="56">
        <f t="shared" si="32"/>
        <v>2</v>
      </c>
      <c r="Y260" s="453" t="s">
        <v>493</v>
      </c>
    </row>
    <row r="261" spans="1:25" ht="16.5" thickBot="1" x14ac:dyDescent="0.25">
      <c r="A261" s="58"/>
      <c r="B261" s="364"/>
      <c r="C261" s="364"/>
      <c r="D261" s="364"/>
      <c r="E261" s="364"/>
      <c r="F261" s="364"/>
      <c r="G261" s="62"/>
      <c r="H261" s="366">
        <v>5</v>
      </c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401"/>
      <c r="T261" s="402">
        <f t="shared" si="33"/>
        <v>5</v>
      </c>
      <c r="U261" s="224">
        <f t="shared" si="34"/>
        <v>2.242152466367713E-3</v>
      </c>
      <c r="V261" s="361">
        <f>D225</f>
        <v>2230</v>
      </c>
      <c r="W261" s="376" t="s">
        <v>13</v>
      </c>
      <c r="X261" s="56">
        <f t="shared" si="32"/>
        <v>5</v>
      </c>
      <c r="Y261" s="453" t="s">
        <v>496</v>
      </c>
    </row>
    <row r="262" spans="1:25" ht="16.5" thickBot="1" x14ac:dyDescent="0.25">
      <c r="A262" s="58"/>
      <c r="B262" s="364"/>
      <c r="C262" s="364"/>
      <c r="D262" s="364"/>
      <c r="E262" s="364"/>
      <c r="F262" s="364"/>
      <c r="G262" s="62"/>
      <c r="H262" s="372">
        <v>17</v>
      </c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415"/>
      <c r="T262" s="402">
        <f t="shared" si="33"/>
        <v>17</v>
      </c>
      <c r="U262" s="224">
        <f t="shared" si="34"/>
        <v>7.623318385650224E-3</v>
      </c>
      <c r="V262" s="361">
        <f>D225</f>
        <v>2230</v>
      </c>
      <c r="W262" s="391" t="s">
        <v>200</v>
      </c>
      <c r="X262" s="56">
        <f t="shared" si="32"/>
        <v>17</v>
      </c>
      <c r="Y262" s="453" t="s">
        <v>495</v>
      </c>
    </row>
    <row r="263" spans="1:25" ht="16.5" thickBot="1" x14ac:dyDescent="0.25">
      <c r="A263" s="364"/>
      <c r="B263" s="364"/>
      <c r="C263" s="364"/>
      <c r="D263" s="364"/>
      <c r="E263" s="364"/>
      <c r="F263" s="364"/>
      <c r="G263" s="62"/>
      <c r="H263" s="372">
        <v>7</v>
      </c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415"/>
      <c r="T263" s="402">
        <f t="shared" si="33"/>
        <v>7</v>
      </c>
      <c r="U263" s="224">
        <f t="shared" si="34"/>
        <v>3.1390134529147981E-3</v>
      </c>
      <c r="V263" s="361">
        <f>D225</f>
        <v>2230</v>
      </c>
      <c r="W263" s="391" t="s">
        <v>97</v>
      </c>
      <c r="X263" s="56">
        <f t="shared" si="32"/>
        <v>7</v>
      </c>
      <c r="Y263" s="453"/>
    </row>
    <row r="264" spans="1:25" ht="16.5" thickBot="1" x14ac:dyDescent="0.25">
      <c r="A264" s="191"/>
      <c r="B264" s="192"/>
      <c r="C264" s="192"/>
      <c r="D264" s="192"/>
      <c r="E264" s="192"/>
      <c r="F264" s="192"/>
      <c r="G264" s="199"/>
      <c r="H264" s="3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415"/>
      <c r="T264" s="416">
        <f t="shared" si="33"/>
        <v>0</v>
      </c>
      <c r="U264" s="331">
        <f t="shared" si="34"/>
        <v>0</v>
      </c>
      <c r="V264" s="361">
        <f>D225</f>
        <v>2230</v>
      </c>
      <c r="W264" s="409" t="s">
        <v>168</v>
      </c>
      <c r="X264" s="56">
        <f t="shared" si="32"/>
        <v>0</v>
      </c>
      <c r="Y264" s="392"/>
    </row>
    <row r="265" spans="1:25" ht="15.75" thickBot="1" x14ac:dyDescent="0.25">
      <c r="G265" s="53" t="s">
        <v>5</v>
      </c>
      <c r="H265" s="63">
        <f>SUM(H226:H264)</f>
        <v>310</v>
      </c>
      <c r="I265" s="63">
        <f t="shared" ref="I265:R265" si="35">SUM(I226:I264)</f>
        <v>123</v>
      </c>
      <c r="J265" s="63">
        <f t="shared" si="35"/>
        <v>78</v>
      </c>
      <c r="K265" s="63">
        <f t="shared" si="35"/>
        <v>0</v>
      </c>
      <c r="L265" s="63">
        <f t="shared" si="35"/>
        <v>0</v>
      </c>
      <c r="M265" s="63">
        <f t="shared" si="35"/>
        <v>0</v>
      </c>
      <c r="N265" s="63">
        <f t="shared" si="35"/>
        <v>0</v>
      </c>
      <c r="O265" s="63">
        <f t="shared" si="35"/>
        <v>0</v>
      </c>
      <c r="P265" s="63">
        <f t="shared" si="35"/>
        <v>0</v>
      </c>
      <c r="Q265" s="63">
        <f t="shared" si="35"/>
        <v>0</v>
      </c>
      <c r="R265" s="63">
        <f t="shared" si="35"/>
        <v>0</v>
      </c>
      <c r="S265" s="63">
        <f>SUM(S226:S264)</f>
        <v>39</v>
      </c>
      <c r="T265" s="417">
        <f>SUM(H265,J265,L265,N265,P265,R265,S265)</f>
        <v>427</v>
      </c>
      <c r="U265" s="224">
        <f>($T265)/$D$225</f>
        <v>0.19147982062780269</v>
      </c>
      <c r="V265" s="361">
        <f>D225</f>
        <v>2230</v>
      </c>
      <c r="W265" s="11"/>
      <c r="Y265" s="7"/>
    </row>
    <row r="267" spans="1:25" ht="15.75" thickBot="1" x14ac:dyDescent="0.3"/>
    <row r="268" spans="1:25" ht="75.75" thickBot="1" x14ac:dyDescent="0.3">
      <c r="A268" s="48" t="s">
        <v>23</v>
      </c>
      <c r="B268" s="49" t="s">
        <v>51</v>
      </c>
      <c r="C268" s="49" t="s">
        <v>56</v>
      </c>
      <c r="D268" s="49" t="s">
        <v>18</v>
      </c>
      <c r="E268" s="48" t="s">
        <v>17</v>
      </c>
      <c r="F268" s="50" t="s">
        <v>1</v>
      </c>
      <c r="G268" s="51" t="s">
        <v>24</v>
      </c>
      <c r="H268" s="52" t="s">
        <v>77</v>
      </c>
      <c r="I268" s="52" t="s">
        <v>78</v>
      </c>
      <c r="J268" s="52" t="s">
        <v>57</v>
      </c>
      <c r="K268" s="52" t="s">
        <v>62</v>
      </c>
      <c r="L268" s="52" t="s">
        <v>58</v>
      </c>
      <c r="M268" s="52" t="s">
        <v>63</v>
      </c>
      <c r="N268" s="52" t="s">
        <v>59</v>
      </c>
      <c r="O268" s="52" t="s">
        <v>64</v>
      </c>
      <c r="P268" s="52" t="s">
        <v>60</v>
      </c>
      <c r="Q268" s="52" t="s">
        <v>79</v>
      </c>
      <c r="R268" s="52" t="s">
        <v>131</v>
      </c>
      <c r="S268" s="52" t="s">
        <v>44</v>
      </c>
      <c r="T268" s="49" t="s">
        <v>5</v>
      </c>
      <c r="U268" s="48" t="s">
        <v>2</v>
      </c>
      <c r="V268" s="88" t="s">
        <v>74</v>
      </c>
      <c r="W268" s="89" t="s">
        <v>21</v>
      </c>
      <c r="X268" s="49" t="s">
        <v>18</v>
      </c>
      <c r="Y268" s="90" t="s">
        <v>7</v>
      </c>
    </row>
    <row r="269" spans="1:25" ht="15.75" thickBot="1" x14ac:dyDescent="0.3">
      <c r="A269" s="466">
        <v>1483020</v>
      </c>
      <c r="B269" s="395" t="s">
        <v>284</v>
      </c>
      <c r="C269" s="466">
        <v>1920</v>
      </c>
      <c r="D269" s="466">
        <v>2283</v>
      </c>
      <c r="E269" s="466">
        <v>1822</v>
      </c>
      <c r="F269" s="467">
        <f>E269/D269</f>
        <v>0.79807271134472191</v>
      </c>
      <c r="G269" s="396">
        <v>44979</v>
      </c>
      <c r="H269" s="358"/>
      <c r="I269" s="203"/>
      <c r="J269" s="203"/>
      <c r="K269" s="203"/>
      <c r="L269" s="203"/>
      <c r="M269" s="203"/>
      <c r="N269" s="203"/>
      <c r="O269" s="203"/>
      <c r="P269" s="203"/>
      <c r="Q269" s="203"/>
      <c r="R269" s="203"/>
      <c r="S269" s="203"/>
      <c r="T269" s="94"/>
      <c r="U269" s="202"/>
      <c r="V269" s="203"/>
      <c r="W269" s="95" t="s">
        <v>80</v>
      </c>
      <c r="X269" s="397">
        <v>578.5</v>
      </c>
      <c r="Y269" s="45" t="s">
        <v>139</v>
      </c>
    </row>
    <row r="270" spans="1:25" ht="16.5" thickBot="1" x14ac:dyDescent="0.25">
      <c r="A270" s="55"/>
      <c r="B270" s="56"/>
      <c r="C270" s="56"/>
      <c r="D270" s="56"/>
      <c r="E270" s="56"/>
      <c r="F270" s="56"/>
      <c r="G270" s="57"/>
      <c r="H270" s="359">
        <v>162</v>
      </c>
      <c r="I270" s="65"/>
      <c r="J270" s="65">
        <v>10</v>
      </c>
      <c r="K270" s="65"/>
      <c r="L270" s="65"/>
      <c r="M270" s="65"/>
      <c r="N270" s="65"/>
      <c r="O270" s="65"/>
      <c r="P270" s="65"/>
      <c r="Q270" s="65"/>
      <c r="R270" s="65"/>
      <c r="S270" s="398">
        <v>8</v>
      </c>
      <c r="T270" s="399">
        <f t="shared" ref="T270:T286" si="36">SUM(H270,J270,L270,N270,P270,R270,S270)</f>
        <v>180</v>
      </c>
      <c r="U270" s="224">
        <f>($T270)/$D$269</f>
        <v>7.8843626806833114E-2</v>
      </c>
      <c r="V270" s="361">
        <f>D269</f>
        <v>2283</v>
      </c>
      <c r="W270" s="400" t="s">
        <v>16</v>
      </c>
      <c r="X270" s="56">
        <f>T270</f>
        <v>180</v>
      </c>
      <c r="Y270" s="369"/>
    </row>
    <row r="271" spans="1:25" ht="16.5" thickBot="1" x14ac:dyDescent="0.25">
      <c r="A271" s="58"/>
      <c r="B271" s="364"/>
      <c r="C271" s="364"/>
      <c r="D271" s="364"/>
      <c r="E271" s="364"/>
      <c r="F271" s="364"/>
      <c r="G271" s="365"/>
      <c r="H271" s="366">
        <v>36</v>
      </c>
      <c r="I271" s="67"/>
      <c r="J271" s="67">
        <v>2</v>
      </c>
      <c r="K271" s="67"/>
      <c r="L271" s="67"/>
      <c r="M271" s="67"/>
      <c r="N271" s="67"/>
      <c r="O271" s="67"/>
      <c r="P271" s="67"/>
      <c r="Q271" s="67"/>
      <c r="R271" s="67"/>
      <c r="S271" s="401"/>
      <c r="T271" s="402">
        <f t="shared" si="36"/>
        <v>38</v>
      </c>
      <c r="U271" s="224">
        <f t="shared" ref="U271:U297" si="37">($T271)/$D$269</f>
        <v>1.6644765659220323E-2</v>
      </c>
      <c r="V271" s="361">
        <f>D269</f>
        <v>2283</v>
      </c>
      <c r="W271" s="403" t="s">
        <v>6</v>
      </c>
      <c r="X271" s="56">
        <f t="shared" ref="X271:X308" si="38">T271</f>
        <v>38</v>
      </c>
      <c r="Y271" s="369"/>
    </row>
    <row r="272" spans="1:25" ht="16.5" thickBot="1" x14ac:dyDescent="0.25">
      <c r="A272" s="58"/>
      <c r="B272" s="364"/>
      <c r="C272" s="364"/>
      <c r="D272" s="364"/>
      <c r="E272" s="364"/>
      <c r="F272" s="364"/>
      <c r="G272" s="365"/>
      <c r="H272" s="366">
        <v>43</v>
      </c>
      <c r="I272" s="67"/>
      <c r="J272" s="67">
        <v>1</v>
      </c>
      <c r="K272" s="67"/>
      <c r="L272" s="67"/>
      <c r="M272" s="67"/>
      <c r="N272" s="67"/>
      <c r="O272" s="67"/>
      <c r="P272" s="67"/>
      <c r="Q272" s="67"/>
      <c r="R272" s="67"/>
      <c r="S272" s="401">
        <v>2</v>
      </c>
      <c r="T272" s="402">
        <f t="shared" si="36"/>
        <v>46</v>
      </c>
      <c r="U272" s="224">
        <f t="shared" si="37"/>
        <v>2.0148926850635129E-2</v>
      </c>
      <c r="V272" s="361">
        <f>D269</f>
        <v>2283</v>
      </c>
      <c r="W272" s="403" t="s">
        <v>14</v>
      </c>
      <c r="X272" s="56">
        <f t="shared" si="38"/>
        <v>46</v>
      </c>
      <c r="Y272" s="369"/>
    </row>
    <row r="273" spans="1:25" ht="16.5" thickBot="1" x14ac:dyDescent="0.25">
      <c r="A273" s="58"/>
      <c r="B273" s="364"/>
      <c r="C273" s="364"/>
      <c r="D273" s="364"/>
      <c r="E273" s="364"/>
      <c r="F273" s="364"/>
      <c r="G273" s="365"/>
      <c r="H273" s="366">
        <v>28</v>
      </c>
      <c r="I273" s="67"/>
      <c r="J273" s="67">
        <v>2</v>
      </c>
      <c r="K273" s="67"/>
      <c r="L273" s="67"/>
      <c r="M273" s="67"/>
      <c r="N273" s="67"/>
      <c r="O273" s="67"/>
      <c r="P273" s="67"/>
      <c r="Q273" s="67"/>
      <c r="R273" s="67"/>
      <c r="S273" s="401">
        <v>4</v>
      </c>
      <c r="T273" s="402">
        <f t="shared" si="36"/>
        <v>34</v>
      </c>
      <c r="U273" s="224">
        <f t="shared" si="37"/>
        <v>1.4892685063512922E-2</v>
      </c>
      <c r="V273" s="361">
        <f>D269</f>
        <v>2283</v>
      </c>
      <c r="W273" s="403" t="s">
        <v>15</v>
      </c>
      <c r="X273" s="56">
        <f t="shared" si="38"/>
        <v>34</v>
      </c>
      <c r="Y273" s="370"/>
    </row>
    <row r="274" spans="1:25" ht="16.5" thickBot="1" x14ac:dyDescent="0.25">
      <c r="A274" s="58"/>
      <c r="B274" s="364"/>
      <c r="C274" s="364"/>
      <c r="D274" s="364"/>
      <c r="E274" s="364"/>
      <c r="F274" s="364"/>
      <c r="G274" s="365"/>
      <c r="H274" s="366">
        <v>7</v>
      </c>
      <c r="I274" s="67"/>
      <c r="J274" s="67">
        <v>1</v>
      </c>
      <c r="K274" s="67"/>
      <c r="L274" s="67"/>
      <c r="M274" s="67"/>
      <c r="N274" s="67"/>
      <c r="O274" s="67"/>
      <c r="P274" s="67"/>
      <c r="Q274" s="67"/>
      <c r="R274" s="67"/>
      <c r="S274" s="401">
        <v>7</v>
      </c>
      <c r="T274" s="402">
        <f t="shared" si="36"/>
        <v>15</v>
      </c>
      <c r="U274" s="224">
        <f t="shared" si="37"/>
        <v>6.5703022339027592E-3</v>
      </c>
      <c r="V274" s="361">
        <f>D269</f>
        <v>2283</v>
      </c>
      <c r="W274" s="403" t="s">
        <v>32</v>
      </c>
      <c r="X274" s="56">
        <f t="shared" si="38"/>
        <v>15</v>
      </c>
      <c r="Y274" s="370"/>
    </row>
    <row r="275" spans="1:25" ht="16.5" thickBot="1" x14ac:dyDescent="0.25">
      <c r="A275" s="58"/>
      <c r="B275" s="364"/>
      <c r="C275" s="364"/>
      <c r="D275" s="364"/>
      <c r="E275" s="364"/>
      <c r="F275" s="364"/>
      <c r="G275" s="365"/>
      <c r="H275" s="366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401"/>
      <c r="T275" s="402">
        <f t="shared" si="36"/>
        <v>0</v>
      </c>
      <c r="U275" s="224">
        <f t="shared" si="37"/>
        <v>0</v>
      </c>
      <c r="V275" s="361">
        <f>D269</f>
        <v>2283</v>
      </c>
      <c r="W275" s="403" t="s">
        <v>33</v>
      </c>
      <c r="X275" s="56">
        <f t="shared" si="38"/>
        <v>0</v>
      </c>
      <c r="Y275" s="370"/>
    </row>
    <row r="276" spans="1:25" ht="16.5" thickBot="1" x14ac:dyDescent="0.25">
      <c r="A276" s="58"/>
      <c r="B276" s="364"/>
      <c r="C276" s="364"/>
      <c r="D276" s="364"/>
      <c r="E276" s="364"/>
      <c r="F276" s="364"/>
      <c r="G276" s="365"/>
      <c r="H276" s="366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401"/>
      <c r="T276" s="402">
        <f t="shared" si="36"/>
        <v>0</v>
      </c>
      <c r="U276" s="224">
        <f t="shared" si="37"/>
        <v>0</v>
      </c>
      <c r="V276" s="361">
        <f>D269</f>
        <v>2283</v>
      </c>
      <c r="W276" s="403" t="s">
        <v>424</v>
      </c>
      <c r="X276" s="56">
        <f t="shared" si="38"/>
        <v>0</v>
      </c>
      <c r="Y276" s="370"/>
    </row>
    <row r="277" spans="1:25" ht="16.5" thickBot="1" x14ac:dyDescent="0.25">
      <c r="A277" s="58"/>
      <c r="B277" s="364"/>
      <c r="C277" s="364"/>
      <c r="D277" s="364"/>
      <c r="E277" s="364"/>
      <c r="F277" s="364"/>
      <c r="G277" s="365"/>
      <c r="H277" s="366"/>
      <c r="I277" s="67"/>
      <c r="J277" s="67">
        <v>4</v>
      </c>
      <c r="K277" s="67"/>
      <c r="L277" s="67"/>
      <c r="M277" s="67"/>
      <c r="N277" s="67"/>
      <c r="O277" s="67"/>
      <c r="P277" s="67"/>
      <c r="Q277" s="67"/>
      <c r="R277" s="67"/>
      <c r="S277" s="401"/>
      <c r="T277" s="402">
        <f t="shared" si="36"/>
        <v>4</v>
      </c>
      <c r="U277" s="224">
        <f t="shared" si="37"/>
        <v>1.7520805957074025E-3</v>
      </c>
      <c r="V277" s="361">
        <f>D269</f>
        <v>2283</v>
      </c>
      <c r="W277" s="403" t="s">
        <v>31</v>
      </c>
      <c r="X277" s="56">
        <f t="shared" si="38"/>
        <v>4</v>
      </c>
      <c r="Y277" s="370"/>
    </row>
    <row r="278" spans="1:25" ht="16.5" thickBot="1" x14ac:dyDescent="0.25">
      <c r="A278" s="58"/>
      <c r="B278" s="364"/>
      <c r="C278" s="364"/>
      <c r="D278" s="364"/>
      <c r="E278" s="364"/>
      <c r="F278" s="364"/>
      <c r="G278" s="365"/>
      <c r="H278" s="366">
        <v>4</v>
      </c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401">
        <v>1</v>
      </c>
      <c r="T278" s="402">
        <f t="shared" si="36"/>
        <v>5</v>
      </c>
      <c r="U278" s="224">
        <f t="shared" si="37"/>
        <v>2.1901007446342531E-3</v>
      </c>
      <c r="V278" s="361">
        <f>D269</f>
        <v>2283</v>
      </c>
      <c r="W278" s="403" t="s">
        <v>0</v>
      </c>
      <c r="X278" s="56">
        <f t="shared" si="38"/>
        <v>5</v>
      </c>
      <c r="Y278" s="369"/>
    </row>
    <row r="279" spans="1:25" ht="16.5" thickBot="1" x14ac:dyDescent="0.25">
      <c r="A279" s="58"/>
      <c r="B279" s="364"/>
      <c r="C279" s="364"/>
      <c r="D279" s="364"/>
      <c r="E279" s="364"/>
      <c r="F279" s="364" t="s">
        <v>110</v>
      </c>
      <c r="G279" s="365"/>
      <c r="H279" s="366">
        <v>23</v>
      </c>
      <c r="I279" s="67"/>
      <c r="J279" s="67">
        <v>1</v>
      </c>
      <c r="K279" s="67"/>
      <c r="L279" s="67"/>
      <c r="M279" s="67"/>
      <c r="N279" s="67"/>
      <c r="O279" s="67"/>
      <c r="P279" s="67"/>
      <c r="Q279" s="67"/>
      <c r="R279" s="67"/>
      <c r="S279" s="401">
        <v>5</v>
      </c>
      <c r="T279" s="402">
        <f t="shared" si="36"/>
        <v>29</v>
      </c>
      <c r="U279" s="224">
        <f t="shared" si="37"/>
        <v>1.2702584318878668E-2</v>
      </c>
      <c r="V279" s="361">
        <f>D269</f>
        <v>2283</v>
      </c>
      <c r="W279" s="403" t="s">
        <v>12</v>
      </c>
      <c r="X279" s="56">
        <f t="shared" si="38"/>
        <v>29</v>
      </c>
      <c r="Y279" s="371"/>
    </row>
    <row r="280" spans="1:25" ht="16.5" thickBot="1" x14ac:dyDescent="0.25">
      <c r="A280" s="58"/>
      <c r="B280" s="364"/>
      <c r="C280" s="364"/>
      <c r="D280" s="364"/>
      <c r="E280" s="364"/>
      <c r="F280" s="364"/>
      <c r="G280" s="365"/>
      <c r="H280" s="366">
        <v>2</v>
      </c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401"/>
      <c r="T280" s="402">
        <f t="shared" si="36"/>
        <v>2</v>
      </c>
      <c r="U280" s="224">
        <f t="shared" si="37"/>
        <v>8.7604029785370125E-4</v>
      </c>
      <c r="V280" s="361">
        <f>D269</f>
        <v>2283</v>
      </c>
      <c r="W280" s="403" t="s">
        <v>35</v>
      </c>
      <c r="X280" s="56">
        <f t="shared" si="38"/>
        <v>2</v>
      </c>
      <c r="Y280" s="371"/>
    </row>
    <row r="281" spans="1:25" ht="16.5" thickBot="1" x14ac:dyDescent="0.25">
      <c r="A281" s="58"/>
      <c r="B281" s="364"/>
      <c r="C281" s="364"/>
      <c r="D281" s="364"/>
      <c r="E281" s="364"/>
      <c r="F281" s="364"/>
      <c r="G281" s="365"/>
      <c r="H281" s="366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401"/>
      <c r="T281" s="402">
        <f t="shared" si="36"/>
        <v>0</v>
      </c>
      <c r="U281" s="224">
        <f t="shared" si="37"/>
        <v>0</v>
      </c>
      <c r="V281" s="361">
        <f>D269</f>
        <v>2283</v>
      </c>
      <c r="W281" s="403" t="s">
        <v>221</v>
      </c>
      <c r="X281" s="56">
        <f t="shared" si="38"/>
        <v>0</v>
      </c>
      <c r="Y281" s="428" t="s">
        <v>295</v>
      </c>
    </row>
    <row r="282" spans="1:25" ht="16.5" thickBot="1" x14ac:dyDescent="0.25">
      <c r="A282" s="58"/>
      <c r="B282" s="364"/>
      <c r="C282" s="364"/>
      <c r="D282" s="364"/>
      <c r="E282" s="364"/>
      <c r="F282" s="364"/>
      <c r="G282" s="62"/>
      <c r="H282" s="375"/>
      <c r="I282" s="67"/>
      <c r="J282" s="67">
        <v>2</v>
      </c>
      <c r="K282" s="67"/>
      <c r="L282" s="67"/>
      <c r="M282" s="67"/>
      <c r="N282" s="67"/>
      <c r="O282" s="67"/>
      <c r="P282" s="67"/>
      <c r="Q282" s="67"/>
      <c r="R282" s="67"/>
      <c r="S282" s="401"/>
      <c r="T282" s="402">
        <f t="shared" si="36"/>
        <v>2</v>
      </c>
      <c r="U282" s="224">
        <f t="shared" si="37"/>
        <v>8.7604029785370125E-4</v>
      </c>
      <c r="V282" s="361">
        <f>D269</f>
        <v>2283</v>
      </c>
      <c r="W282" s="376" t="s">
        <v>29</v>
      </c>
      <c r="X282" s="56">
        <f t="shared" si="38"/>
        <v>2</v>
      </c>
      <c r="Y282" s="383"/>
    </row>
    <row r="283" spans="1:25" ht="16.5" thickBot="1" x14ac:dyDescent="0.25">
      <c r="A283" s="58"/>
      <c r="B283" s="364"/>
      <c r="C283" s="364"/>
      <c r="D283" s="364"/>
      <c r="E283" s="364"/>
      <c r="F283" s="364"/>
      <c r="G283" s="62"/>
      <c r="H283" s="375">
        <v>1</v>
      </c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401"/>
      <c r="T283" s="402">
        <f t="shared" si="36"/>
        <v>1</v>
      </c>
      <c r="U283" s="224">
        <f t="shared" si="37"/>
        <v>4.3802014892685063E-4</v>
      </c>
      <c r="V283" s="361">
        <f>D269</f>
        <v>2283</v>
      </c>
      <c r="W283" s="391" t="s">
        <v>526</v>
      </c>
      <c r="X283" s="56">
        <f t="shared" si="38"/>
        <v>1</v>
      </c>
      <c r="Y283" s="446"/>
    </row>
    <row r="284" spans="1:25" ht="16.5" thickBot="1" x14ac:dyDescent="0.25">
      <c r="A284" s="58"/>
      <c r="B284" s="364"/>
      <c r="C284" s="364"/>
      <c r="D284" s="364"/>
      <c r="E284" s="364"/>
      <c r="F284" s="364"/>
      <c r="G284" s="62"/>
      <c r="H284" s="404">
        <v>3</v>
      </c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6"/>
      <c r="T284" s="407">
        <f t="shared" si="36"/>
        <v>3</v>
      </c>
      <c r="U284" s="331">
        <f t="shared" si="37"/>
        <v>1.3140604467805519E-3</v>
      </c>
      <c r="V284" s="408">
        <f>D269</f>
        <v>2283</v>
      </c>
      <c r="W284" s="409" t="s">
        <v>179</v>
      </c>
      <c r="X284" s="56">
        <f t="shared" si="38"/>
        <v>3</v>
      </c>
      <c r="Y284" s="371"/>
    </row>
    <row r="285" spans="1:25" ht="16.5" thickBot="1" x14ac:dyDescent="0.25">
      <c r="A285" s="58"/>
      <c r="B285" s="364"/>
      <c r="C285" s="364"/>
      <c r="D285" s="364"/>
      <c r="E285" s="364"/>
      <c r="F285" s="364"/>
      <c r="G285" s="365"/>
      <c r="H285" s="359"/>
      <c r="I285" s="410">
        <v>1</v>
      </c>
      <c r="J285" s="68"/>
      <c r="K285" s="68"/>
      <c r="L285" s="68"/>
      <c r="M285" s="68"/>
      <c r="N285" s="68"/>
      <c r="O285" s="68"/>
      <c r="P285" s="68"/>
      <c r="Q285" s="68"/>
      <c r="R285" s="68"/>
      <c r="S285" s="411"/>
      <c r="T285" s="412">
        <f t="shared" si="36"/>
        <v>0</v>
      </c>
      <c r="U285" s="224">
        <f t="shared" si="37"/>
        <v>0</v>
      </c>
      <c r="V285" s="361">
        <f>D269</f>
        <v>2283</v>
      </c>
      <c r="W285" s="413" t="s">
        <v>11</v>
      </c>
      <c r="X285" s="56">
        <f t="shared" si="38"/>
        <v>0</v>
      </c>
      <c r="Y285" s="371"/>
    </row>
    <row r="286" spans="1:25" ht="16.5" thickBot="1" x14ac:dyDescent="0.25">
      <c r="A286" s="58"/>
      <c r="B286" s="364"/>
      <c r="C286" s="364"/>
      <c r="D286" s="364"/>
      <c r="E286" s="364"/>
      <c r="F286" s="364" t="s">
        <v>110</v>
      </c>
      <c r="G286" s="365"/>
      <c r="H286" s="366"/>
      <c r="I286" s="414"/>
      <c r="J286" s="67"/>
      <c r="K286" s="67"/>
      <c r="L286" s="67"/>
      <c r="M286" s="67"/>
      <c r="N286" s="67"/>
      <c r="O286" s="67"/>
      <c r="P286" s="67"/>
      <c r="Q286" s="67"/>
      <c r="R286" s="67"/>
      <c r="S286" s="401"/>
      <c r="T286" s="402">
        <f t="shared" si="36"/>
        <v>0</v>
      </c>
      <c r="U286" s="224">
        <f t="shared" si="37"/>
        <v>0</v>
      </c>
      <c r="V286" s="361">
        <f>D269</f>
        <v>2283</v>
      </c>
      <c r="W286" s="403" t="s">
        <v>30</v>
      </c>
      <c r="X286" s="56">
        <f t="shared" si="38"/>
        <v>0</v>
      </c>
      <c r="Y286" s="371"/>
    </row>
    <row r="287" spans="1:25" ht="16.5" thickBot="1" x14ac:dyDescent="0.25">
      <c r="A287" s="58"/>
      <c r="B287" s="364"/>
      <c r="C287" s="364"/>
      <c r="D287" s="364"/>
      <c r="E287" s="364"/>
      <c r="F287" s="364"/>
      <c r="G287" s="365"/>
      <c r="H287" s="366"/>
      <c r="I287" s="414"/>
      <c r="J287" s="67"/>
      <c r="K287" s="67"/>
      <c r="L287" s="67"/>
      <c r="M287" s="67"/>
      <c r="N287" s="67"/>
      <c r="O287" s="67"/>
      <c r="P287" s="67"/>
      <c r="Q287" s="67"/>
      <c r="R287" s="67"/>
      <c r="S287" s="401">
        <v>1</v>
      </c>
      <c r="T287" s="402">
        <f t="shared" ref="T287:T297" si="39">SUM(H287,J287,L287,N287,P287,R287,S287)</f>
        <v>1</v>
      </c>
      <c r="U287" s="224">
        <f t="shared" si="37"/>
        <v>4.3802014892685063E-4</v>
      </c>
      <c r="V287" s="361">
        <f>D269</f>
        <v>2283</v>
      </c>
      <c r="W287" s="403" t="s">
        <v>3</v>
      </c>
      <c r="X287" s="56">
        <f t="shared" si="38"/>
        <v>1</v>
      </c>
      <c r="Y287" s="370"/>
    </row>
    <row r="288" spans="1:25" ht="16.5" thickBot="1" x14ac:dyDescent="0.25">
      <c r="A288" s="58"/>
      <c r="B288" s="364"/>
      <c r="C288" s="364"/>
      <c r="D288" s="364"/>
      <c r="E288" s="364"/>
      <c r="F288" s="364"/>
      <c r="G288" s="365"/>
      <c r="H288" s="366"/>
      <c r="I288" s="414">
        <v>159</v>
      </c>
      <c r="J288" s="67">
        <v>6</v>
      </c>
      <c r="K288" s="67"/>
      <c r="L288" s="67"/>
      <c r="M288" s="67"/>
      <c r="N288" s="67"/>
      <c r="O288" s="67"/>
      <c r="P288" s="67"/>
      <c r="Q288" s="67"/>
      <c r="R288" s="67"/>
      <c r="S288" s="401">
        <v>34</v>
      </c>
      <c r="T288" s="402">
        <f t="shared" si="39"/>
        <v>40</v>
      </c>
      <c r="U288" s="224">
        <f t="shared" si="37"/>
        <v>1.7520805957074025E-2</v>
      </c>
      <c r="V288" s="361">
        <f>D269</f>
        <v>2283</v>
      </c>
      <c r="W288" s="403" t="s">
        <v>8</v>
      </c>
      <c r="X288" s="56">
        <f t="shared" si="38"/>
        <v>40</v>
      </c>
      <c r="Y288" s="371"/>
    </row>
    <row r="289" spans="1:25" ht="16.5" thickBot="1" x14ac:dyDescent="0.25">
      <c r="A289" s="58"/>
      <c r="B289" s="364"/>
      <c r="C289" s="364"/>
      <c r="D289" s="364"/>
      <c r="E289" s="364"/>
      <c r="F289" s="364"/>
      <c r="G289" s="365"/>
      <c r="H289" s="366"/>
      <c r="I289" s="414"/>
      <c r="J289" s="67"/>
      <c r="K289" s="67"/>
      <c r="L289" s="67"/>
      <c r="M289" s="67"/>
      <c r="N289" s="67"/>
      <c r="O289" s="67"/>
      <c r="P289" s="67"/>
      <c r="Q289" s="67"/>
      <c r="R289" s="67"/>
      <c r="S289" s="401"/>
      <c r="T289" s="402">
        <f t="shared" si="39"/>
        <v>0</v>
      </c>
      <c r="U289" s="224">
        <f t="shared" si="37"/>
        <v>0</v>
      </c>
      <c r="V289" s="361">
        <f>D269</f>
        <v>2283</v>
      </c>
      <c r="W289" s="403" t="s">
        <v>9</v>
      </c>
      <c r="X289" s="56">
        <f t="shared" si="38"/>
        <v>0</v>
      </c>
      <c r="Y289" s="371"/>
    </row>
    <row r="290" spans="1:25" ht="16.5" thickBot="1" x14ac:dyDescent="0.25">
      <c r="A290" s="58"/>
      <c r="B290" s="364"/>
      <c r="C290" s="364"/>
      <c r="D290" s="364"/>
      <c r="E290" s="364"/>
      <c r="F290" s="364"/>
      <c r="G290" s="365"/>
      <c r="H290" s="366"/>
      <c r="I290" s="414"/>
      <c r="J290" s="67"/>
      <c r="K290" s="67"/>
      <c r="L290" s="67"/>
      <c r="M290" s="67"/>
      <c r="N290" s="67"/>
      <c r="O290" s="67"/>
      <c r="P290" s="67"/>
      <c r="Q290" s="67"/>
      <c r="R290" s="67"/>
      <c r="S290" s="401"/>
      <c r="T290" s="402">
        <f t="shared" si="39"/>
        <v>0</v>
      </c>
      <c r="U290" s="224">
        <f t="shared" si="37"/>
        <v>0</v>
      </c>
      <c r="V290" s="361">
        <f>D269</f>
        <v>2283</v>
      </c>
      <c r="W290" s="403" t="s">
        <v>82</v>
      </c>
      <c r="X290" s="56">
        <f t="shared" si="38"/>
        <v>0</v>
      </c>
      <c r="Y290" s="371"/>
    </row>
    <row r="291" spans="1:25" ht="16.5" thickBot="1" x14ac:dyDescent="0.25">
      <c r="A291" s="58"/>
      <c r="B291" s="364"/>
      <c r="C291" s="364"/>
      <c r="D291" s="364"/>
      <c r="E291" s="364"/>
      <c r="F291" s="364"/>
      <c r="G291" s="365"/>
      <c r="H291" s="366"/>
      <c r="I291" s="414">
        <v>1</v>
      </c>
      <c r="J291" s="67"/>
      <c r="K291" s="67"/>
      <c r="L291" s="67"/>
      <c r="M291" s="67"/>
      <c r="N291" s="67"/>
      <c r="O291" s="67"/>
      <c r="P291" s="67"/>
      <c r="Q291" s="67"/>
      <c r="R291" s="67"/>
      <c r="S291" s="401"/>
      <c r="T291" s="402">
        <f t="shared" si="39"/>
        <v>0</v>
      </c>
      <c r="U291" s="224">
        <f t="shared" si="37"/>
        <v>0</v>
      </c>
      <c r="V291" s="361">
        <f>D269</f>
        <v>2283</v>
      </c>
      <c r="W291" s="403" t="s">
        <v>20</v>
      </c>
      <c r="X291" s="56">
        <f t="shared" si="38"/>
        <v>0</v>
      </c>
      <c r="Y291" s="371"/>
    </row>
    <row r="292" spans="1:25" ht="16.5" thickBot="1" x14ac:dyDescent="0.25">
      <c r="A292" s="58" t="s">
        <v>110</v>
      </c>
      <c r="B292" s="364"/>
      <c r="C292" s="364"/>
      <c r="D292" s="364"/>
      <c r="E292" s="364"/>
      <c r="F292" s="364"/>
      <c r="G292" s="365"/>
      <c r="H292" s="366"/>
      <c r="I292" s="414"/>
      <c r="J292" s="67"/>
      <c r="K292" s="67"/>
      <c r="L292" s="67"/>
      <c r="M292" s="67"/>
      <c r="N292" s="67"/>
      <c r="O292" s="67"/>
      <c r="P292" s="67"/>
      <c r="Q292" s="67"/>
      <c r="R292" s="67"/>
      <c r="S292" s="401"/>
      <c r="T292" s="402">
        <f t="shared" si="39"/>
        <v>0</v>
      </c>
      <c r="U292" s="224">
        <f t="shared" si="37"/>
        <v>0</v>
      </c>
      <c r="V292" s="361">
        <f>D269</f>
        <v>2283</v>
      </c>
      <c r="W292" s="403" t="s">
        <v>83</v>
      </c>
      <c r="X292" s="56">
        <f t="shared" si="38"/>
        <v>0</v>
      </c>
      <c r="Y292" s="370" t="s">
        <v>169</v>
      </c>
    </row>
    <row r="293" spans="1:25" ht="16.5" thickBot="1" x14ac:dyDescent="0.25">
      <c r="A293" s="58"/>
      <c r="B293" s="364"/>
      <c r="C293" s="364"/>
      <c r="D293" s="364"/>
      <c r="E293" s="364"/>
      <c r="F293" s="364"/>
      <c r="G293" s="365"/>
      <c r="H293" s="366"/>
      <c r="I293" s="414"/>
      <c r="J293" s="67"/>
      <c r="K293" s="67"/>
      <c r="L293" s="67"/>
      <c r="M293" s="67"/>
      <c r="N293" s="67"/>
      <c r="O293" s="67"/>
      <c r="P293" s="67"/>
      <c r="Q293" s="67"/>
      <c r="R293" s="67"/>
      <c r="S293" s="401"/>
      <c r="T293" s="402">
        <f t="shared" si="39"/>
        <v>0</v>
      </c>
      <c r="U293" s="224">
        <f t="shared" si="37"/>
        <v>0</v>
      </c>
      <c r="V293" s="361">
        <f>D269</f>
        <v>2283</v>
      </c>
      <c r="W293" s="403" t="s">
        <v>10</v>
      </c>
      <c r="X293" s="56">
        <f t="shared" si="38"/>
        <v>0</v>
      </c>
      <c r="Y293" s="370" t="s">
        <v>527</v>
      </c>
    </row>
    <row r="294" spans="1:25" ht="16.5" thickBot="1" x14ac:dyDescent="0.25">
      <c r="A294" s="58"/>
      <c r="B294" s="364"/>
      <c r="C294" s="364"/>
      <c r="D294" s="364"/>
      <c r="E294" s="364"/>
      <c r="F294" s="364"/>
      <c r="G294" s="365"/>
      <c r="H294" s="366"/>
      <c r="I294" s="414"/>
      <c r="J294" s="67">
        <v>4</v>
      </c>
      <c r="K294" s="67"/>
      <c r="L294" s="67"/>
      <c r="M294" s="67"/>
      <c r="N294" s="67"/>
      <c r="O294" s="67"/>
      <c r="P294" s="67"/>
      <c r="Q294" s="67"/>
      <c r="R294" s="67"/>
      <c r="S294" s="401"/>
      <c r="T294" s="402">
        <f t="shared" si="39"/>
        <v>4</v>
      </c>
      <c r="U294" s="224">
        <f t="shared" si="37"/>
        <v>1.7520805957074025E-3</v>
      </c>
      <c r="V294" s="361">
        <f>D269</f>
        <v>2283</v>
      </c>
      <c r="W294" s="403" t="s">
        <v>13</v>
      </c>
      <c r="X294" s="56">
        <f t="shared" si="38"/>
        <v>4</v>
      </c>
      <c r="Y294" s="446"/>
    </row>
    <row r="295" spans="1:25" ht="16.5" thickBot="1" x14ac:dyDescent="0.25">
      <c r="A295" s="58"/>
      <c r="B295" s="364"/>
      <c r="C295" s="364"/>
      <c r="D295" s="364"/>
      <c r="E295" s="364"/>
      <c r="F295" s="364"/>
      <c r="G295" s="365"/>
      <c r="H295" s="366"/>
      <c r="I295" s="67">
        <v>1</v>
      </c>
      <c r="J295" s="67">
        <v>1</v>
      </c>
      <c r="K295" s="67"/>
      <c r="L295" s="67"/>
      <c r="M295" s="67"/>
      <c r="N295" s="67"/>
      <c r="O295" s="67"/>
      <c r="P295" s="67"/>
      <c r="Q295" s="67"/>
      <c r="R295" s="67"/>
      <c r="S295" s="401"/>
      <c r="T295" s="402">
        <f t="shared" si="39"/>
        <v>1</v>
      </c>
      <c r="U295" s="224">
        <f t="shared" si="37"/>
        <v>4.3802014892685063E-4</v>
      </c>
      <c r="V295" s="361">
        <f>D269</f>
        <v>2283</v>
      </c>
      <c r="W295" s="403" t="s">
        <v>101</v>
      </c>
      <c r="X295" s="56">
        <f t="shared" si="38"/>
        <v>1</v>
      </c>
      <c r="Y295" s="453"/>
    </row>
    <row r="296" spans="1:25" ht="15.75" thickBot="1" x14ac:dyDescent="0.25">
      <c r="A296" s="58"/>
      <c r="B296" s="364"/>
      <c r="C296" s="364"/>
      <c r="D296" s="364"/>
      <c r="E296" s="364"/>
      <c r="F296" s="364"/>
      <c r="G296" s="365"/>
      <c r="H296" s="366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401"/>
      <c r="T296" s="402">
        <f t="shared" si="39"/>
        <v>0</v>
      </c>
      <c r="U296" s="224">
        <f t="shared" si="37"/>
        <v>0</v>
      </c>
      <c r="V296" s="361">
        <f>D269</f>
        <v>2283</v>
      </c>
      <c r="W296" s="368" t="s">
        <v>103</v>
      </c>
      <c r="X296" s="56">
        <f t="shared" si="38"/>
        <v>0</v>
      </c>
      <c r="Y296" s="370"/>
    </row>
    <row r="297" spans="1:25" ht="16.5" thickBot="1" x14ac:dyDescent="0.25">
      <c r="A297" s="58"/>
      <c r="B297" s="364"/>
      <c r="C297" s="364"/>
      <c r="D297" s="364"/>
      <c r="E297" s="364"/>
      <c r="F297" s="364"/>
      <c r="G297" s="365"/>
      <c r="H297" s="372"/>
      <c r="I297" s="72"/>
      <c r="J297" s="72">
        <v>1</v>
      </c>
      <c r="K297" s="72"/>
      <c r="L297" s="72"/>
      <c r="M297" s="72"/>
      <c r="N297" s="72"/>
      <c r="O297" s="72"/>
      <c r="P297" s="72"/>
      <c r="Q297" s="72"/>
      <c r="R297" s="72"/>
      <c r="S297" s="415">
        <v>1</v>
      </c>
      <c r="T297" s="402">
        <f t="shared" si="39"/>
        <v>2</v>
      </c>
      <c r="U297" s="224">
        <f t="shared" si="37"/>
        <v>8.7604029785370125E-4</v>
      </c>
      <c r="V297" s="361">
        <f>D269</f>
        <v>2283</v>
      </c>
      <c r="W297" s="391" t="s">
        <v>85</v>
      </c>
      <c r="X297" s="56">
        <f t="shared" si="38"/>
        <v>2</v>
      </c>
      <c r="Y297" s="363"/>
    </row>
    <row r="298" spans="1:25" ht="16.5" thickBot="1" x14ac:dyDescent="0.3">
      <c r="A298" s="58"/>
      <c r="B298" s="364"/>
      <c r="C298" s="364"/>
      <c r="D298" s="364"/>
      <c r="E298" s="364"/>
      <c r="F298" s="364"/>
      <c r="G298" s="365"/>
      <c r="H298" s="358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2"/>
      <c r="U298" s="202"/>
      <c r="V298" s="202"/>
      <c r="W298" s="287" t="s">
        <v>86</v>
      </c>
      <c r="X298" s="56">
        <f t="shared" si="38"/>
        <v>0</v>
      </c>
      <c r="Y298" s="363"/>
    </row>
    <row r="299" spans="1:25" ht="16.5" thickBot="1" x14ac:dyDescent="0.25">
      <c r="A299" s="58"/>
      <c r="B299" s="364"/>
      <c r="C299" s="364"/>
      <c r="D299" s="364"/>
      <c r="E299" s="364"/>
      <c r="F299" s="364"/>
      <c r="G299" s="62"/>
      <c r="H299" s="359">
        <v>18</v>
      </c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398"/>
      <c r="T299" s="412">
        <f t="shared" ref="T299:T308" si="40">SUM(H299,J299,L299,N299,P299,R299,S299)</f>
        <v>18</v>
      </c>
      <c r="U299" s="224">
        <f>($T299)/$D$269</f>
        <v>7.8843626806833107E-3</v>
      </c>
      <c r="V299" s="361">
        <f>D269</f>
        <v>2283</v>
      </c>
      <c r="W299" s="400" t="s">
        <v>528</v>
      </c>
      <c r="X299" s="56">
        <f t="shared" si="38"/>
        <v>18</v>
      </c>
      <c r="Y299" s="105" t="s">
        <v>329</v>
      </c>
    </row>
    <row r="300" spans="1:25" ht="16.5" thickBot="1" x14ac:dyDescent="0.25">
      <c r="A300" s="58"/>
      <c r="B300" s="364"/>
      <c r="C300" s="364"/>
      <c r="D300" s="364"/>
      <c r="E300" s="364"/>
      <c r="F300" s="364"/>
      <c r="G300" s="62"/>
      <c r="H300" s="366">
        <v>1</v>
      </c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401"/>
      <c r="T300" s="402">
        <f t="shared" si="40"/>
        <v>1</v>
      </c>
      <c r="U300" s="224">
        <f t="shared" ref="U300:U308" si="41">($T300)/$D$269</f>
        <v>4.3802014892685063E-4</v>
      </c>
      <c r="V300" s="361">
        <f>D269</f>
        <v>2283</v>
      </c>
      <c r="W300" s="403" t="s">
        <v>88</v>
      </c>
      <c r="X300" s="56">
        <f t="shared" si="38"/>
        <v>1</v>
      </c>
      <c r="Y300" s="105" t="s">
        <v>530</v>
      </c>
    </row>
    <row r="301" spans="1:25" ht="16.5" thickBot="1" x14ac:dyDescent="0.25">
      <c r="A301" s="58"/>
      <c r="B301" s="364"/>
      <c r="C301" s="364"/>
      <c r="D301" s="364"/>
      <c r="E301" s="364"/>
      <c r="F301" s="364"/>
      <c r="G301" s="62"/>
      <c r="H301" s="366">
        <v>15</v>
      </c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401"/>
      <c r="T301" s="402">
        <f t="shared" si="40"/>
        <v>15</v>
      </c>
      <c r="U301" s="224">
        <f t="shared" si="41"/>
        <v>6.5703022339027592E-3</v>
      </c>
      <c r="V301" s="361">
        <f>D269</f>
        <v>2283</v>
      </c>
      <c r="W301" s="403" t="s">
        <v>199</v>
      </c>
      <c r="X301" s="56">
        <f t="shared" si="38"/>
        <v>15</v>
      </c>
      <c r="Y301" s="453" t="s">
        <v>470</v>
      </c>
    </row>
    <row r="302" spans="1:25" ht="16.5" thickBot="1" x14ac:dyDescent="0.25">
      <c r="A302" s="58"/>
      <c r="B302" s="364"/>
      <c r="C302" s="364"/>
      <c r="D302" s="364"/>
      <c r="E302" s="364"/>
      <c r="F302" s="364"/>
      <c r="G302" s="62"/>
      <c r="H302" s="366">
        <v>4</v>
      </c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401"/>
      <c r="T302" s="402">
        <f t="shared" si="40"/>
        <v>4</v>
      </c>
      <c r="U302" s="224">
        <f t="shared" si="41"/>
        <v>1.7520805957074025E-3</v>
      </c>
      <c r="V302" s="361" t="str">
        <f>D268</f>
        <v>Build QTY</v>
      </c>
      <c r="W302" s="403" t="s">
        <v>89</v>
      </c>
      <c r="X302" s="56">
        <f t="shared" si="38"/>
        <v>4</v>
      </c>
      <c r="Y302" s="453" t="s">
        <v>529</v>
      </c>
    </row>
    <row r="303" spans="1:25" ht="16.5" thickBot="1" x14ac:dyDescent="0.25">
      <c r="A303" s="58"/>
      <c r="B303" s="364"/>
      <c r="C303" s="364"/>
      <c r="D303" s="364"/>
      <c r="E303" s="364"/>
      <c r="F303" s="364"/>
      <c r="G303" s="62"/>
      <c r="H303" s="366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401"/>
      <c r="T303" s="402">
        <f t="shared" si="40"/>
        <v>0</v>
      </c>
      <c r="U303" s="224">
        <f t="shared" si="41"/>
        <v>0</v>
      </c>
      <c r="V303" s="361">
        <f>D269</f>
        <v>2283</v>
      </c>
      <c r="W303" s="403" t="s">
        <v>28</v>
      </c>
      <c r="X303" s="56">
        <f t="shared" si="38"/>
        <v>0</v>
      </c>
      <c r="Y303" s="105" t="s">
        <v>110</v>
      </c>
    </row>
    <row r="304" spans="1:25" ht="16.5" thickBot="1" x14ac:dyDescent="0.25">
      <c r="A304" s="58"/>
      <c r="B304" s="364"/>
      <c r="C304" s="364"/>
      <c r="D304" s="364"/>
      <c r="E304" s="364"/>
      <c r="F304" s="364"/>
      <c r="G304" s="62"/>
      <c r="H304" s="366">
        <v>10</v>
      </c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401"/>
      <c r="T304" s="402">
        <f t="shared" si="40"/>
        <v>10</v>
      </c>
      <c r="U304" s="224">
        <f t="shared" si="41"/>
        <v>4.3802014892685062E-3</v>
      </c>
      <c r="V304" s="361">
        <f>D269</f>
        <v>2283</v>
      </c>
      <c r="W304" s="403" t="s">
        <v>76</v>
      </c>
      <c r="X304" s="56">
        <f t="shared" si="38"/>
        <v>10</v>
      </c>
      <c r="Y304" s="453"/>
    </row>
    <row r="305" spans="1:31" ht="16.5" thickBot="1" x14ac:dyDescent="0.25">
      <c r="A305" s="58"/>
      <c r="B305" s="364"/>
      <c r="C305" s="364"/>
      <c r="D305" s="364"/>
      <c r="E305" s="364"/>
      <c r="F305" s="364"/>
      <c r="G305" s="62"/>
      <c r="H305" s="366">
        <v>1</v>
      </c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401"/>
      <c r="T305" s="402">
        <f t="shared" si="40"/>
        <v>1</v>
      </c>
      <c r="U305" s="224">
        <f t="shared" si="41"/>
        <v>4.3802014892685063E-4</v>
      </c>
      <c r="V305" s="361">
        <f>D269</f>
        <v>2283</v>
      </c>
      <c r="W305" s="376" t="s">
        <v>13</v>
      </c>
      <c r="X305" s="56">
        <f t="shared" si="38"/>
        <v>1</v>
      </c>
      <c r="Y305" s="453"/>
    </row>
    <row r="306" spans="1:31" ht="16.5" thickBot="1" x14ac:dyDescent="0.25">
      <c r="A306" s="58"/>
      <c r="B306" s="364"/>
      <c r="C306" s="364"/>
      <c r="D306" s="364"/>
      <c r="E306" s="364"/>
      <c r="F306" s="364"/>
      <c r="G306" s="62"/>
      <c r="H306" s="372">
        <v>4</v>
      </c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415"/>
      <c r="T306" s="402">
        <f t="shared" si="40"/>
        <v>4</v>
      </c>
      <c r="U306" s="224">
        <f t="shared" si="41"/>
        <v>1.7520805957074025E-3</v>
      </c>
      <c r="V306" s="361">
        <f>D269</f>
        <v>2283</v>
      </c>
      <c r="W306" s="391" t="s">
        <v>200</v>
      </c>
      <c r="X306" s="56">
        <f t="shared" si="38"/>
        <v>4</v>
      </c>
      <c r="Y306" s="453"/>
    </row>
    <row r="307" spans="1:31" ht="16.5" thickBot="1" x14ac:dyDescent="0.25">
      <c r="A307" s="364"/>
      <c r="B307" s="364"/>
      <c r="C307" s="364"/>
      <c r="D307" s="364"/>
      <c r="E307" s="364"/>
      <c r="F307" s="364"/>
      <c r="G307" s="62"/>
      <c r="H307" s="3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415"/>
      <c r="T307" s="402">
        <f t="shared" si="40"/>
        <v>0</v>
      </c>
      <c r="U307" s="224">
        <f t="shared" si="41"/>
        <v>0</v>
      </c>
      <c r="V307" s="361">
        <f>D269</f>
        <v>2283</v>
      </c>
      <c r="W307" s="391" t="s">
        <v>97</v>
      </c>
      <c r="X307" s="56">
        <f t="shared" si="38"/>
        <v>0</v>
      </c>
      <c r="Y307" s="453"/>
    </row>
    <row r="308" spans="1:31" ht="16.5" thickBot="1" x14ac:dyDescent="0.25">
      <c r="A308" s="191"/>
      <c r="B308" s="192"/>
      <c r="C308" s="192"/>
      <c r="D308" s="192"/>
      <c r="E308" s="192"/>
      <c r="F308" s="192"/>
      <c r="G308" s="199"/>
      <c r="H308" s="372">
        <v>1</v>
      </c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415"/>
      <c r="T308" s="416">
        <f t="shared" si="40"/>
        <v>1</v>
      </c>
      <c r="U308" s="331">
        <f t="shared" si="41"/>
        <v>4.3802014892685063E-4</v>
      </c>
      <c r="V308" s="361">
        <f>D269</f>
        <v>2283</v>
      </c>
      <c r="W308" s="409" t="s">
        <v>168</v>
      </c>
      <c r="X308" s="56">
        <f t="shared" si="38"/>
        <v>1</v>
      </c>
      <c r="Y308" s="392"/>
    </row>
    <row r="309" spans="1:31" ht="15.75" thickBot="1" x14ac:dyDescent="0.25">
      <c r="G309" s="53" t="s">
        <v>5</v>
      </c>
      <c r="H309" s="63">
        <f>SUM(H270:H308)</f>
        <v>363</v>
      </c>
      <c r="I309" s="63">
        <f t="shared" ref="I309:R309" si="42">SUM(I270:I308)</f>
        <v>162</v>
      </c>
      <c r="J309" s="63">
        <f t="shared" si="42"/>
        <v>35</v>
      </c>
      <c r="K309" s="63">
        <f t="shared" si="42"/>
        <v>0</v>
      </c>
      <c r="L309" s="63">
        <f t="shared" si="42"/>
        <v>0</v>
      </c>
      <c r="M309" s="63">
        <f t="shared" si="42"/>
        <v>0</v>
      </c>
      <c r="N309" s="63">
        <f t="shared" si="42"/>
        <v>0</v>
      </c>
      <c r="O309" s="63">
        <f t="shared" si="42"/>
        <v>0</v>
      </c>
      <c r="P309" s="63">
        <f t="shared" si="42"/>
        <v>0</v>
      </c>
      <c r="Q309" s="63">
        <f t="shared" si="42"/>
        <v>0</v>
      </c>
      <c r="R309" s="63">
        <f t="shared" si="42"/>
        <v>0</v>
      </c>
      <c r="S309" s="63">
        <f>SUM(S270:S308)</f>
        <v>63</v>
      </c>
      <c r="T309" s="417">
        <f>SUM(H309,J309,L309,N309,P309,R309,S309)</f>
        <v>461</v>
      </c>
      <c r="U309" s="224">
        <f>($T309)/$D$269</f>
        <v>0.20192728865527815</v>
      </c>
      <c r="V309" s="361">
        <f>D269</f>
        <v>2283</v>
      </c>
      <c r="W309" s="11"/>
      <c r="Y309" s="7"/>
    </row>
    <row r="311" spans="1:31" ht="15.75" thickBot="1" x14ac:dyDescent="0.3"/>
    <row r="312" spans="1:31" ht="75.75" thickBot="1" x14ac:dyDescent="0.3">
      <c r="A312" s="48" t="s">
        <v>23</v>
      </c>
      <c r="B312" s="49" t="s">
        <v>51</v>
      </c>
      <c r="C312" s="49" t="s">
        <v>56</v>
      </c>
      <c r="D312" s="49" t="s">
        <v>18</v>
      </c>
      <c r="E312" s="48" t="s">
        <v>17</v>
      </c>
      <c r="F312" s="50" t="s">
        <v>1</v>
      </c>
      <c r="G312" s="51" t="s">
        <v>24</v>
      </c>
      <c r="H312" s="52" t="s">
        <v>77</v>
      </c>
      <c r="I312" s="52" t="s">
        <v>78</v>
      </c>
      <c r="J312" s="52" t="s">
        <v>57</v>
      </c>
      <c r="K312" s="52" t="s">
        <v>62</v>
      </c>
      <c r="L312" s="52" t="s">
        <v>58</v>
      </c>
      <c r="M312" s="52" t="s">
        <v>63</v>
      </c>
      <c r="N312" s="52" t="s">
        <v>59</v>
      </c>
      <c r="O312" s="52" t="s">
        <v>64</v>
      </c>
      <c r="P312" s="52" t="s">
        <v>60</v>
      </c>
      <c r="Q312" s="52" t="s">
        <v>79</v>
      </c>
      <c r="R312" s="52" t="s">
        <v>131</v>
      </c>
      <c r="S312" s="52" t="s">
        <v>44</v>
      </c>
      <c r="T312" s="49" t="s">
        <v>5</v>
      </c>
      <c r="U312" s="48" t="s">
        <v>2</v>
      </c>
      <c r="V312" s="88" t="s">
        <v>74</v>
      </c>
      <c r="W312" s="89" t="s">
        <v>21</v>
      </c>
      <c r="X312" s="49" t="s">
        <v>18</v>
      </c>
      <c r="Y312" s="90" t="s">
        <v>7</v>
      </c>
    </row>
    <row r="313" spans="1:31" ht="15.75" thickBot="1" x14ac:dyDescent="0.3">
      <c r="A313" s="466">
        <v>1483021</v>
      </c>
      <c r="B313" s="395" t="s">
        <v>284</v>
      </c>
      <c r="C313" s="466">
        <v>1920</v>
      </c>
      <c r="D313" s="466">
        <v>2208</v>
      </c>
      <c r="E313" s="466">
        <v>1829</v>
      </c>
      <c r="F313" s="467">
        <f>E313/D313</f>
        <v>0.82835144927536231</v>
      </c>
      <c r="G313" s="396">
        <v>44993</v>
      </c>
      <c r="H313" s="358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94"/>
      <c r="U313" s="202"/>
      <c r="V313" s="203"/>
      <c r="W313" s="95" t="s">
        <v>80</v>
      </c>
      <c r="X313" s="397">
        <v>578.5</v>
      </c>
      <c r="Y313" s="45" t="s">
        <v>139</v>
      </c>
    </row>
    <row r="314" spans="1:31" ht="16.5" thickBot="1" x14ac:dyDescent="0.25">
      <c r="A314" s="55"/>
      <c r="B314" s="56"/>
      <c r="C314" s="56"/>
      <c r="D314" s="56"/>
      <c r="E314" s="56"/>
      <c r="F314" s="56"/>
      <c r="G314" s="57"/>
      <c r="H314" s="359">
        <v>22</v>
      </c>
      <c r="I314" s="65"/>
      <c r="J314" s="65">
        <v>13</v>
      </c>
      <c r="K314" s="65"/>
      <c r="L314" s="65">
        <v>5</v>
      </c>
      <c r="M314" s="65"/>
      <c r="N314" s="65"/>
      <c r="O314" s="65"/>
      <c r="P314" s="65"/>
      <c r="Q314" s="65"/>
      <c r="R314" s="65"/>
      <c r="S314" s="398">
        <v>8</v>
      </c>
      <c r="T314" s="399">
        <f t="shared" ref="T314:T341" si="43">SUM(H314,J314,L314,N314,P314,R314,S314)</f>
        <v>48</v>
      </c>
      <c r="U314" s="224">
        <f>($T314)/$D$313</f>
        <v>2.1739130434782608E-2</v>
      </c>
      <c r="V314" s="361">
        <f>D313</f>
        <v>2208</v>
      </c>
      <c r="W314" s="400" t="s">
        <v>16</v>
      </c>
      <c r="X314" s="56">
        <f>T314</f>
        <v>48</v>
      </c>
      <c r="Y314" s="369"/>
    </row>
    <row r="315" spans="1:31" ht="16.5" thickBot="1" x14ac:dyDescent="0.25">
      <c r="A315" s="58"/>
      <c r="B315" s="364"/>
      <c r="C315" s="364"/>
      <c r="D315" s="364"/>
      <c r="E315" s="364"/>
      <c r="F315" s="364"/>
      <c r="G315" s="365"/>
      <c r="H315" s="366">
        <v>25</v>
      </c>
      <c r="I315" s="67"/>
      <c r="J315" s="67">
        <v>3</v>
      </c>
      <c r="K315" s="67"/>
      <c r="L315" s="67">
        <v>2</v>
      </c>
      <c r="M315" s="67"/>
      <c r="N315" s="67"/>
      <c r="O315" s="67"/>
      <c r="P315" s="67"/>
      <c r="Q315" s="67"/>
      <c r="R315" s="67"/>
      <c r="S315" s="401">
        <v>5</v>
      </c>
      <c r="T315" s="402">
        <f t="shared" si="43"/>
        <v>35</v>
      </c>
      <c r="U315" s="224">
        <f t="shared" ref="U315:U341" si="44">($T315)/$D$313</f>
        <v>1.585144927536232E-2</v>
      </c>
      <c r="V315" s="361">
        <f>D313</f>
        <v>2208</v>
      </c>
      <c r="W315" s="403" t="s">
        <v>6</v>
      </c>
      <c r="X315" s="56">
        <f t="shared" ref="X315:X352" si="45">T315</f>
        <v>35</v>
      </c>
      <c r="Y315" s="369"/>
    </row>
    <row r="316" spans="1:31" ht="16.5" thickBot="1" x14ac:dyDescent="0.25">
      <c r="A316" s="58"/>
      <c r="B316" s="364"/>
      <c r="C316" s="364"/>
      <c r="D316" s="364"/>
      <c r="E316" s="364"/>
      <c r="F316" s="364"/>
      <c r="G316" s="365"/>
      <c r="H316" s="366">
        <v>81</v>
      </c>
      <c r="I316" s="67"/>
      <c r="J316" s="67">
        <v>2</v>
      </c>
      <c r="K316" s="67"/>
      <c r="L316" s="67">
        <v>6</v>
      </c>
      <c r="M316" s="67"/>
      <c r="N316" s="67"/>
      <c r="O316" s="67"/>
      <c r="P316" s="67"/>
      <c r="Q316" s="67"/>
      <c r="R316" s="67"/>
      <c r="S316" s="401">
        <v>11</v>
      </c>
      <c r="T316" s="402">
        <f t="shared" si="43"/>
        <v>100</v>
      </c>
      <c r="U316" s="224">
        <f t="shared" si="44"/>
        <v>4.5289855072463768E-2</v>
      </c>
      <c r="V316" s="361">
        <f>D313</f>
        <v>2208</v>
      </c>
      <c r="W316" s="403" t="s">
        <v>14</v>
      </c>
      <c r="X316" s="56">
        <f t="shared" si="45"/>
        <v>100</v>
      </c>
      <c r="Y316" s="369"/>
    </row>
    <row r="317" spans="1:31" ht="16.5" thickBot="1" x14ac:dyDescent="0.25">
      <c r="A317" s="58"/>
      <c r="B317" s="364"/>
      <c r="C317" s="364"/>
      <c r="D317" s="364"/>
      <c r="E317" s="364"/>
      <c r="F317" s="364"/>
      <c r="G317" s="365"/>
      <c r="H317" s="366">
        <v>24</v>
      </c>
      <c r="I317" s="67"/>
      <c r="J317" s="67">
        <v>4</v>
      </c>
      <c r="K317" s="67"/>
      <c r="L317" s="67">
        <v>5</v>
      </c>
      <c r="M317" s="67"/>
      <c r="N317" s="67"/>
      <c r="O317" s="67"/>
      <c r="P317" s="67"/>
      <c r="Q317" s="67"/>
      <c r="R317" s="67"/>
      <c r="S317" s="401">
        <v>22</v>
      </c>
      <c r="T317" s="402">
        <f t="shared" si="43"/>
        <v>55</v>
      </c>
      <c r="U317" s="224">
        <f t="shared" si="44"/>
        <v>2.4909420289855072E-2</v>
      </c>
      <c r="V317" s="361">
        <f>D313</f>
        <v>2208</v>
      </c>
      <c r="W317" s="403" t="s">
        <v>15</v>
      </c>
      <c r="X317" s="56">
        <f t="shared" si="45"/>
        <v>55</v>
      </c>
      <c r="Y317" s="370"/>
    </row>
    <row r="318" spans="1:31" ht="16.5" thickBot="1" x14ac:dyDescent="0.25">
      <c r="A318" s="58"/>
      <c r="B318" s="364"/>
      <c r="C318" s="364"/>
      <c r="D318" s="364"/>
      <c r="E318" s="364"/>
      <c r="F318" s="364"/>
      <c r="G318" s="365"/>
      <c r="H318" s="366">
        <v>5</v>
      </c>
      <c r="I318" s="67"/>
      <c r="J318" s="67"/>
      <c r="K318" s="67"/>
      <c r="L318" s="67">
        <v>2</v>
      </c>
      <c r="M318" s="67"/>
      <c r="N318" s="67"/>
      <c r="O318" s="67"/>
      <c r="P318" s="67"/>
      <c r="Q318" s="67"/>
      <c r="R318" s="67"/>
      <c r="S318" s="401"/>
      <c r="T318" s="402">
        <f t="shared" si="43"/>
        <v>7</v>
      </c>
      <c r="U318" s="224">
        <f t="shared" si="44"/>
        <v>3.170289855072464E-3</v>
      </c>
      <c r="V318" s="361">
        <f>D313</f>
        <v>2208</v>
      </c>
      <c r="W318" s="403" t="s">
        <v>32</v>
      </c>
      <c r="X318" s="56">
        <f t="shared" si="45"/>
        <v>7</v>
      </c>
      <c r="Y318" s="370"/>
    </row>
    <row r="319" spans="1:31" ht="16.5" thickBot="1" x14ac:dyDescent="0.25">
      <c r="A319" s="58"/>
      <c r="B319" s="364"/>
      <c r="C319" s="364"/>
      <c r="D319" s="364"/>
      <c r="E319" s="364"/>
      <c r="F319" s="364"/>
      <c r="G319" s="365"/>
      <c r="H319" s="366">
        <v>1</v>
      </c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401"/>
      <c r="T319" s="402">
        <f t="shared" si="43"/>
        <v>1</v>
      </c>
      <c r="U319" s="224">
        <f t="shared" si="44"/>
        <v>4.5289855072463769E-4</v>
      </c>
      <c r="V319" s="361">
        <f>D313</f>
        <v>2208</v>
      </c>
      <c r="W319" s="403" t="s">
        <v>33</v>
      </c>
      <c r="X319" s="56">
        <f t="shared" si="45"/>
        <v>1</v>
      </c>
      <c r="Y319" s="370"/>
      <c r="AE319" s="14" t="s">
        <v>107</v>
      </c>
    </row>
    <row r="320" spans="1:31" ht="16.5" thickBot="1" x14ac:dyDescent="0.25">
      <c r="A320" s="58"/>
      <c r="B320" s="364"/>
      <c r="C320" s="364"/>
      <c r="D320" s="364"/>
      <c r="E320" s="364"/>
      <c r="F320" s="364"/>
      <c r="G320" s="365"/>
      <c r="H320" s="366">
        <v>1</v>
      </c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401"/>
      <c r="T320" s="402">
        <f t="shared" si="43"/>
        <v>1</v>
      </c>
      <c r="U320" s="224">
        <f t="shared" si="44"/>
        <v>4.5289855072463769E-4</v>
      </c>
      <c r="V320" s="361">
        <f>D313</f>
        <v>2208</v>
      </c>
      <c r="W320" s="403" t="s">
        <v>28</v>
      </c>
      <c r="X320" s="56">
        <f t="shared" si="45"/>
        <v>1</v>
      </c>
      <c r="Y320" s="370"/>
    </row>
    <row r="321" spans="1:25" ht="16.5" thickBot="1" x14ac:dyDescent="0.25">
      <c r="A321" s="58"/>
      <c r="B321" s="364"/>
      <c r="C321" s="364"/>
      <c r="D321" s="364"/>
      <c r="E321" s="364"/>
      <c r="F321" s="364"/>
      <c r="G321" s="365"/>
      <c r="H321" s="366">
        <v>15</v>
      </c>
      <c r="I321" s="67"/>
      <c r="J321" s="67">
        <v>2</v>
      </c>
      <c r="K321" s="67"/>
      <c r="L321" s="67"/>
      <c r="M321" s="67"/>
      <c r="N321" s="67"/>
      <c r="O321" s="67"/>
      <c r="P321" s="67"/>
      <c r="Q321" s="67"/>
      <c r="R321" s="67"/>
      <c r="S321" s="401"/>
      <c r="T321" s="402">
        <f t="shared" si="43"/>
        <v>17</v>
      </c>
      <c r="U321" s="224">
        <f t="shared" si="44"/>
        <v>7.6992753623188409E-3</v>
      </c>
      <c r="V321" s="361">
        <f>D313</f>
        <v>2208</v>
      </c>
      <c r="W321" s="403" t="s">
        <v>31</v>
      </c>
      <c r="X321" s="56">
        <f t="shared" si="45"/>
        <v>17</v>
      </c>
      <c r="Y321" s="370"/>
    </row>
    <row r="322" spans="1:25" ht="16.5" thickBot="1" x14ac:dyDescent="0.25">
      <c r="A322" s="58"/>
      <c r="B322" s="364"/>
      <c r="C322" s="364"/>
      <c r="D322" s="364"/>
      <c r="E322" s="364"/>
      <c r="F322" s="364"/>
      <c r="G322" s="365"/>
      <c r="H322" s="366">
        <v>4</v>
      </c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401">
        <v>1</v>
      </c>
      <c r="T322" s="402">
        <f t="shared" si="43"/>
        <v>5</v>
      </c>
      <c r="U322" s="224">
        <f t="shared" si="44"/>
        <v>2.2644927536231885E-3</v>
      </c>
      <c r="V322" s="361">
        <f>D313</f>
        <v>2208</v>
      </c>
      <c r="W322" s="403" t="s">
        <v>0</v>
      </c>
      <c r="X322" s="56">
        <f t="shared" si="45"/>
        <v>5</v>
      </c>
      <c r="Y322" s="369"/>
    </row>
    <row r="323" spans="1:25" ht="16.5" thickBot="1" x14ac:dyDescent="0.25">
      <c r="A323" s="58"/>
      <c r="B323" s="364"/>
      <c r="C323" s="364"/>
      <c r="D323" s="364"/>
      <c r="E323" s="364"/>
      <c r="F323" s="364" t="s">
        <v>110</v>
      </c>
      <c r="G323" s="365"/>
      <c r="H323" s="366">
        <v>11</v>
      </c>
      <c r="I323" s="67"/>
      <c r="J323" s="67">
        <v>8</v>
      </c>
      <c r="K323" s="67"/>
      <c r="L323" s="67"/>
      <c r="M323" s="67"/>
      <c r="N323" s="67"/>
      <c r="O323" s="67"/>
      <c r="P323" s="67"/>
      <c r="Q323" s="67"/>
      <c r="R323" s="67"/>
      <c r="S323" s="401">
        <v>4</v>
      </c>
      <c r="T323" s="402">
        <f t="shared" si="43"/>
        <v>23</v>
      </c>
      <c r="U323" s="224">
        <f t="shared" si="44"/>
        <v>1.0416666666666666E-2</v>
      </c>
      <c r="V323" s="361">
        <f>D313</f>
        <v>2208</v>
      </c>
      <c r="W323" s="403" t="s">
        <v>12</v>
      </c>
      <c r="X323" s="56">
        <f t="shared" si="45"/>
        <v>23</v>
      </c>
      <c r="Y323" s="371"/>
    </row>
    <row r="324" spans="1:25" ht="16.5" thickBot="1" x14ac:dyDescent="0.25">
      <c r="A324" s="58"/>
      <c r="B324" s="364"/>
      <c r="C324" s="364"/>
      <c r="D324" s="364"/>
      <c r="E324" s="364"/>
      <c r="F324" s="364"/>
      <c r="G324" s="365"/>
      <c r="H324" s="366">
        <v>1</v>
      </c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401"/>
      <c r="T324" s="402">
        <f t="shared" si="43"/>
        <v>1</v>
      </c>
      <c r="U324" s="224">
        <f t="shared" si="44"/>
        <v>4.5289855072463769E-4</v>
      </c>
      <c r="V324" s="361">
        <f>D313</f>
        <v>2208</v>
      </c>
      <c r="W324" s="403" t="s">
        <v>35</v>
      </c>
      <c r="X324" s="56">
        <f t="shared" si="45"/>
        <v>1</v>
      </c>
      <c r="Y324" s="371"/>
    </row>
    <row r="325" spans="1:25" ht="16.5" thickBot="1" x14ac:dyDescent="0.25">
      <c r="A325" s="58"/>
      <c r="B325" s="364"/>
      <c r="C325" s="364"/>
      <c r="D325" s="364"/>
      <c r="E325" s="364"/>
      <c r="F325" s="364"/>
      <c r="G325" s="365"/>
      <c r="H325" s="366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401"/>
      <c r="T325" s="402">
        <f t="shared" si="43"/>
        <v>0</v>
      </c>
      <c r="U325" s="224">
        <f t="shared" si="44"/>
        <v>0</v>
      </c>
      <c r="V325" s="361">
        <f>D313</f>
        <v>2208</v>
      </c>
      <c r="W325" s="403" t="s">
        <v>221</v>
      </c>
      <c r="X325" s="56">
        <f t="shared" si="45"/>
        <v>0</v>
      </c>
      <c r="Y325" s="428" t="s">
        <v>295</v>
      </c>
    </row>
    <row r="326" spans="1:25" ht="16.5" thickBot="1" x14ac:dyDescent="0.25">
      <c r="A326" s="58"/>
      <c r="B326" s="364"/>
      <c r="C326" s="364"/>
      <c r="D326" s="364"/>
      <c r="E326" s="364"/>
      <c r="F326" s="364"/>
      <c r="G326" s="62"/>
      <c r="H326" s="375"/>
      <c r="I326" s="67"/>
      <c r="J326" s="67"/>
      <c r="K326" s="67"/>
      <c r="L326" s="67">
        <v>6</v>
      </c>
      <c r="M326" s="67"/>
      <c r="N326" s="67"/>
      <c r="O326" s="67"/>
      <c r="P326" s="67"/>
      <c r="Q326" s="67"/>
      <c r="R326" s="67">
        <v>1</v>
      </c>
      <c r="S326" s="401"/>
      <c r="T326" s="402">
        <f t="shared" si="43"/>
        <v>7</v>
      </c>
      <c r="U326" s="224">
        <f t="shared" si="44"/>
        <v>3.170289855072464E-3</v>
      </c>
      <c r="V326" s="361">
        <f>D313</f>
        <v>2208</v>
      </c>
      <c r="W326" s="376" t="s">
        <v>29</v>
      </c>
      <c r="X326" s="56">
        <f t="shared" si="45"/>
        <v>7</v>
      </c>
      <c r="Y326" s="383"/>
    </row>
    <row r="327" spans="1:25" ht="16.5" thickBot="1" x14ac:dyDescent="0.25">
      <c r="A327" s="58"/>
      <c r="B327" s="364"/>
      <c r="C327" s="364"/>
      <c r="D327" s="364"/>
      <c r="E327" s="364"/>
      <c r="F327" s="364"/>
      <c r="G327" s="62"/>
      <c r="H327" s="375">
        <v>1</v>
      </c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401"/>
      <c r="T327" s="402">
        <f t="shared" si="43"/>
        <v>1</v>
      </c>
      <c r="U327" s="224">
        <f t="shared" si="44"/>
        <v>4.5289855072463769E-4</v>
      </c>
      <c r="V327" s="361">
        <f>D313</f>
        <v>2208</v>
      </c>
      <c r="W327" s="391" t="s">
        <v>526</v>
      </c>
      <c r="X327" s="56">
        <f t="shared" si="45"/>
        <v>1</v>
      </c>
      <c r="Y327" s="446"/>
    </row>
    <row r="328" spans="1:25" ht="16.5" thickBot="1" x14ac:dyDescent="0.25">
      <c r="A328" s="58"/>
      <c r="B328" s="364"/>
      <c r="C328" s="364"/>
      <c r="D328" s="364"/>
      <c r="E328" s="364"/>
      <c r="F328" s="364"/>
      <c r="G328" s="62"/>
      <c r="H328" s="404">
        <v>2</v>
      </c>
      <c r="I328" s="405"/>
      <c r="J328" s="405"/>
      <c r="K328" s="405"/>
      <c r="L328" s="405"/>
      <c r="M328" s="405"/>
      <c r="N328" s="405"/>
      <c r="O328" s="405"/>
      <c r="P328" s="405"/>
      <c r="Q328" s="405"/>
      <c r="R328" s="405"/>
      <c r="S328" s="406"/>
      <c r="T328" s="407">
        <f t="shared" si="43"/>
        <v>2</v>
      </c>
      <c r="U328" s="331">
        <f t="shared" si="44"/>
        <v>9.0579710144927537E-4</v>
      </c>
      <c r="V328" s="408">
        <f>D313</f>
        <v>2208</v>
      </c>
      <c r="W328" s="409" t="s">
        <v>179</v>
      </c>
      <c r="X328" s="56">
        <f t="shared" si="45"/>
        <v>2</v>
      </c>
      <c r="Y328" s="371"/>
    </row>
    <row r="329" spans="1:25" ht="16.5" thickBot="1" x14ac:dyDescent="0.25">
      <c r="A329" s="58"/>
      <c r="B329" s="364"/>
      <c r="C329" s="364"/>
      <c r="D329" s="364"/>
      <c r="E329" s="364"/>
      <c r="F329" s="364"/>
      <c r="G329" s="365"/>
      <c r="H329" s="359"/>
      <c r="I329" s="410">
        <v>12</v>
      </c>
      <c r="J329" s="68">
        <v>1</v>
      </c>
      <c r="K329" s="68">
        <v>1</v>
      </c>
      <c r="L329" s="68"/>
      <c r="M329" s="68"/>
      <c r="N329" s="68"/>
      <c r="O329" s="68"/>
      <c r="P329" s="68"/>
      <c r="Q329" s="68"/>
      <c r="R329" s="68"/>
      <c r="S329" s="411"/>
      <c r="T329" s="412">
        <f t="shared" si="43"/>
        <v>1</v>
      </c>
      <c r="U329" s="224">
        <f t="shared" si="44"/>
        <v>4.5289855072463769E-4</v>
      </c>
      <c r="V329" s="361">
        <f>D313</f>
        <v>2208</v>
      </c>
      <c r="W329" s="413" t="s">
        <v>11</v>
      </c>
      <c r="X329" s="56">
        <f t="shared" si="45"/>
        <v>1</v>
      </c>
      <c r="Y329" s="371"/>
    </row>
    <row r="330" spans="1:25" ht="16.5" thickBot="1" x14ac:dyDescent="0.25">
      <c r="A330" s="58"/>
      <c r="B330" s="364"/>
      <c r="C330" s="364"/>
      <c r="D330" s="364"/>
      <c r="E330" s="364"/>
      <c r="F330" s="364" t="s">
        <v>110</v>
      </c>
      <c r="G330" s="365"/>
      <c r="H330" s="366"/>
      <c r="I330" s="414"/>
      <c r="J330" s="67"/>
      <c r="K330" s="67"/>
      <c r="L330" s="67"/>
      <c r="M330" s="67"/>
      <c r="N330" s="67"/>
      <c r="O330" s="67"/>
      <c r="P330" s="67"/>
      <c r="Q330" s="67"/>
      <c r="R330" s="67"/>
      <c r="S330" s="401"/>
      <c r="T330" s="402">
        <f t="shared" si="43"/>
        <v>0</v>
      </c>
      <c r="U330" s="224">
        <f t="shared" si="44"/>
        <v>0</v>
      </c>
      <c r="V330" s="361">
        <f>D313</f>
        <v>2208</v>
      </c>
      <c r="W330" s="403" t="s">
        <v>30</v>
      </c>
      <c r="X330" s="56">
        <f t="shared" si="45"/>
        <v>0</v>
      </c>
      <c r="Y330" s="371"/>
    </row>
    <row r="331" spans="1:25" ht="16.5" thickBot="1" x14ac:dyDescent="0.25">
      <c r="A331" s="58"/>
      <c r="B331" s="364"/>
      <c r="C331" s="364"/>
      <c r="D331" s="364"/>
      <c r="E331" s="364"/>
      <c r="F331" s="364"/>
      <c r="G331" s="365"/>
      <c r="H331" s="366"/>
      <c r="I331" s="414">
        <v>3</v>
      </c>
      <c r="J331" s="67">
        <v>4</v>
      </c>
      <c r="K331" s="67">
        <v>5</v>
      </c>
      <c r="L331" s="67"/>
      <c r="M331" s="67"/>
      <c r="N331" s="67"/>
      <c r="O331" s="67"/>
      <c r="P331" s="67"/>
      <c r="Q331" s="67"/>
      <c r="R331" s="67"/>
      <c r="S331" s="401">
        <v>3</v>
      </c>
      <c r="T331" s="402">
        <f t="shared" si="43"/>
        <v>7</v>
      </c>
      <c r="U331" s="224">
        <f t="shared" si="44"/>
        <v>3.170289855072464E-3</v>
      </c>
      <c r="V331" s="361">
        <f>D313</f>
        <v>2208</v>
      </c>
      <c r="W331" s="403" t="s">
        <v>3</v>
      </c>
      <c r="X331" s="56">
        <f t="shared" si="45"/>
        <v>7</v>
      </c>
      <c r="Y331" s="370"/>
    </row>
    <row r="332" spans="1:25" ht="16.5" thickBot="1" x14ac:dyDescent="0.25">
      <c r="A332" s="58"/>
      <c r="B332" s="364"/>
      <c r="C332" s="364"/>
      <c r="D332" s="364"/>
      <c r="E332" s="364"/>
      <c r="F332" s="364"/>
      <c r="G332" s="365"/>
      <c r="H332" s="366"/>
      <c r="I332" s="414">
        <v>106</v>
      </c>
      <c r="J332" s="67">
        <v>4</v>
      </c>
      <c r="K332" s="67">
        <v>3</v>
      </c>
      <c r="L332" s="67"/>
      <c r="M332" s="67"/>
      <c r="N332" s="67"/>
      <c r="O332" s="67"/>
      <c r="P332" s="67"/>
      <c r="Q332" s="67"/>
      <c r="R332" s="67"/>
      <c r="S332" s="401">
        <v>2</v>
      </c>
      <c r="T332" s="402">
        <f t="shared" si="43"/>
        <v>6</v>
      </c>
      <c r="U332" s="224">
        <f t="shared" si="44"/>
        <v>2.717391304347826E-3</v>
      </c>
      <c r="V332" s="361">
        <f>D313</f>
        <v>2208</v>
      </c>
      <c r="W332" s="403" t="s">
        <v>8</v>
      </c>
      <c r="X332" s="56">
        <f t="shared" si="45"/>
        <v>6</v>
      </c>
      <c r="Y332" s="371"/>
    </row>
    <row r="333" spans="1:25" ht="16.5" thickBot="1" x14ac:dyDescent="0.25">
      <c r="A333" s="58"/>
      <c r="B333" s="364"/>
      <c r="C333" s="364"/>
      <c r="D333" s="364"/>
      <c r="E333" s="364"/>
      <c r="F333" s="364"/>
      <c r="G333" s="365"/>
      <c r="H333" s="366"/>
      <c r="I333" s="414"/>
      <c r="J333" s="67"/>
      <c r="K333" s="67"/>
      <c r="L333" s="67"/>
      <c r="M333" s="67"/>
      <c r="N333" s="67"/>
      <c r="O333" s="67"/>
      <c r="P333" s="67"/>
      <c r="Q333" s="67"/>
      <c r="R333" s="67"/>
      <c r="S333" s="401">
        <v>1</v>
      </c>
      <c r="T333" s="402">
        <f t="shared" si="43"/>
        <v>1</v>
      </c>
      <c r="U333" s="224">
        <f t="shared" si="44"/>
        <v>4.5289855072463769E-4</v>
      </c>
      <c r="V333" s="361">
        <f>D313</f>
        <v>2208</v>
      </c>
      <c r="W333" s="403" t="s">
        <v>9</v>
      </c>
      <c r="X333" s="56">
        <f t="shared" si="45"/>
        <v>1</v>
      </c>
      <c r="Y333" s="371"/>
    </row>
    <row r="334" spans="1:25" ht="16.5" thickBot="1" x14ac:dyDescent="0.25">
      <c r="A334" s="58"/>
      <c r="B334" s="364"/>
      <c r="C334" s="364"/>
      <c r="D334" s="364"/>
      <c r="E334" s="364"/>
      <c r="F334" s="364"/>
      <c r="G334" s="365"/>
      <c r="H334" s="366"/>
      <c r="I334" s="414"/>
      <c r="J334" s="67"/>
      <c r="K334" s="67"/>
      <c r="L334" s="67"/>
      <c r="M334" s="67"/>
      <c r="N334" s="67"/>
      <c r="O334" s="67"/>
      <c r="P334" s="67"/>
      <c r="Q334" s="67"/>
      <c r="R334" s="67"/>
      <c r="S334" s="401"/>
      <c r="T334" s="402">
        <f t="shared" si="43"/>
        <v>0</v>
      </c>
      <c r="U334" s="224">
        <f t="shared" si="44"/>
        <v>0</v>
      </c>
      <c r="V334" s="361">
        <f>D313</f>
        <v>2208</v>
      </c>
      <c r="W334" s="403" t="s">
        <v>82</v>
      </c>
      <c r="X334" s="56">
        <f t="shared" si="45"/>
        <v>0</v>
      </c>
      <c r="Y334" s="371"/>
    </row>
    <row r="335" spans="1:25" ht="16.5" thickBot="1" x14ac:dyDescent="0.25">
      <c r="A335" s="58"/>
      <c r="B335" s="364"/>
      <c r="C335" s="364"/>
      <c r="D335" s="364"/>
      <c r="E335" s="364"/>
      <c r="F335" s="364"/>
      <c r="G335" s="365"/>
      <c r="H335" s="366"/>
      <c r="I335" s="414">
        <v>1</v>
      </c>
      <c r="J335" s="67"/>
      <c r="K335" s="67">
        <v>1</v>
      </c>
      <c r="L335" s="67"/>
      <c r="M335" s="67"/>
      <c r="N335" s="67"/>
      <c r="O335" s="67"/>
      <c r="P335" s="67"/>
      <c r="Q335" s="67"/>
      <c r="R335" s="67"/>
      <c r="S335" s="401"/>
      <c r="T335" s="402">
        <f t="shared" si="43"/>
        <v>0</v>
      </c>
      <c r="U335" s="224">
        <f t="shared" si="44"/>
        <v>0</v>
      </c>
      <c r="V335" s="361">
        <f>D313</f>
        <v>2208</v>
      </c>
      <c r="W335" s="403" t="s">
        <v>20</v>
      </c>
      <c r="X335" s="56">
        <f t="shared" si="45"/>
        <v>0</v>
      </c>
      <c r="Y335" s="371"/>
    </row>
    <row r="336" spans="1:25" ht="16.5" thickBot="1" x14ac:dyDescent="0.25">
      <c r="A336" s="58" t="s">
        <v>110</v>
      </c>
      <c r="B336" s="364"/>
      <c r="C336" s="364"/>
      <c r="D336" s="364"/>
      <c r="E336" s="364"/>
      <c r="F336" s="364"/>
      <c r="G336" s="365"/>
      <c r="H336" s="366"/>
      <c r="I336" s="414"/>
      <c r="J336" s="67"/>
      <c r="K336" s="67"/>
      <c r="L336" s="67"/>
      <c r="M336" s="67"/>
      <c r="N336" s="67"/>
      <c r="O336" s="67"/>
      <c r="P336" s="67"/>
      <c r="Q336" s="67"/>
      <c r="R336" s="67"/>
      <c r="S336" s="401"/>
      <c r="T336" s="402">
        <f t="shared" si="43"/>
        <v>0</v>
      </c>
      <c r="U336" s="224">
        <f t="shared" si="44"/>
        <v>0</v>
      </c>
      <c r="V336" s="361">
        <f>D313</f>
        <v>2208</v>
      </c>
      <c r="W336" s="403" t="s">
        <v>83</v>
      </c>
      <c r="X336" s="56">
        <f t="shared" si="45"/>
        <v>0</v>
      </c>
      <c r="Y336" s="370" t="s">
        <v>557</v>
      </c>
    </row>
    <row r="337" spans="1:25" ht="16.5" thickBot="1" x14ac:dyDescent="0.25">
      <c r="A337" s="58"/>
      <c r="B337" s="364"/>
      <c r="C337" s="364"/>
      <c r="D337" s="364"/>
      <c r="E337" s="364"/>
      <c r="F337" s="364"/>
      <c r="G337" s="365"/>
      <c r="H337" s="366"/>
      <c r="I337" s="414">
        <v>21</v>
      </c>
      <c r="J337" s="67"/>
      <c r="K337" s="67"/>
      <c r="L337" s="67"/>
      <c r="M337" s="67"/>
      <c r="N337" s="67"/>
      <c r="O337" s="67"/>
      <c r="P337" s="67"/>
      <c r="Q337" s="67"/>
      <c r="R337" s="67"/>
      <c r="S337" s="401">
        <v>7</v>
      </c>
      <c r="T337" s="402">
        <f t="shared" si="43"/>
        <v>7</v>
      </c>
      <c r="U337" s="224">
        <f t="shared" si="44"/>
        <v>3.170289855072464E-3</v>
      </c>
      <c r="V337" s="361">
        <f>D313</f>
        <v>2208</v>
      </c>
      <c r="W337" s="403" t="s">
        <v>10</v>
      </c>
      <c r="X337" s="56">
        <f t="shared" si="45"/>
        <v>7</v>
      </c>
      <c r="Y337" s="370" t="s">
        <v>553</v>
      </c>
    </row>
    <row r="338" spans="1:25" ht="16.5" thickBot="1" x14ac:dyDescent="0.25">
      <c r="A338" s="58"/>
      <c r="B338" s="364"/>
      <c r="C338" s="364"/>
      <c r="D338" s="364"/>
      <c r="E338" s="364"/>
      <c r="F338" s="364"/>
      <c r="G338" s="365"/>
      <c r="H338" s="366"/>
      <c r="I338" s="414">
        <v>21</v>
      </c>
      <c r="J338" s="67"/>
      <c r="K338" s="67">
        <v>8</v>
      </c>
      <c r="L338" s="67"/>
      <c r="M338" s="67"/>
      <c r="N338" s="67"/>
      <c r="O338" s="67"/>
      <c r="P338" s="67"/>
      <c r="Q338" s="67"/>
      <c r="R338" s="67"/>
      <c r="S338" s="401"/>
      <c r="T338" s="402">
        <f t="shared" si="43"/>
        <v>0</v>
      </c>
      <c r="U338" s="224">
        <f t="shared" si="44"/>
        <v>0</v>
      </c>
      <c r="V338" s="361">
        <f>D313</f>
        <v>2208</v>
      </c>
      <c r="W338" s="403" t="s">
        <v>13</v>
      </c>
      <c r="X338" s="56">
        <f t="shared" si="45"/>
        <v>0</v>
      </c>
      <c r="Y338" s="446"/>
    </row>
    <row r="339" spans="1:25" ht="16.5" thickBot="1" x14ac:dyDescent="0.25">
      <c r="A339" s="58"/>
      <c r="B339" s="364"/>
      <c r="C339" s="364"/>
      <c r="D339" s="364"/>
      <c r="E339" s="364"/>
      <c r="F339" s="364"/>
      <c r="G339" s="365"/>
      <c r="H339" s="366"/>
      <c r="I339" s="67">
        <v>1</v>
      </c>
      <c r="J339" s="67"/>
      <c r="K339" s="67"/>
      <c r="L339" s="67"/>
      <c r="M339" s="67"/>
      <c r="N339" s="67"/>
      <c r="O339" s="67"/>
      <c r="P339" s="67"/>
      <c r="Q339" s="67"/>
      <c r="R339" s="67"/>
      <c r="S339" s="401"/>
      <c r="T339" s="402">
        <f t="shared" si="43"/>
        <v>0</v>
      </c>
      <c r="U339" s="224">
        <f t="shared" si="44"/>
        <v>0</v>
      </c>
      <c r="V339" s="361">
        <f>D313</f>
        <v>2208</v>
      </c>
      <c r="W339" s="403" t="s">
        <v>101</v>
      </c>
      <c r="X339" s="56">
        <f t="shared" si="45"/>
        <v>0</v>
      </c>
      <c r="Y339" s="453"/>
    </row>
    <row r="340" spans="1:25" ht="15.75" thickBot="1" x14ac:dyDescent="0.25">
      <c r="A340" s="58"/>
      <c r="B340" s="364"/>
      <c r="C340" s="364"/>
      <c r="D340" s="364"/>
      <c r="E340" s="364"/>
      <c r="F340" s="364"/>
      <c r="G340" s="365"/>
      <c r="H340" s="366"/>
      <c r="I340" s="67">
        <v>1</v>
      </c>
      <c r="J340" s="67"/>
      <c r="K340" s="67"/>
      <c r="L340" s="67"/>
      <c r="M340" s="67"/>
      <c r="N340" s="67"/>
      <c r="O340" s="67"/>
      <c r="P340" s="67"/>
      <c r="Q340" s="67"/>
      <c r="R340" s="67"/>
      <c r="S340" s="401"/>
      <c r="T340" s="402">
        <f t="shared" si="43"/>
        <v>0</v>
      </c>
      <c r="U340" s="224">
        <f t="shared" si="44"/>
        <v>0</v>
      </c>
      <c r="V340" s="361">
        <f>D313</f>
        <v>2208</v>
      </c>
      <c r="W340" s="368" t="s">
        <v>269</v>
      </c>
      <c r="X340" s="56">
        <f t="shared" si="45"/>
        <v>0</v>
      </c>
      <c r="Y340" s="370"/>
    </row>
    <row r="341" spans="1:25" ht="16.5" thickBot="1" x14ac:dyDescent="0.25">
      <c r="A341" s="58"/>
      <c r="B341" s="364"/>
      <c r="C341" s="364"/>
      <c r="D341" s="364"/>
      <c r="E341" s="364"/>
      <c r="F341" s="364"/>
      <c r="G341" s="365"/>
      <c r="H341" s="372"/>
      <c r="I341" s="72">
        <v>1</v>
      </c>
      <c r="J341" s="72"/>
      <c r="K341" s="72"/>
      <c r="L341" s="72"/>
      <c r="M341" s="72"/>
      <c r="N341" s="72"/>
      <c r="O341" s="72"/>
      <c r="P341" s="72"/>
      <c r="Q341" s="72"/>
      <c r="R341" s="72"/>
      <c r="S341" s="415"/>
      <c r="T341" s="402">
        <f t="shared" si="43"/>
        <v>0</v>
      </c>
      <c r="U341" s="224">
        <f t="shared" si="44"/>
        <v>0</v>
      </c>
      <c r="V341" s="361">
        <f>D313</f>
        <v>2208</v>
      </c>
      <c r="W341" s="391" t="s">
        <v>85</v>
      </c>
      <c r="X341" s="56">
        <f t="shared" si="45"/>
        <v>0</v>
      </c>
      <c r="Y341" s="363"/>
    </row>
    <row r="342" spans="1:25" ht="16.5" thickBot="1" x14ac:dyDescent="0.3">
      <c r="A342" s="58"/>
      <c r="B342" s="364"/>
      <c r="C342" s="364"/>
      <c r="D342" s="364"/>
      <c r="E342" s="364"/>
      <c r="F342" s="364"/>
      <c r="G342" s="365"/>
      <c r="H342" s="358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2"/>
      <c r="U342" s="202"/>
      <c r="V342" s="202"/>
      <c r="W342" s="287" t="s">
        <v>86</v>
      </c>
      <c r="X342" s="56">
        <f t="shared" si="45"/>
        <v>0</v>
      </c>
      <c r="Y342" s="363"/>
    </row>
    <row r="343" spans="1:25" ht="16.5" thickBot="1" x14ac:dyDescent="0.25">
      <c r="A343" s="58"/>
      <c r="B343" s="364"/>
      <c r="C343" s="364"/>
      <c r="D343" s="364"/>
      <c r="E343" s="364"/>
      <c r="F343" s="364"/>
      <c r="G343" s="62"/>
      <c r="H343" s="359">
        <v>23</v>
      </c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398"/>
      <c r="T343" s="412">
        <f t="shared" ref="T343:T352" si="46">SUM(H343,J343,L343,N343,P343,R343,S343)</f>
        <v>23</v>
      </c>
      <c r="U343" s="224">
        <f>($T343)/$D$313</f>
        <v>1.0416666666666666E-2</v>
      </c>
      <c r="V343" s="361">
        <f>D313</f>
        <v>2208</v>
      </c>
      <c r="W343" s="400" t="s">
        <v>87</v>
      </c>
      <c r="X343" s="56">
        <f t="shared" si="45"/>
        <v>23</v>
      </c>
      <c r="Y343" s="105" t="s">
        <v>556</v>
      </c>
    </row>
    <row r="344" spans="1:25" ht="16.5" thickBot="1" x14ac:dyDescent="0.25">
      <c r="A344" s="58"/>
      <c r="B344" s="364"/>
      <c r="C344" s="364"/>
      <c r="D344" s="364"/>
      <c r="E344" s="364"/>
      <c r="F344" s="364"/>
      <c r="G344" s="62"/>
      <c r="H344" s="366">
        <v>1</v>
      </c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401"/>
      <c r="T344" s="402">
        <f t="shared" si="46"/>
        <v>1</v>
      </c>
      <c r="U344" s="224">
        <f t="shared" ref="U344:U352" si="47">($T344)/$D$313</f>
        <v>4.5289855072463769E-4</v>
      </c>
      <c r="V344" s="361">
        <f>D313</f>
        <v>2208</v>
      </c>
      <c r="W344" s="403" t="s">
        <v>88</v>
      </c>
      <c r="X344" s="56">
        <f t="shared" si="45"/>
        <v>1</v>
      </c>
      <c r="Y344" s="105" t="s">
        <v>555</v>
      </c>
    </row>
    <row r="345" spans="1:25" ht="16.5" thickBot="1" x14ac:dyDescent="0.25">
      <c r="A345" s="58"/>
      <c r="B345" s="364"/>
      <c r="C345" s="364"/>
      <c r="D345" s="364"/>
      <c r="E345" s="364"/>
      <c r="F345" s="364"/>
      <c r="G345" s="62"/>
      <c r="H345" s="366">
        <v>3</v>
      </c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401"/>
      <c r="T345" s="402">
        <f t="shared" si="46"/>
        <v>3</v>
      </c>
      <c r="U345" s="224">
        <f t="shared" si="47"/>
        <v>1.358695652173913E-3</v>
      </c>
      <c r="V345" s="361">
        <f>D313</f>
        <v>2208</v>
      </c>
      <c r="W345" s="403" t="s">
        <v>199</v>
      </c>
      <c r="X345" s="56">
        <f t="shared" si="45"/>
        <v>3</v>
      </c>
      <c r="Y345" s="453" t="s">
        <v>554</v>
      </c>
    </row>
    <row r="346" spans="1:25" ht="16.5" thickBot="1" x14ac:dyDescent="0.25">
      <c r="A346" s="58"/>
      <c r="B346" s="364"/>
      <c r="C346" s="364"/>
      <c r="D346" s="364"/>
      <c r="E346" s="364"/>
      <c r="F346" s="364"/>
      <c r="G346" s="62"/>
      <c r="H346" s="366">
        <v>2</v>
      </c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401"/>
      <c r="T346" s="402">
        <f t="shared" si="46"/>
        <v>2</v>
      </c>
      <c r="U346" s="224">
        <f t="shared" si="47"/>
        <v>9.0579710144927537E-4</v>
      </c>
      <c r="V346" s="361" t="str">
        <f>D312</f>
        <v>Build QTY</v>
      </c>
      <c r="W346" s="403" t="s">
        <v>89</v>
      </c>
      <c r="X346" s="56">
        <f t="shared" si="45"/>
        <v>2</v>
      </c>
      <c r="Y346" s="453"/>
    </row>
    <row r="347" spans="1:25" ht="16.5" thickBot="1" x14ac:dyDescent="0.25">
      <c r="A347" s="58"/>
      <c r="B347" s="364"/>
      <c r="C347" s="364"/>
      <c r="D347" s="364"/>
      <c r="E347" s="364"/>
      <c r="F347" s="364"/>
      <c r="G347" s="62"/>
      <c r="H347" s="366">
        <v>8</v>
      </c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401"/>
      <c r="T347" s="402">
        <f t="shared" si="46"/>
        <v>8</v>
      </c>
      <c r="U347" s="224">
        <f t="shared" si="47"/>
        <v>3.6231884057971015E-3</v>
      </c>
      <c r="V347" s="361">
        <f>D313</f>
        <v>2208</v>
      </c>
      <c r="W347" s="403" t="s">
        <v>28</v>
      </c>
      <c r="X347" s="56">
        <f t="shared" si="45"/>
        <v>8</v>
      </c>
      <c r="Y347" s="105" t="s">
        <v>110</v>
      </c>
    </row>
    <row r="348" spans="1:25" ht="16.5" thickBot="1" x14ac:dyDescent="0.25">
      <c r="A348" s="58"/>
      <c r="B348" s="364"/>
      <c r="C348" s="364"/>
      <c r="D348" s="364"/>
      <c r="E348" s="364"/>
      <c r="F348" s="364"/>
      <c r="G348" s="62"/>
      <c r="H348" s="366">
        <v>4</v>
      </c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401"/>
      <c r="T348" s="402">
        <f t="shared" si="46"/>
        <v>4</v>
      </c>
      <c r="U348" s="224">
        <f t="shared" si="47"/>
        <v>1.8115942028985507E-3</v>
      </c>
      <c r="V348" s="361">
        <f>D313</f>
        <v>2208</v>
      </c>
      <c r="W348" s="413" t="s">
        <v>16</v>
      </c>
      <c r="X348" s="56">
        <f t="shared" si="45"/>
        <v>4</v>
      </c>
      <c r="Y348" s="453"/>
    </row>
    <row r="349" spans="1:25" ht="16.5" thickBot="1" x14ac:dyDescent="0.25">
      <c r="A349" s="58"/>
      <c r="B349" s="364"/>
      <c r="C349" s="364"/>
      <c r="D349" s="364"/>
      <c r="E349" s="364"/>
      <c r="F349" s="364"/>
      <c r="G349" s="62"/>
      <c r="H349" s="366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401"/>
      <c r="T349" s="402">
        <f t="shared" si="46"/>
        <v>0</v>
      </c>
      <c r="U349" s="224">
        <f t="shared" si="47"/>
        <v>0</v>
      </c>
      <c r="V349" s="361">
        <f>D313</f>
        <v>2208</v>
      </c>
      <c r="W349" s="376" t="s">
        <v>13</v>
      </c>
      <c r="X349" s="56">
        <f t="shared" si="45"/>
        <v>0</v>
      </c>
      <c r="Y349" s="453"/>
    </row>
    <row r="350" spans="1:25" ht="16.5" thickBot="1" x14ac:dyDescent="0.25">
      <c r="A350" s="58"/>
      <c r="B350" s="364"/>
      <c r="C350" s="364"/>
      <c r="D350" s="364"/>
      <c r="E350" s="364"/>
      <c r="F350" s="364"/>
      <c r="G350" s="62"/>
      <c r="H350" s="372">
        <v>9</v>
      </c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415"/>
      <c r="T350" s="402">
        <f t="shared" si="46"/>
        <v>9</v>
      </c>
      <c r="U350" s="224">
        <f t="shared" si="47"/>
        <v>4.076086956521739E-3</v>
      </c>
      <c r="V350" s="361">
        <f>D313</f>
        <v>2208</v>
      </c>
      <c r="W350" s="391" t="s">
        <v>200</v>
      </c>
      <c r="X350" s="56">
        <f t="shared" si="45"/>
        <v>9</v>
      </c>
      <c r="Y350" s="453"/>
    </row>
    <row r="351" spans="1:25" ht="16.5" thickBot="1" x14ac:dyDescent="0.25">
      <c r="A351" s="364"/>
      <c r="B351" s="364"/>
      <c r="C351" s="364"/>
      <c r="D351" s="364"/>
      <c r="E351" s="364"/>
      <c r="F351" s="364"/>
      <c r="G351" s="62"/>
      <c r="H351" s="372">
        <v>1</v>
      </c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415"/>
      <c r="T351" s="402">
        <f t="shared" si="46"/>
        <v>1</v>
      </c>
      <c r="U351" s="224">
        <f t="shared" si="47"/>
        <v>4.5289855072463769E-4</v>
      </c>
      <c r="V351" s="361">
        <f>D313</f>
        <v>2208</v>
      </c>
      <c r="W351" s="391" t="s">
        <v>97</v>
      </c>
      <c r="X351" s="56">
        <f t="shared" si="45"/>
        <v>1</v>
      </c>
      <c r="Y351" s="453"/>
    </row>
    <row r="352" spans="1:25" ht="16.5" thickBot="1" x14ac:dyDescent="0.25">
      <c r="A352" s="191"/>
      <c r="B352" s="192"/>
      <c r="C352" s="192"/>
      <c r="D352" s="192"/>
      <c r="E352" s="192"/>
      <c r="F352" s="192"/>
      <c r="G352" s="199"/>
      <c r="H352" s="372">
        <v>3</v>
      </c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415"/>
      <c r="T352" s="416">
        <f t="shared" si="46"/>
        <v>3</v>
      </c>
      <c r="U352" s="331">
        <f t="shared" si="47"/>
        <v>1.358695652173913E-3</v>
      </c>
      <c r="V352" s="361">
        <f>D313</f>
        <v>2208</v>
      </c>
      <c r="W352" s="409" t="s">
        <v>168</v>
      </c>
      <c r="X352" s="56">
        <f t="shared" si="45"/>
        <v>3</v>
      </c>
      <c r="Y352" s="392"/>
    </row>
    <row r="353" spans="1:31" ht="15.75" thickBot="1" x14ac:dyDescent="0.25">
      <c r="G353" s="53" t="s">
        <v>5</v>
      </c>
      <c r="H353" s="63">
        <f>SUM(H314:H352)</f>
        <v>247</v>
      </c>
      <c r="I353" s="63">
        <f t="shared" ref="I353:R353" si="48">SUM(I314:I352)</f>
        <v>167</v>
      </c>
      <c r="J353" s="63">
        <f t="shared" si="48"/>
        <v>41</v>
      </c>
      <c r="K353" s="63">
        <f t="shared" si="48"/>
        <v>18</v>
      </c>
      <c r="L353" s="63">
        <f t="shared" si="48"/>
        <v>26</v>
      </c>
      <c r="M353" s="63">
        <f t="shared" si="48"/>
        <v>0</v>
      </c>
      <c r="N353" s="63">
        <f t="shared" si="48"/>
        <v>0</v>
      </c>
      <c r="O353" s="63">
        <f t="shared" si="48"/>
        <v>0</v>
      </c>
      <c r="P353" s="63">
        <f t="shared" si="48"/>
        <v>0</v>
      </c>
      <c r="Q353" s="63">
        <f t="shared" si="48"/>
        <v>0</v>
      </c>
      <c r="R353" s="63">
        <f t="shared" si="48"/>
        <v>1</v>
      </c>
      <c r="S353" s="63">
        <f>SUM(S314:S352)</f>
        <v>64</v>
      </c>
      <c r="T353" s="417">
        <f>SUM(H353,J353,L353,N353,P353,R353,S353)</f>
        <v>379</v>
      </c>
      <c r="U353" s="224">
        <f>($T353)/$D$313</f>
        <v>0.17164855072463769</v>
      </c>
      <c r="V353" s="361">
        <f>D313</f>
        <v>2208</v>
      </c>
      <c r="W353" s="11"/>
      <c r="Y353" s="7"/>
    </row>
    <row r="355" spans="1:31" ht="15.75" thickBot="1" x14ac:dyDescent="0.3"/>
    <row r="356" spans="1:31" ht="75.75" thickBot="1" x14ac:dyDescent="0.3">
      <c r="A356" s="48" t="s">
        <v>23</v>
      </c>
      <c r="B356" s="49" t="s">
        <v>51</v>
      </c>
      <c r="C356" s="49" t="s">
        <v>56</v>
      </c>
      <c r="D356" s="49" t="s">
        <v>18</v>
      </c>
      <c r="E356" s="48" t="s">
        <v>17</v>
      </c>
      <c r="F356" s="50" t="s">
        <v>1</v>
      </c>
      <c r="G356" s="51" t="s">
        <v>24</v>
      </c>
      <c r="H356" s="52" t="s">
        <v>77</v>
      </c>
      <c r="I356" s="52" t="s">
        <v>78</v>
      </c>
      <c r="J356" s="52" t="s">
        <v>57</v>
      </c>
      <c r="K356" s="52" t="s">
        <v>62</v>
      </c>
      <c r="L356" s="52" t="s">
        <v>58</v>
      </c>
      <c r="M356" s="52" t="s">
        <v>63</v>
      </c>
      <c r="N356" s="52" t="s">
        <v>59</v>
      </c>
      <c r="O356" s="52" t="s">
        <v>64</v>
      </c>
      <c r="P356" s="52" t="s">
        <v>60</v>
      </c>
      <c r="Q356" s="52" t="s">
        <v>79</v>
      </c>
      <c r="R356" s="52" t="s">
        <v>131</v>
      </c>
      <c r="S356" s="52" t="s">
        <v>44</v>
      </c>
      <c r="T356" s="49" t="s">
        <v>5</v>
      </c>
      <c r="U356" s="48" t="s">
        <v>2</v>
      </c>
      <c r="V356" s="88" t="s">
        <v>74</v>
      </c>
      <c r="W356" s="89" t="s">
        <v>21</v>
      </c>
      <c r="X356" s="49" t="s">
        <v>18</v>
      </c>
      <c r="Y356" s="90" t="s">
        <v>7</v>
      </c>
    </row>
    <row r="357" spans="1:31" ht="15.75" thickBot="1" x14ac:dyDescent="0.3">
      <c r="A357" s="466">
        <v>1483022</v>
      </c>
      <c r="B357" s="395" t="s">
        <v>284</v>
      </c>
      <c r="C357" s="466">
        <v>1920</v>
      </c>
      <c r="D357" s="466">
        <v>2145</v>
      </c>
      <c r="E357" s="466">
        <v>1799</v>
      </c>
      <c r="F357" s="467">
        <f>E357/D357</f>
        <v>0.83869463869463867</v>
      </c>
      <c r="G357" s="396">
        <v>44999</v>
      </c>
      <c r="H357" s="358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94"/>
      <c r="U357" s="202"/>
      <c r="V357" s="203"/>
      <c r="W357" s="95" t="s">
        <v>80</v>
      </c>
      <c r="X357" s="397">
        <v>578.5</v>
      </c>
      <c r="Y357" s="45" t="s">
        <v>139</v>
      </c>
    </row>
    <row r="358" spans="1:31" ht="16.5" thickBot="1" x14ac:dyDescent="0.25">
      <c r="A358" s="55"/>
      <c r="B358" s="56"/>
      <c r="C358" s="56"/>
      <c r="D358" s="56"/>
      <c r="E358" s="56"/>
      <c r="F358" s="56"/>
      <c r="G358" s="57"/>
      <c r="H358" s="359">
        <v>49</v>
      </c>
      <c r="I358" s="65"/>
      <c r="J358" s="65">
        <v>29</v>
      </c>
      <c r="K358" s="65"/>
      <c r="L358" s="65"/>
      <c r="M358" s="65"/>
      <c r="N358" s="65"/>
      <c r="O358" s="65"/>
      <c r="P358" s="65"/>
      <c r="Q358" s="65"/>
      <c r="R358" s="65"/>
      <c r="S358" s="398">
        <v>15</v>
      </c>
      <c r="T358" s="399">
        <f t="shared" ref="T358:T385" si="49">SUM(H358,J358,L358,N358,P358,R358,S358)</f>
        <v>93</v>
      </c>
      <c r="U358" s="224">
        <f>($T358)/$D$357</f>
        <v>4.3356643356643354E-2</v>
      </c>
      <c r="V358" s="361">
        <f>D357</f>
        <v>2145</v>
      </c>
      <c r="W358" s="400" t="s">
        <v>16</v>
      </c>
      <c r="X358" s="56">
        <f>T358</f>
        <v>93</v>
      </c>
      <c r="Y358" s="369"/>
    </row>
    <row r="359" spans="1:31" ht="16.5" thickBot="1" x14ac:dyDescent="0.25">
      <c r="A359" s="58"/>
      <c r="B359" s="364"/>
      <c r="C359" s="364"/>
      <c r="D359" s="364"/>
      <c r="E359" s="364"/>
      <c r="F359" s="364"/>
      <c r="G359" s="365"/>
      <c r="H359" s="366">
        <v>27</v>
      </c>
      <c r="I359" s="67"/>
      <c r="J359" s="67">
        <v>6</v>
      </c>
      <c r="K359" s="67"/>
      <c r="L359" s="67"/>
      <c r="M359" s="67"/>
      <c r="N359" s="67"/>
      <c r="O359" s="67"/>
      <c r="P359" s="67"/>
      <c r="Q359" s="67"/>
      <c r="R359" s="67"/>
      <c r="S359" s="401">
        <v>8</v>
      </c>
      <c r="T359" s="402">
        <f t="shared" si="49"/>
        <v>41</v>
      </c>
      <c r="U359" s="224">
        <f t="shared" ref="U359:U385" si="50">($T359)/$D$357</f>
        <v>1.9114219114219115E-2</v>
      </c>
      <c r="V359" s="361">
        <f>D357</f>
        <v>2145</v>
      </c>
      <c r="W359" s="403" t="s">
        <v>6</v>
      </c>
      <c r="X359" s="56">
        <f t="shared" ref="X359:X396" si="51">T359</f>
        <v>41</v>
      </c>
      <c r="Y359" s="369"/>
    </row>
    <row r="360" spans="1:31" ht="16.5" thickBot="1" x14ac:dyDescent="0.25">
      <c r="A360" s="58"/>
      <c r="B360" s="364"/>
      <c r="C360" s="364"/>
      <c r="D360" s="364"/>
      <c r="E360" s="364"/>
      <c r="F360" s="364"/>
      <c r="G360" s="365"/>
      <c r="H360" s="366">
        <v>60</v>
      </c>
      <c r="I360" s="67"/>
      <c r="J360" s="67">
        <v>8</v>
      </c>
      <c r="K360" s="67"/>
      <c r="L360" s="67"/>
      <c r="M360" s="67"/>
      <c r="N360" s="67"/>
      <c r="O360" s="67"/>
      <c r="P360" s="67"/>
      <c r="Q360" s="67"/>
      <c r="R360" s="67"/>
      <c r="S360" s="401">
        <v>6</v>
      </c>
      <c r="T360" s="402">
        <f t="shared" si="49"/>
        <v>74</v>
      </c>
      <c r="U360" s="224">
        <f t="shared" si="50"/>
        <v>3.4498834498834501E-2</v>
      </c>
      <c r="V360" s="361">
        <f>D357</f>
        <v>2145</v>
      </c>
      <c r="W360" s="403" t="s">
        <v>14</v>
      </c>
      <c r="X360" s="56">
        <f t="shared" si="51"/>
        <v>74</v>
      </c>
      <c r="Y360" s="369"/>
    </row>
    <row r="361" spans="1:31" ht="16.5" thickBot="1" x14ac:dyDescent="0.25">
      <c r="A361" s="58"/>
      <c r="B361" s="364"/>
      <c r="C361" s="364"/>
      <c r="D361" s="364"/>
      <c r="E361" s="364"/>
      <c r="F361" s="364"/>
      <c r="G361" s="365"/>
      <c r="H361" s="366">
        <v>17</v>
      </c>
      <c r="I361" s="67"/>
      <c r="J361" s="67">
        <v>5</v>
      </c>
      <c r="K361" s="67"/>
      <c r="L361" s="67"/>
      <c r="M361" s="67"/>
      <c r="N361" s="67"/>
      <c r="O361" s="67"/>
      <c r="P361" s="67"/>
      <c r="Q361" s="67"/>
      <c r="R361" s="67"/>
      <c r="S361" s="401">
        <v>16</v>
      </c>
      <c r="T361" s="402">
        <f t="shared" si="49"/>
        <v>38</v>
      </c>
      <c r="U361" s="224">
        <f t="shared" si="50"/>
        <v>1.7715617715617717E-2</v>
      </c>
      <c r="V361" s="361">
        <f>D357</f>
        <v>2145</v>
      </c>
      <c r="W361" s="403" t="s">
        <v>15</v>
      </c>
      <c r="X361" s="56">
        <f t="shared" si="51"/>
        <v>38</v>
      </c>
      <c r="Y361" s="370"/>
    </row>
    <row r="362" spans="1:31" ht="16.5" thickBot="1" x14ac:dyDescent="0.25">
      <c r="A362" s="58"/>
      <c r="B362" s="364"/>
      <c r="C362" s="364"/>
      <c r="D362" s="364"/>
      <c r="E362" s="364"/>
      <c r="F362" s="364"/>
      <c r="G362" s="365"/>
      <c r="H362" s="366">
        <v>10</v>
      </c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401"/>
      <c r="T362" s="402">
        <f t="shared" si="49"/>
        <v>10</v>
      </c>
      <c r="U362" s="224">
        <f t="shared" si="50"/>
        <v>4.662004662004662E-3</v>
      </c>
      <c r="V362" s="361">
        <f>D357</f>
        <v>2145</v>
      </c>
      <c r="W362" s="403" t="s">
        <v>32</v>
      </c>
      <c r="X362" s="56">
        <f t="shared" si="51"/>
        <v>10</v>
      </c>
      <c r="Y362" s="370"/>
    </row>
    <row r="363" spans="1:31" ht="16.5" thickBot="1" x14ac:dyDescent="0.25">
      <c r="A363" s="58"/>
      <c r="B363" s="364"/>
      <c r="C363" s="364"/>
      <c r="D363" s="364"/>
      <c r="E363" s="364"/>
      <c r="F363" s="364"/>
      <c r="G363" s="365"/>
      <c r="H363" s="366">
        <v>1</v>
      </c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401"/>
      <c r="T363" s="402">
        <f t="shared" si="49"/>
        <v>1</v>
      </c>
      <c r="U363" s="224">
        <f t="shared" si="50"/>
        <v>4.662004662004662E-4</v>
      </c>
      <c r="V363" s="361">
        <f>D357</f>
        <v>2145</v>
      </c>
      <c r="W363" s="403" t="s">
        <v>33</v>
      </c>
      <c r="X363" s="56">
        <f t="shared" si="51"/>
        <v>1</v>
      </c>
      <c r="Y363" s="370"/>
      <c r="AE363" s="14" t="s">
        <v>107</v>
      </c>
    </row>
    <row r="364" spans="1:31" ht="16.5" thickBot="1" x14ac:dyDescent="0.25">
      <c r="A364" s="58"/>
      <c r="B364" s="364"/>
      <c r="C364" s="364"/>
      <c r="D364" s="364"/>
      <c r="E364" s="364"/>
      <c r="F364" s="364"/>
      <c r="G364" s="365"/>
      <c r="H364" s="366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401"/>
      <c r="T364" s="402">
        <f t="shared" si="49"/>
        <v>0</v>
      </c>
      <c r="U364" s="224">
        <f t="shared" si="50"/>
        <v>0</v>
      </c>
      <c r="V364" s="361">
        <f>D357</f>
        <v>2145</v>
      </c>
      <c r="W364" s="403" t="s">
        <v>28</v>
      </c>
      <c r="X364" s="56">
        <f t="shared" si="51"/>
        <v>0</v>
      </c>
      <c r="Y364" s="370"/>
    </row>
    <row r="365" spans="1:31" ht="16.5" thickBot="1" x14ac:dyDescent="0.25">
      <c r="A365" s="58"/>
      <c r="B365" s="364"/>
      <c r="C365" s="364"/>
      <c r="D365" s="364"/>
      <c r="E365" s="364"/>
      <c r="F365" s="364"/>
      <c r="G365" s="365"/>
      <c r="H365" s="366">
        <v>4</v>
      </c>
      <c r="I365" s="67"/>
      <c r="J365" s="67">
        <v>2</v>
      </c>
      <c r="K365" s="67"/>
      <c r="L365" s="67"/>
      <c r="M365" s="67"/>
      <c r="N365" s="67"/>
      <c r="O365" s="67"/>
      <c r="P365" s="67"/>
      <c r="Q365" s="67"/>
      <c r="R365" s="67"/>
      <c r="S365" s="401"/>
      <c r="T365" s="402">
        <f t="shared" si="49"/>
        <v>6</v>
      </c>
      <c r="U365" s="224">
        <f t="shared" si="50"/>
        <v>2.7972027972027972E-3</v>
      </c>
      <c r="V365" s="361">
        <f>D357</f>
        <v>2145</v>
      </c>
      <c r="W365" s="403" t="s">
        <v>31</v>
      </c>
      <c r="X365" s="56">
        <f t="shared" si="51"/>
        <v>6</v>
      </c>
      <c r="Y365" s="370"/>
    </row>
    <row r="366" spans="1:31" ht="16.5" thickBot="1" x14ac:dyDescent="0.25">
      <c r="A366" s="58"/>
      <c r="B366" s="364"/>
      <c r="C366" s="364"/>
      <c r="D366" s="364"/>
      <c r="E366" s="364"/>
      <c r="F366" s="364"/>
      <c r="G366" s="365"/>
      <c r="H366" s="366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401">
        <v>5</v>
      </c>
      <c r="T366" s="402">
        <f t="shared" si="49"/>
        <v>5</v>
      </c>
      <c r="U366" s="224">
        <f t="shared" si="50"/>
        <v>2.331002331002331E-3</v>
      </c>
      <c r="V366" s="361">
        <f>D357</f>
        <v>2145</v>
      </c>
      <c r="W366" s="403" t="s">
        <v>0</v>
      </c>
      <c r="X366" s="56">
        <f t="shared" si="51"/>
        <v>5</v>
      </c>
      <c r="Y366" s="369"/>
    </row>
    <row r="367" spans="1:31" ht="16.5" thickBot="1" x14ac:dyDescent="0.25">
      <c r="A367" s="58"/>
      <c r="B367" s="364"/>
      <c r="C367" s="364"/>
      <c r="D367" s="364"/>
      <c r="E367" s="364"/>
      <c r="F367" s="364" t="s">
        <v>110</v>
      </c>
      <c r="G367" s="365"/>
      <c r="H367" s="366">
        <v>18</v>
      </c>
      <c r="I367" s="67"/>
      <c r="J367" s="67">
        <v>1</v>
      </c>
      <c r="K367" s="67"/>
      <c r="L367" s="67"/>
      <c r="M367" s="67"/>
      <c r="N367" s="67"/>
      <c r="O367" s="67"/>
      <c r="P367" s="67"/>
      <c r="Q367" s="67"/>
      <c r="R367" s="67"/>
      <c r="S367" s="401">
        <v>2</v>
      </c>
      <c r="T367" s="402">
        <f t="shared" si="49"/>
        <v>21</v>
      </c>
      <c r="U367" s="224">
        <f t="shared" si="50"/>
        <v>9.7902097902097911E-3</v>
      </c>
      <c r="V367" s="361">
        <f>D357</f>
        <v>2145</v>
      </c>
      <c r="W367" s="403" t="s">
        <v>12</v>
      </c>
      <c r="X367" s="56">
        <f t="shared" si="51"/>
        <v>21</v>
      </c>
      <c r="Y367" s="371"/>
    </row>
    <row r="368" spans="1:31" ht="16.5" thickBot="1" x14ac:dyDescent="0.25">
      <c r="A368" s="58"/>
      <c r="B368" s="364"/>
      <c r="C368" s="364"/>
      <c r="D368" s="364"/>
      <c r="E368" s="364"/>
      <c r="F368" s="364"/>
      <c r="G368" s="365"/>
      <c r="H368" s="366">
        <v>4</v>
      </c>
      <c r="I368" s="67"/>
      <c r="J368" s="67">
        <v>1</v>
      </c>
      <c r="K368" s="67"/>
      <c r="L368" s="67"/>
      <c r="M368" s="67"/>
      <c r="N368" s="67"/>
      <c r="O368" s="67"/>
      <c r="P368" s="67"/>
      <c r="Q368" s="67"/>
      <c r="R368" s="67"/>
      <c r="S368" s="401"/>
      <c r="T368" s="402">
        <f t="shared" si="49"/>
        <v>5</v>
      </c>
      <c r="U368" s="224">
        <f t="shared" si="50"/>
        <v>2.331002331002331E-3</v>
      </c>
      <c r="V368" s="361">
        <f>D357</f>
        <v>2145</v>
      </c>
      <c r="W368" s="403" t="s">
        <v>35</v>
      </c>
      <c r="X368" s="56">
        <f t="shared" si="51"/>
        <v>5</v>
      </c>
      <c r="Y368" s="371"/>
    </row>
    <row r="369" spans="1:25" ht="16.5" thickBot="1" x14ac:dyDescent="0.25">
      <c r="A369" s="58"/>
      <c r="B369" s="364"/>
      <c r="C369" s="364"/>
      <c r="D369" s="364"/>
      <c r="E369" s="364"/>
      <c r="F369" s="364"/>
      <c r="G369" s="365"/>
      <c r="H369" s="366">
        <v>2</v>
      </c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401"/>
      <c r="T369" s="402">
        <f t="shared" si="49"/>
        <v>2</v>
      </c>
      <c r="U369" s="224">
        <f t="shared" si="50"/>
        <v>9.324009324009324E-4</v>
      </c>
      <c r="V369" s="361">
        <f>D357</f>
        <v>2145</v>
      </c>
      <c r="W369" s="403" t="s">
        <v>574</v>
      </c>
      <c r="X369" s="56">
        <f t="shared" si="51"/>
        <v>2</v>
      </c>
      <c r="Y369" s="428"/>
    </row>
    <row r="370" spans="1:25" ht="16.5" thickBot="1" x14ac:dyDescent="0.25">
      <c r="A370" s="58"/>
      <c r="B370" s="364"/>
      <c r="C370" s="364"/>
      <c r="D370" s="364"/>
      <c r="E370" s="364"/>
      <c r="F370" s="364"/>
      <c r="G370" s="62"/>
      <c r="H370" s="375"/>
      <c r="I370" s="67"/>
      <c r="J370" s="67">
        <v>2</v>
      </c>
      <c r="K370" s="67"/>
      <c r="L370" s="67"/>
      <c r="M370" s="67"/>
      <c r="N370" s="67"/>
      <c r="O370" s="67"/>
      <c r="P370" s="67"/>
      <c r="Q370" s="67"/>
      <c r="R370" s="67"/>
      <c r="S370" s="401"/>
      <c r="T370" s="402">
        <f t="shared" si="49"/>
        <v>2</v>
      </c>
      <c r="U370" s="224">
        <f t="shared" si="50"/>
        <v>9.324009324009324E-4</v>
      </c>
      <c r="V370" s="361">
        <f>D357</f>
        <v>2145</v>
      </c>
      <c r="W370" s="376" t="s">
        <v>29</v>
      </c>
      <c r="X370" s="56">
        <f t="shared" si="51"/>
        <v>2</v>
      </c>
      <c r="Y370" s="383"/>
    </row>
    <row r="371" spans="1:25" ht="16.5" thickBot="1" x14ac:dyDescent="0.25">
      <c r="A371" s="58"/>
      <c r="B371" s="364"/>
      <c r="C371" s="364"/>
      <c r="D371" s="364"/>
      <c r="E371" s="364"/>
      <c r="F371" s="364"/>
      <c r="G371" s="62"/>
      <c r="H371" s="375">
        <v>1</v>
      </c>
      <c r="I371" s="67"/>
      <c r="J371" s="67">
        <v>1</v>
      </c>
      <c r="K371" s="67"/>
      <c r="L371" s="67"/>
      <c r="M371" s="67"/>
      <c r="N371" s="67"/>
      <c r="O371" s="67"/>
      <c r="P371" s="67"/>
      <c r="Q371" s="67"/>
      <c r="R371" s="67"/>
      <c r="S371" s="401"/>
      <c r="T371" s="402">
        <f t="shared" si="49"/>
        <v>2</v>
      </c>
      <c r="U371" s="224">
        <f t="shared" si="50"/>
        <v>9.324009324009324E-4</v>
      </c>
      <c r="V371" s="361">
        <f>D357</f>
        <v>2145</v>
      </c>
      <c r="W371" s="403" t="s">
        <v>28</v>
      </c>
      <c r="X371" s="56">
        <f t="shared" si="51"/>
        <v>2</v>
      </c>
      <c r="Y371" s="446"/>
    </row>
    <row r="372" spans="1:25" ht="16.5" thickBot="1" x14ac:dyDescent="0.25">
      <c r="A372" s="58"/>
      <c r="B372" s="364"/>
      <c r="C372" s="364"/>
      <c r="D372" s="364"/>
      <c r="E372" s="364"/>
      <c r="F372" s="364"/>
      <c r="G372" s="62"/>
      <c r="H372" s="404"/>
      <c r="I372" s="405"/>
      <c r="J372" s="405"/>
      <c r="K372" s="405"/>
      <c r="L372" s="405"/>
      <c r="M372" s="405"/>
      <c r="N372" s="405"/>
      <c r="O372" s="405"/>
      <c r="P372" s="405"/>
      <c r="Q372" s="405"/>
      <c r="R372" s="405"/>
      <c r="S372" s="406"/>
      <c r="T372" s="407">
        <f t="shared" si="49"/>
        <v>0</v>
      </c>
      <c r="U372" s="331">
        <f t="shared" si="50"/>
        <v>0</v>
      </c>
      <c r="V372" s="408">
        <f>D357</f>
        <v>2145</v>
      </c>
      <c r="W372" s="409" t="s">
        <v>221</v>
      </c>
      <c r="X372" s="56">
        <f t="shared" si="51"/>
        <v>0</v>
      </c>
      <c r="Y372" s="371" t="s">
        <v>295</v>
      </c>
    </row>
    <row r="373" spans="1:25" ht="16.5" thickBot="1" x14ac:dyDescent="0.25">
      <c r="A373" s="58"/>
      <c r="B373" s="364"/>
      <c r="C373" s="364"/>
      <c r="D373" s="364"/>
      <c r="E373" s="364"/>
      <c r="F373" s="364"/>
      <c r="G373" s="365"/>
      <c r="H373" s="359"/>
      <c r="I373" s="410">
        <v>6</v>
      </c>
      <c r="J373" s="68"/>
      <c r="K373" s="68"/>
      <c r="L373" s="68"/>
      <c r="M373" s="68"/>
      <c r="N373" s="68"/>
      <c r="O373" s="68"/>
      <c r="P373" s="68"/>
      <c r="Q373" s="68"/>
      <c r="R373" s="68"/>
      <c r="S373" s="411"/>
      <c r="T373" s="412">
        <f t="shared" si="49"/>
        <v>0</v>
      </c>
      <c r="U373" s="224">
        <f t="shared" si="50"/>
        <v>0</v>
      </c>
      <c r="V373" s="361">
        <f>D357</f>
        <v>2145</v>
      </c>
      <c r="W373" s="413" t="s">
        <v>11</v>
      </c>
      <c r="X373" s="56">
        <f t="shared" si="51"/>
        <v>0</v>
      </c>
      <c r="Y373" s="371"/>
    </row>
    <row r="374" spans="1:25" ht="16.5" thickBot="1" x14ac:dyDescent="0.25">
      <c r="A374" s="58"/>
      <c r="B374" s="364"/>
      <c r="C374" s="364"/>
      <c r="D374" s="364"/>
      <c r="E374" s="364"/>
      <c r="F374" s="364" t="s">
        <v>110</v>
      </c>
      <c r="G374" s="365"/>
      <c r="H374" s="366"/>
      <c r="I374" s="414"/>
      <c r="J374" s="67"/>
      <c r="K374" s="67"/>
      <c r="L374" s="67"/>
      <c r="M374" s="67"/>
      <c r="N374" s="67"/>
      <c r="O374" s="67"/>
      <c r="P374" s="67"/>
      <c r="Q374" s="67"/>
      <c r="R374" s="67"/>
      <c r="S374" s="401"/>
      <c r="T374" s="402">
        <f t="shared" si="49"/>
        <v>0</v>
      </c>
      <c r="U374" s="224">
        <f t="shared" si="50"/>
        <v>0</v>
      </c>
      <c r="V374" s="361">
        <f>D357</f>
        <v>2145</v>
      </c>
      <c r="W374" s="403" t="s">
        <v>30</v>
      </c>
      <c r="X374" s="56">
        <f t="shared" si="51"/>
        <v>0</v>
      </c>
      <c r="Y374" s="371"/>
    </row>
    <row r="375" spans="1:25" ht="16.5" thickBot="1" x14ac:dyDescent="0.25">
      <c r="A375" s="58"/>
      <c r="B375" s="364"/>
      <c r="C375" s="364"/>
      <c r="D375" s="364"/>
      <c r="E375" s="364"/>
      <c r="F375" s="364"/>
      <c r="G375" s="365"/>
      <c r="H375" s="366"/>
      <c r="I375" s="414">
        <v>6</v>
      </c>
      <c r="J375" s="67">
        <v>1</v>
      </c>
      <c r="K375" s="67"/>
      <c r="L375" s="67"/>
      <c r="M375" s="67"/>
      <c r="N375" s="67"/>
      <c r="O375" s="67"/>
      <c r="P375" s="67"/>
      <c r="Q375" s="67"/>
      <c r="R375" s="67"/>
      <c r="S375" s="401">
        <v>4</v>
      </c>
      <c r="T375" s="402">
        <f t="shared" si="49"/>
        <v>5</v>
      </c>
      <c r="U375" s="224">
        <f t="shared" si="50"/>
        <v>2.331002331002331E-3</v>
      </c>
      <c r="V375" s="361">
        <f>D357</f>
        <v>2145</v>
      </c>
      <c r="W375" s="403" t="s">
        <v>3</v>
      </c>
      <c r="X375" s="56">
        <f t="shared" si="51"/>
        <v>5</v>
      </c>
      <c r="Y375" s="370"/>
    </row>
    <row r="376" spans="1:25" ht="16.5" thickBot="1" x14ac:dyDescent="0.25">
      <c r="A376" s="58"/>
      <c r="B376" s="364"/>
      <c r="C376" s="364"/>
      <c r="D376" s="364"/>
      <c r="E376" s="364"/>
      <c r="F376" s="364"/>
      <c r="G376" s="365"/>
      <c r="H376" s="366"/>
      <c r="I376" s="414">
        <v>74</v>
      </c>
      <c r="J376" s="67"/>
      <c r="K376" s="67"/>
      <c r="L376" s="67"/>
      <c r="M376" s="67"/>
      <c r="N376" s="67"/>
      <c r="O376" s="67"/>
      <c r="P376" s="67"/>
      <c r="Q376" s="67"/>
      <c r="R376" s="67"/>
      <c r="S376" s="401">
        <v>5</v>
      </c>
      <c r="T376" s="402">
        <f t="shared" si="49"/>
        <v>5</v>
      </c>
      <c r="U376" s="224">
        <f t="shared" si="50"/>
        <v>2.331002331002331E-3</v>
      </c>
      <c r="V376" s="361">
        <f>D357</f>
        <v>2145</v>
      </c>
      <c r="W376" s="403" t="s">
        <v>8</v>
      </c>
      <c r="X376" s="56">
        <f t="shared" si="51"/>
        <v>5</v>
      </c>
      <c r="Y376" s="371"/>
    </row>
    <row r="377" spans="1:25" ht="16.5" thickBot="1" x14ac:dyDescent="0.25">
      <c r="A377" s="58"/>
      <c r="B377" s="364"/>
      <c r="C377" s="364"/>
      <c r="D377" s="364"/>
      <c r="E377" s="364"/>
      <c r="F377" s="364"/>
      <c r="G377" s="365"/>
      <c r="H377" s="366"/>
      <c r="I377" s="414">
        <v>1</v>
      </c>
      <c r="J377" s="67"/>
      <c r="K377" s="67"/>
      <c r="L377" s="67"/>
      <c r="M377" s="67"/>
      <c r="N377" s="67"/>
      <c r="O377" s="67"/>
      <c r="P377" s="67"/>
      <c r="Q377" s="67"/>
      <c r="R377" s="67"/>
      <c r="S377" s="401"/>
      <c r="T377" s="402">
        <f t="shared" si="49"/>
        <v>0</v>
      </c>
      <c r="U377" s="224">
        <f t="shared" si="50"/>
        <v>0</v>
      </c>
      <c r="V377" s="361">
        <f>D357</f>
        <v>2145</v>
      </c>
      <c r="W377" s="403" t="s">
        <v>9</v>
      </c>
      <c r="X377" s="56">
        <f t="shared" si="51"/>
        <v>0</v>
      </c>
      <c r="Y377" s="371"/>
    </row>
    <row r="378" spans="1:25" ht="16.5" thickBot="1" x14ac:dyDescent="0.25">
      <c r="A378" s="58"/>
      <c r="B378" s="364"/>
      <c r="C378" s="364"/>
      <c r="D378" s="364"/>
      <c r="E378" s="364"/>
      <c r="F378" s="364"/>
      <c r="G378" s="365"/>
      <c r="H378" s="366"/>
      <c r="I378" s="414">
        <v>4</v>
      </c>
      <c r="J378" s="67"/>
      <c r="K378" s="67"/>
      <c r="L378" s="67"/>
      <c r="M378" s="67"/>
      <c r="N378" s="67"/>
      <c r="O378" s="67"/>
      <c r="P378" s="67"/>
      <c r="Q378" s="67"/>
      <c r="R378" s="67"/>
      <c r="S378" s="401"/>
      <c r="T378" s="402">
        <f t="shared" si="49"/>
        <v>0</v>
      </c>
      <c r="U378" s="224">
        <f t="shared" si="50"/>
        <v>0</v>
      </c>
      <c r="V378" s="361">
        <f>D357</f>
        <v>2145</v>
      </c>
      <c r="W378" s="403" t="s">
        <v>82</v>
      </c>
      <c r="X378" s="56">
        <f t="shared" si="51"/>
        <v>0</v>
      </c>
      <c r="Y378" s="371"/>
    </row>
    <row r="379" spans="1:25" ht="16.5" thickBot="1" x14ac:dyDescent="0.25">
      <c r="A379" s="58"/>
      <c r="B379" s="364"/>
      <c r="C379" s="364"/>
      <c r="D379" s="364"/>
      <c r="E379" s="364"/>
      <c r="F379" s="364"/>
      <c r="G379" s="365"/>
      <c r="H379" s="366"/>
      <c r="I379" s="414"/>
      <c r="J379" s="67"/>
      <c r="K379" s="67"/>
      <c r="L379" s="67"/>
      <c r="M379" s="67"/>
      <c r="N379" s="67"/>
      <c r="O379" s="67"/>
      <c r="P379" s="67"/>
      <c r="Q379" s="67"/>
      <c r="R379" s="67"/>
      <c r="S379" s="401"/>
      <c r="T379" s="402">
        <f t="shared" si="49"/>
        <v>0</v>
      </c>
      <c r="U379" s="224">
        <f t="shared" si="50"/>
        <v>0</v>
      </c>
      <c r="V379" s="361">
        <f>D357</f>
        <v>2145</v>
      </c>
      <c r="W379" s="403" t="s">
        <v>20</v>
      </c>
      <c r="X379" s="56">
        <f t="shared" si="51"/>
        <v>0</v>
      </c>
      <c r="Y379" s="371"/>
    </row>
    <row r="380" spans="1:25" ht="16.5" thickBot="1" x14ac:dyDescent="0.25">
      <c r="A380" s="58" t="s">
        <v>110</v>
      </c>
      <c r="B380" s="364"/>
      <c r="C380" s="364"/>
      <c r="D380" s="364"/>
      <c r="E380" s="364"/>
      <c r="F380" s="364"/>
      <c r="G380" s="365"/>
      <c r="H380" s="366"/>
      <c r="I380" s="414">
        <v>1</v>
      </c>
      <c r="J380" s="67"/>
      <c r="K380" s="67"/>
      <c r="L380" s="67"/>
      <c r="M380" s="67"/>
      <c r="N380" s="67"/>
      <c r="O380" s="67"/>
      <c r="P380" s="67"/>
      <c r="Q380" s="67"/>
      <c r="R380" s="67"/>
      <c r="S380" s="401"/>
      <c r="T380" s="402">
        <f t="shared" si="49"/>
        <v>0</v>
      </c>
      <c r="U380" s="224">
        <f t="shared" si="50"/>
        <v>0</v>
      </c>
      <c r="V380" s="361">
        <f>D357</f>
        <v>2145</v>
      </c>
      <c r="W380" s="403" t="s">
        <v>83</v>
      </c>
      <c r="X380" s="56">
        <f t="shared" si="51"/>
        <v>0</v>
      </c>
      <c r="Y380" s="439" t="s">
        <v>169</v>
      </c>
    </row>
    <row r="381" spans="1:25" ht="16.5" thickBot="1" x14ac:dyDescent="0.25">
      <c r="A381" s="58"/>
      <c r="B381" s="364"/>
      <c r="C381" s="364"/>
      <c r="D381" s="364"/>
      <c r="E381" s="364"/>
      <c r="F381" s="364"/>
      <c r="G381" s="365"/>
      <c r="H381" s="366"/>
      <c r="I381" s="414">
        <v>3</v>
      </c>
      <c r="J381" s="67"/>
      <c r="K381" s="67"/>
      <c r="L381" s="67"/>
      <c r="M381" s="67"/>
      <c r="N381" s="67"/>
      <c r="O381" s="67"/>
      <c r="P381" s="67"/>
      <c r="Q381" s="67"/>
      <c r="R381" s="67"/>
      <c r="S381" s="401">
        <v>3</v>
      </c>
      <c r="T381" s="402">
        <f t="shared" si="49"/>
        <v>3</v>
      </c>
      <c r="U381" s="224">
        <f t="shared" si="50"/>
        <v>1.3986013986013986E-3</v>
      </c>
      <c r="V381" s="361">
        <f>D357</f>
        <v>2145</v>
      </c>
      <c r="W381" s="403" t="s">
        <v>10</v>
      </c>
      <c r="X381" s="56">
        <f t="shared" si="51"/>
        <v>3</v>
      </c>
      <c r="Y381" s="439" t="s">
        <v>576</v>
      </c>
    </row>
    <row r="382" spans="1:25" ht="16.5" thickBot="1" x14ac:dyDescent="0.25">
      <c r="A382" s="58"/>
      <c r="B382" s="364"/>
      <c r="C382" s="364"/>
      <c r="D382" s="364"/>
      <c r="E382" s="364"/>
      <c r="F382" s="364"/>
      <c r="G382" s="365"/>
      <c r="H382" s="366"/>
      <c r="I382" s="414">
        <v>15</v>
      </c>
      <c r="J382" s="67"/>
      <c r="K382" s="67"/>
      <c r="L382" s="67"/>
      <c r="M382" s="67"/>
      <c r="N382" s="67"/>
      <c r="O382" s="67"/>
      <c r="P382" s="67"/>
      <c r="Q382" s="67"/>
      <c r="R382" s="67"/>
      <c r="S382" s="401"/>
      <c r="T382" s="402">
        <f t="shared" si="49"/>
        <v>0</v>
      </c>
      <c r="U382" s="224">
        <f t="shared" si="50"/>
        <v>0</v>
      </c>
      <c r="V382" s="361">
        <f>D357</f>
        <v>2145</v>
      </c>
      <c r="W382" s="403" t="s">
        <v>13</v>
      </c>
      <c r="X382" s="56">
        <f t="shared" si="51"/>
        <v>0</v>
      </c>
      <c r="Y382" s="446"/>
    </row>
    <row r="383" spans="1:25" ht="16.5" thickBot="1" x14ac:dyDescent="0.25">
      <c r="A383" s="58"/>
      <c r="B383" s="364"/>
      <c r="C383" s="364"/>
      <c r="D383" s="364"/>
      <c r="E383" s="364"/>
      <c r="F383" s="364"/>
      <c r="G383" s="365"/>
      <c r="H383" s="366"/>
      <c r="I383" s="67">
        <v>2</v>
      </c>
      <c r="J383" s="67"/>
      <c r="K383" s="67"/>
      <c r="L383" s="67"/>
      <c r="M383" s="67"/>
      <c r="N383" s="67"/>
      <c r="O383" s="67"/>
      <c r="P383" s="67"/>
      <c r="Q383" s="67"/>
      <c r="R383" s="67"/>
      <c r="S383" s="401"/>
      <c r="T383" s="402">
        <f t="shared" si="49"/>
        <v>0</v>
      </c>
      <c r="U383" s="224">
        <f t="shared" si="50"/>
        <v>0</v>
      </c>
      <c r="V383" s="361">
        <f>D357</f>
        <v>2145</v>
      </c>
      <c r="W383" s="403" t="s">
        <v>101</v>
      </c>
      <c r="X383" s="56">
        <f t="shared" si="51"/>
        <v>0</v>
      </c>
      <c r="Y383" s="453"/>
    </row>
    <row r="384" spans="1:25" ht="15.75" thickBot="1" x14ac:dyDescent="0.25">
      <c r="A384" s="58"/>
      <c r="B384" s="364"/>
      <c r="C384" s="364"/>
      <c r="D384" s="364"/>
      <c r="E384" s="364"/>
      <c r="F384" s="364"/>
      <c r="G384" s="365"/>
      <c r="H384" s="366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401"/>
      <c r="T384" s="402">
        <f t="shared" si="49"/>
        <v>0</v>
      </c>
      <c r="U384" s="224">
        <f t="shared" si="50"/>
        <v>0</v>
      </c>
      <c r="V384" s="361">
        <f>D357</f>
        <v>2145</v>
      </c>
      <c r="W384" s="368" t="s">
        <v>269</v>
      </c>
      <c r="X384" s="56">
        <f t="shared" si="51"/>
        <v>0</v>
      </c>
      <c r="Y384" s="370"/>
    </row>
    <row r="385" spans="1:25" ht="16.5" thickBot="1" x14ac:dyDescent="0.25">
      <c r="A385" s="58"/>
      <c r="B385" s="364"/>
      <c r="C385" s="364"/>
      <c r="D385" s="364"/>
      <c r="E385" s="364"/>
      <c r="F385" s="364"/>
      <c r="G385" s="365"/>
      <c r="H385" s="372"/>
      <c r="I385" s="72">
        <v>1</v>
      </c>
      <c r="J385" s="72"/>
      <c r="K385" s="72"/>
      <c r="L385" s="72"/>
      <c r="M385" s="72"/>
      <c r="N385" s="72"/>
      <c r="O385" s="72"/>
      <c r="P385" s="72"/>
      <c r="Q385" s="72"/>
      <c r="R385" s="72"/>
      <c r="S385" s="415"/>
      <c r="T385" s="402">
        <f t="shared" si="49"/>
        <v>0</v>
      </c>
      <c r="U385" s="224">
        <f t="shared" si="50"/>
        <v>0</v>
      </c>
      <c r="V385" s="361">
        <f>D357</f>
        <v>2145</v>
      </c>
      <c r="W385" s="391" t="s">
        <v>85</v>
      </c>
      <c r="X385" s="56">
        <f t="shared" si="51"/>
        <v>0</v>
      </c>
      <c r="Y385" s="363"/>
    </row>
    <row r="386" spans="1:25" ht="16.5" thickBot="1" x14ac:dyDescent="0.3">
      <c r="A386" s="58"/>
      <c r="B386" s="364"/>
      <c r="C386" s="364"/>
      <c r="D386" s="364"/>
      <c r="E386" s="364"/>
      <c r="F386" s="364"/>
      <c r="G386" s="365"/>
      <c r="H386" s="358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2"/>
      <c r="U386" s="202"/>
      <c r="V386" s="202"/>
      <c r="W386" s="287" t="s">
        <v>86</v>
      </c>
      <c r="X386" s="56">
        <f t="shared" si="51"/>
        <v>0</v>
      </c>
      <c r="Y386" s="363"/>
    </row>
    <row r="387" spans="1:25" ht="16.5" thickBot="1" x14ac:dyDescent="0.25">
      <c r="A387" s="58"/>
      <c r="B387" s="364"/>
      <c r="C387" s="364"/>
      <c r="D387" s="364"/>
      <c r="E387" s="364"/>
      <c r="F387" s="364"/>
      <c r="G387" s="62"/>
      <c r="H387" s="359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398"/>
      <c r="T387" s="412">
        <f t="shared" ref="T387:T396" si="52">SUM(H387,J387,L387,N387,P387,R387,S387)</f>
        <v>0</v>
      </c>
      <c r="U387" s="224">
        <f>($T387)/$D$357</f>
        <v>0</v>
      </c>
      <c r="V387" s="361">
        <f>D357</f>
        <v>2145</v>
      </c>
      <c r="W387" s="400" t="s">
        <v>87</v>
      </c>
      <c r="X387" s="56">
        <f t="shared" si="51"/>
        <v>0</v>
      </c>
      <c r="Y387" s="105" t="s">
        <v>329</v>
      </c>
    </row>
    <row r="388" spans="1:25" ht="16.5" thickBot="1" x14ac:dyDescent="0.25">
      <c r="A388" s="58"/>
      <c r="B388" s="364"/>
      <c r="C388" s="364"/>
      <c r="D388" s="364"/>
      <c r="E388" s="364"/>
      <c r="F388" s="364"/>
      <c r="G388" s="62"/>
      <c r="H388" s="366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401"/>
      <c r="T388" s="402">
        <f t="shared" si="52"/>
        <v>0</v>
      </c>
      <c r="U388" s="224">
        <f t="shared" ref="U388:U396" si="53">($T388)/$D$357</f>
        <v>0</v>
      </c>
      <c r="V388" s="361">
        <f>D357</f>
        <v>2145</v>
      </c>
      <c r="W388" s="403" t="s">
        <v>88</v>
      </c>
      <c r="X388" s="56">
        <f t="shared" si="51"/>
        <v>0</v>
      </c>
      <c r="Y388" s="105" t="s">
        <v>575</v>
      </c>
    </row>
    <row r="389" spans="1:25" ht="16.5" thickBot="1" x14ac:dyDescent="0.25">
      <c r="A389" s="58"/>
      <c r="B389" s="364"/>
      <c r="C389" s="364"/>
      <c r="D389" s="364"/>
      <c r="E389" s="364"/>
      <c r="F389" s="364"/>
      <c r="G389" s="62"/>
      <c r="H389" s="366">
        <v>3</v>
      </c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401"/>
      <c r="T389" s="402">
        <f t="shared" si="52"/>
        <v>3</v>
      </c>
      <c r="U389" s="224">
        <f t="shared" si="53"/>
        <v>1.3986013986013986E-3</v>
      </c>
      <c r="V389" s="361">
        <f>D357</f>
        <v>2145</v>
      </c>
      <c r="W389" s="403" t="s">
        <v>76</v>
      </c>
      <c r="X389" s="56">
        <f t="shared" si="51"/>
        <v>3</v>
      </c>
      <c r="Y389" s="453" t="s">
        <v>266</v>
      </c>
    </row>
    <row r="390" spans="1:25" ht="16.5" thickBot="1" x14ac:dyDescent="0.25">
      <c r="A390" s="58"/>
      <c r="B390" s="364"/>
      <c r="C390" s="364"/>
      <c r="D390" s="364"/>
      <c r="E390" s="364"/>
      <c r="F390" s="364"/>
      <c r="G390" s="62"/>
      <c r="H390" s="366">
        <v>4</v>
      </c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401"/>
      <c r="T390" s="402">
        <f t="shared" si="52"/>
        <v>4</v>
      </c>
      <c r="U390" s="224">
        <f t="shared" si="53"/>
        <v>1.8648018648018648E-3</v>
      </c>
      <c r="V390" s="361" t="str">
        <f>D356</f>
        <v>Build QTY</v>
      </c>
      <c r="W390" s="403" t="s">
        <v>89</v>
      </c>
      <c r="X390" s="56">
        <f t="shared" si="51"/>
        <v>4</v>
      </c>
      <c r="Y390" s="105" t="s">
        <v>577</v>
      </c>
    </row>
    <row r="391" spans="1:25" ht="16.5" thickBot="1" x14ac:dyDescent="0.25">
      <c r="A391" s="58"/>
      <c r="B391" s="364"/>
      <c r="C391" s="364"/>
      <c r="D391" s="364"/>
      <c r="E391" s="364"/>
      <c r="F391" s="364"/>
      <c r="G391" s="62"/>
      <c r="H391" s="366">
        <v>1</v>
      </c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401"/>
      <c r="T391" s="402">
        <f t="shared" si="52"/>
        <v>1</v>
      </c>
      <c r="U391" s="224">
        <f t="shared" si="53"/>
        <v>4.662004662004662E-4</v>
      </c>
      <c r="V391" s="361">
        <f>D357</f>
        <v>2145</v>
      </c>
      <c r="W391" s="403" t="s">
        <v>28</v>
      </c>
      <c r="X391" s="56">
        <f t="shared" si="51"/>
        <v>1</v>
      </c>
      <c r="Y391" s="105"/>
    </row>
    <row r="392" spans="1:25" ht="16.5" thickBot="1" x14ac:dyDescent="0.25">
      <c r="A392" s="58"/>
      <c r="B392" s="364"/>
      <c r="C392" s="364"/>
      <c r="D392" s="364"/>
      <c r="E392" s="364"/>
      <c r="F392" s="364"/>
      <c r="G392" s="62"/>
      <c r="H392" s="366">
        <v>6</v>
      </c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401"/>
      <c r="T392" s="402">
        <f t="shared" si="52"/>
        <v>6</v>
      </c>
      <c r="U392" s="224">
        <f t="shared" si="53"/>
        <v>2.7972027972027972E-3</v>
      </c>
      <c r="V392" s="361">
        <f>D357</f>
        <v>2145</v>
      </c>
      <c r="W392" s="413" t="s">
        <v>16</v>
      </c>
      <c r="X392" s="56">
        <f t="shared" si="51"/>
        <v>6</v>
      </c>
      <c r="Y392" s="453"/>
    </row>
    <row r="393" spans="1:25" ht="16.5" thickBot="1" x14ac:dyDescent="0.25">
      <c r="A393" s="58"/>
      <c r="B393" s="364"/>
      <c r="C393" s="364"/>
      <c r="D393" s="364"/>
      <c r="E393" s="364"/>
      <c r="F393" s="364"/>
      <c r="G393" s="62"/>
      <c r="H393" s="366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401"/>
      <c r="T393" s="402">
        <f t="shared" si="52"/>
        <v>0</v>
      </c>
      <c r="U393" s="224">
        <f t="shared" si="53"/>
        <v>0</v>
      </c>
      <c r="V393" s="361">
        <f>D357</f>
        <v>2145</v>
      </c>
      <c r="W393" s="376" t="s">
        <v>13</v>
      </c>
      <c r="X393" s="56">
        <f t="shared" si="51"/>
        <v>0</v>
      </c>
      <c r="Y393" s="453"/>
    </row>
    <row r="394" spans="1:25" ht="16.5" thickBot="1" x14ac:dyDescent="0.25">
      <c r="A394" s="58"/>
      <c r="B394" s="364"/>
      <c r="C394" s="364"/>
      <c r="D394" s="364"/>
      <c r="E394" s="364"/>
      <c r="F394" s="364"/>
      <c r="G394" s="62"/>
      <c r="H394" s="372">
        <v>10</v>
      </c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415"/>
      <c r="T394" s="402">
        <f t="shared" si="52"/>
        <v>10</v>
      </c>
      <c r="U394" s="224">
        <f t="shared" si="53"/>
        <v>4.662004662004662E-3</v>
      </c>
      <c r="V394" s="361">
        <f>D357</f>
        <v>2145</v>
      </c>
      <c r="W394" s="391" t="s">
        <v>200</v>
      </c>
      <c r="X394" s="56">
        <f t="shared" si="51"/>
        <v>10</v>
      </c>
      <c r="Y394" s="453"/>
    </row>
    <row r="395" spans="1:25" ht="16.5" thickBot="1" x14ac:dyDescent="0.25">
      <c r="A395" s="364"/>
      <c r="B395" s="364"/>
      <c r="C395" s="364"/>
      <c r="D395" s="364"/>
      <c r="E395" s="364"/>
      <c r="F395" s="364"/>
      <c r="G395" s="62"/>
      <c r="H395" s="372">
        <v>5</v>
      </c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415"/>
      <c r="T395" s="402">
        <f t="shared" si="52"/>
        <v>5</v>
      </c>
      <c r="U395" s="224">
        <f t="shared" si="53"/>
        <v>2.331002331002331E-3</v>
      </c>
      <c r="V395" s="361">
        <f>D357</f>
        <v>2145</v>
      </c>
      <c r="W395" s="391" t="s">
        <v>97</v>
      </c>
      <c r="X395" s="56">
        <f t="shared" si="51"/>
        <v>5</v>
      </c>
      <c r="Y395" s="453"/>
    </row>
    <row r="396" spans="1:25" ht="16.5" thickBot="1" x14ac:dyDescent="0.25">
      <c r="A396" s="191"/>
      <c r="B396" s="192"/>
      <c r="C396" s="192"/>
      <c r="D396" s="192"/>
      <c r="E396" s="192"/>
      <c r="F396" s="192"/>
      <c r="G396" s="199"/>
      <c r="H396" s="372">
        <v>3</v>
      </c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415"/>
      <c r="T396" s="416">
        <f t="shared" si="52"/>
        <v>3</v>
      </c>
      <c r="U396" s="331">
        <f t="shared" si="53"/>
        <v>1.3986013986013986E-3</v>
      </c>
      <c r="V396" s="361">
        <f>D357</f>
        <v>2145</v>
      </c>
      <c r="W396" s="409" t="s">
        <v>168</v>
      </c>
      <c r="X396" s="56">
        <f t="shared" si="51"/>
        <v>3</v>
      </c>
      <c r="Y396" s="392"/>
    </row>
    <row r="397" spans="1:25" ht="15.75" thickBot="1" x14ac:dyDescent="0.25">
      <c r="G397" s="53" t="s">
        <v>5</v>
      </c>
      <c r="H397" s="63">
        <f>SUM(H358:H396)</f>
        <v>225</v>
      </c>
      <c r="I397" s="63">
        <f t="shared" ref="I397:R397" si="54">SUM(I358:I396)</f>
        <v>113</v>
      </c>
      <c r="J397" s="63">
        <f t="shared" si="54"/>
        <v>56</v>
      </c>
      <c r="K397" s="63">
        <f t="shared" si="54"/>
        <v>0</v>
      </c>
      <c r="L397" s="63">
        <f t="shared" si="54"/>
        <v>0</v>
      </c>
      <c r="M397" s="63">
        <f t="shared" si="54"/>
        <v>0</v>
      </c>
      <c r="N397" s="63">
        <f t="shared" si="54"/>
        <v>0</v>
      </c>
      <c r="O397" s="63">
        <f t="shared" si="54"/>
        <v>0</v>
      </c>
      <c r="P397" s="63">
        <f t="shared" si="54"/>
        <v>0</v>
      </c>
      <c r="Q397" s="63">
        <f t="shared" si="54"/>
        <v>0</v>
      </c>
      <c r="R397" s="63">
        <f t="shared" si="54"/>
        <v>0</v>
      </c>
      <c r="S397" s="63">
        <f>SUM(S358:S396)</f>
        <v>64</v>
      </c>
      <c r="T397" s="417">
        <f>SUM(H397,J397,L397,N397,P397,R397,S397)</f>
        <v>345</v>
      </c>
      <c r="U397" s="224">
        <f>($T397)/$D$357</f>
        <v>0.16083916083916083</v>
      </c>
      <c r="V397" s="361">
        <f>D357</f>
        <v>2145</v>
      </c>
      <c r="W397" s="11"/>
      <c r="Y397" s="7"/>
    </row>
    <row r="399" spans="1:25" ht="15.75" thickBot="1" x14ac:dyDescent="0.3"/>
    <row r="400" spans="1:25" ht="75.75" thickBot="1" x14ac:dyDescent="0.3">
      <c r="A400" s="48" t="s">
        <v>23</v>
      </c>
      <c r="B400" s="49" t="s">
        <v>51</v>
      </c>
      <c r="C400" s="49" t="s">
        <v>56</v>
      </c>
      <c r="D400" s="49" t="s">
        <v>18</v>
      </c>
      <c r="E400" s="48" t="s">
        <v>17</v>
      </c>
      <c r="F400" s="50" t="s">
        <v>1</v>
      </c>
      <c r="G400" s="51" t="s">
        <v>24</v>
      </c>
      <c r="H400" s="52" t="s">
        <v>77</v>
      </c>
      <c r="I400" s="52" t="s">
        <v>78</v>
      </c>
      <c r="J400" s="52" t="s">
        <v>57</v>
      </c>
      <c r="K400" s="52" t="s">
        <v>62</v>
      </c>
      <c r="L400" s="52" t="s">
        <v>58</v>
      </c>
      <c r="M400" s="52" t="s">
        <v>63</v>
      </c>
      <c r="N400" s="52" t="s">
        <v>59</v>
      </c>
      <c r="O400" s="52" t="s">
        <v>64</v>
      </c>
      <c r="P400" s="52" t="s">
        <v>60</v>
      </c>
      <c r="Q400" s="52" t="s">
        <v>79</v>
      </c>
      <c r="R400" s="52" t="s">
        <v>131</v>
      </c>
      <c r="S400" s="52" t="s">
        <v>44</v>
      </c>
      <c r="T400" s="49" t="s">
        <v>5</v>
      </c>
      <c r="U400" s="48" t="s">
        <v>2</v>
      </c>
      <c r="V400" s="88" t="s">
        <v>74</v>
      </c>
      <c r="W400" s="89" t="s">
        <v>21</v>
      </c>
      <c r="X400" s="49" t="s">
        <v>18</v>
      </c>
      <c r="Y400" s="90" t="s">
        <v>7</v>
      </c>
    </row>
    <row r="401" spans="1:31" ht="15.75" thickBot="1" x14ac:dyDescent="0.3">
      <c r="A401" s="466">
        <v>1483023</v>
      </c>
      <c r="B401" s="395" t="s">
        <v>284</v>
      </c>
      <c r="C401" s="466">
        <v>1920</v>
      </c>
      <c r="D401" s="466">
        <v>2227</v>
      </c>
      <c r="E401" s="466">
        <v>1820</v>
      </c>
      <c r="F401" s="467">
        <f>E401/D401</f>
        <v>0.81724292770543328</v>
      </c>
      <c r="G401" s="396">
        <v>45007</v>
      </c>
      <c r="H401" s="358"/>
      <c r="I401" s="203"/>
      <c r="J401" s="203"/>
      <c r="K401" s="203"/>
      <c r="L401" s="203"/>
      <c r="M401" s="203"/>
      <c r="N401" s="203"/>
      <c r="O401" s="203"/>
      <c r="P401" s="203"/>
      <c r="Q401" s="203"/>
      <c r="R401" s="203"/>
      <c r="S401" s="203"/>
      <c r="T401" s="94"/>
      <c r="U401" s="202"/>
      <c r="V401" s="203"/>
      <c r="W401" s="95" t="s">
        <v>80</v>
      </c>
      <c r="X401" s="397">
        <v>578.5</v>
      </c>
      <c r="Y401" s="45" t="s">
        <v>139</v>
      </c>
    </row>
    <row r="402" spans="1:31" ht="16.5" thickBot="1" x14ac:dyDescent="0.25">
      <c r="A402" s="55"/>
      <c r="B402" s="56"/>
      <c r="C402" s="56"/>
      <c r="D402" s="56"/>
      <c r="E402" s="56"/>
      <c r="F402" s="56"/>
      <c r="G402" s="57"/>
      <c r="H402" s="359">
        <v>28</v>
      </c>
      <c r="I402" s="65"/>
      <c r="J402" s="65">
        <v>35</v>
      </c>
      <c r="K402" s="65"/>
      <c r="L402" s="65">
        <v>1</v>
      </c>
      <c r="M402" s="65"/>
      <c r="N402" s="65"/>
      <c r="O402" s="65"/>
      <c r="P402" s="65"/>
      <c r="Q402" s="65"/>
      <c r="R402" s="65"/>
      <c r="S402" s="398">
        <v>14</v>
      </c>
      <c r="T402" s="399">
        <f t="shared" ref="T402:T429" si="55">SUM(H402,J402,L402,N402,P402,R402,S402)</f>
        <v>78</v>
      </c>
      <c r="U402" s="224">
        <f>($T402)/$D$401</f>
        <v>3.5024696901661427E-2</v>
      </c>
      <c r="V402" s="361">
        <f>D401</f>
        <v>2227</v>
      </c>
      <c r="W402" s="400" t="s">
        <v>16</v>
      </c>
      <c r="X402" s="56">
        <f>T402</f>
        <v>78</v>
      </c>
      <c r="Y402" s="369"/>
    </row>
    <row r="403" spans="1:31" ht="16.5" thickBot="1" x14ac:dyDescent="0.25">
      <c r="A403" s="58"/>
      <c r="B403" s="364"/>
      <c r="C403" s="364"/>
      <c r="D403" s="364"/>
      <c r="E403" s="364"/>
      <c r="F403" s="364"/>
      <c r="G403" s="365"/>
      <c r="H403" s="366">
        <v>69</v>
      </c>
      <c r="I403" s="67"/>
      <c r="J403" s="67">
        <v>8</v>
      </c>
      <c r="K403" s="67"/>
      <c r="L403" s="67"/>
      <c r="M403" s="67"/>
      <c r="N403" s="67"/>
      <c r="O403" s="67"/>
      <c r="P403" s="67"/>
      <c r="Q403" s="67"/>
      <c r="R403" s="67"/>
      <c r="S403" s="401">
        <v>14</v>
      </c>
      <c r="T403" s="402">
        <f t="shared" si="55"/>
        <v>91</v>
      </c>
      <c r="U403" s="224">
        <f t="shared" ref="U403:U429" si="56">($T403)/$D$401</f>
        <v>4.0862146385271664E-2</v>
      </c>
      <c r="V403" s="361">
        <f>D401</f>
        <v>2227</v>
      </c>
      <c r="W403" s="403" t="s">
        <v>6</v>
      </c>
      <c r="X403" s="56">
        <f t="shared" ref="X403:X440" si="57">T403</f>
        <v>91</v>
      </c>
      <c r="Y403" s="369"/>
    </row>
    <row r="404" spans="1:31" ht="16.5" thickBot="1" x14ac:dyDescent="0.25">
      <c r="A404" s="58"/>
      <c r="B404" s="364"/>
      <c r="C404" s="364"/>
      <c r="D404" s="364"/>
      <c r="E404" s="364"/>
      <c r="F404" s="364"/>
      <c r="G404" s="365"/>
      <c r="H404" s="366">
        <v>17</v>
      </c>
      <c r="I404" s="67"/>
      <c r="J404" s="67">
        <v>1</v>
      </c>
      <c r="K404" s="67"/>
      <c r="L404" s="67"/>
      <c r="M404" s="67"/>
      <c r="N404" s="67"/>
      <c r="O404" s="67"/>
      <c r="P404" s="67"/>
      <c r="Q404" s="67"/>
      <c r="R404" s="67"/>
      <c r="S404" s="401"/>
      <c r="T404" s="402">
        <f t="shared" si="55"/>
        <v>18</v>
      </c>
      <c r="U404" s="224">
        <f t="shared" si="56"/>
        <v>8.0826223619218686E-3</v>
      </c>
      <c r="V404" s="361">
        <f>D401</f>
        <v>2227</v>
      </c>
      <c r="W404" s="403" t="s">
        <v>14</v>
      </c>
      <c r="X404" s="56">
        <f t="shared" si="57"/>
        <v>18</v>
      </c>
      <c r="Y404" s="369"/>
    </row>
    <row r="405" spans="1:31" ht="16.5" thickBot="1" x14ac:dyDescent="0.25">
      <c r="A405" s="58"/>
      <c r="B405" s="364"/>
      <c r="C405" s="364"/>
      <c r="D405" s="364"/>
      <c r="E405" s="364"/>
      <c r="F405" s="364"/>
      <c r="G405" s="365"/>
      <c r="H405" s="366">
        <v>14</v>
      </c>
      <c r="I405" s="67"/>
      <c r="J405" s="67">
        <v>8</v>
      </c>
      <c r="K405" s="67"/>
      <c r="L405" s="67"/>
      <c r="M405" s="67"/>
      <c r="N405" s="67"/>
      <c r="O405" s="67"/>
      <c r="P405" s="67"/>
      <c r="Q405" s="67"/>
      <c r="R405" s="67"/>
      <c r="S405" s="401">
        <v>1</v>
      </c>
      <c r="T405" s="402">
        <f t="shared" si="55"/>
        <v>23</v>
      </c>
      <c r="U405" s="224">
        <f t="shared" si="56"/>
        <v>1.0327795240233499E-2</v>
      </c>
      <c r="V405" s="361">
        <f>D401</f>
        <v>2227</v>
      </c>
      <c r="W405" s="403" t="s">
        <v>15</v>
      </c>
      <c r="X405" s="56">
        <f t="shared" si="57"/>
        <v>23</v>
      </c>
      <c r="Y405" s="370"/>
    </row>
    <row r="406" spans="1:31" ht="16.5" thickBot="1" x14ac:dyDescent="0.25">
      <c r="A406" s="58"/>
      <c r="B406" s="364"/>
      <c r="C406" s="364"/>
      <c r="D406" s="364"/>
      <c r="E406" s="364"/>
      <c r="F406" s="364"/>
      <c r="G406" s="365"/>
      <c r="H406" s="366">
        <v>8</v>
      </c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401"/>
      <c r="T406" s="402">
        <f t="shared" si="55"/>
        <v>8</v>
      </c>
      <c r="U406" s="224">
        <f t="shared" si="56"/>
        <v>3.5922766052986078E-3</v>
      </c>
      <c r="V406" s="361">
        <f>D401</f>
        <v>2227</v>
      </c>
      <c r="W406" s="403" t="s">
        <v>32</v>
      </c>
      <c r="X406" s="56">
        <f t="shared" si="57"/>
        <v>8</v>
      </c>
      <c r="Y406" s="370"/>
    </row>
    <row r="407" spans="1:31" ht="16.5" thickBot="1" x14ac:dyDescent="0.25">
      <c r="A407" s="58"/>
      <c r="B407" s="364"/>
      <c r="C407" s="364"/>
      <c r="D407" s="364"/>
      <c r="E407" s="364"/>
      <c r="F407" s="364"/>
      <c r="G407" s="365"/>
      <c r="H407" s="366">
        <v>1</v>
      </c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401"/>
      <c r="T407" s="402">
        <f t="shared" si="55"/>
        <v>1</v>
      </c>
      <c r="U407" s="224">
        <f t="shared" si="56"/>
        <v>4.4903457566232598E-4</v>
      </c>
      <c r="V407" s="361">
        <f>D401</f>
        <v>2227</v>
      </c>
      <c r="W407" s="403" t="s">
        <v>33</v>
      </c>
      <c r="X407" s="56">
        <f t="shared" si="57"/>
        <v>1</v>
      </c>
      <c r="Y407" s="370"/>
      <c r="AE407" s="14" t="s">
        <v>107</v>
      </c>
    </row>
    <row r="408" spans="1:31" ht="16.5" thickBot="1" x14ac:dyDescent="0.25">
      <c r="A408" s="58"/>
      <c r="B408" s="364"/>
      <c r="C408" s="364"/>
      <c r="D408" s="364"/>
      <c r="E408" s="364"/>
      <c r="F408" s="364"/>
      <c r="G408" s="365"/>
      <c r="H408" s="366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401"/>
      <c r="T408" s="402">
        <f t="shared" si="55"/>
        <v>0</v>
      </c>
      <c r="U408" s="224">
        <f t="shared" si="56"/>
        <v>0</v>
      </c>
      <c r="V408" s="361">
        <f>D401</f>
        <v>2227</v>
      </c>
      <c r="W408" s="403" t="s">
        <v>28</v>
      </c>
      <c r="X408" s="56">
        <f t="shared" si="57"/>
        <v>0</v>
      </c>
      <c r="Y408" s="370"/>
    </row>
    <row r="409" spans="1:31" ht="16.5" thickBot="1" x14ac:dyDescent="0.25">
      <c r="A409" s="58"/>
      <c r="B409" s="364"/>
      <c r="C409" s="364"/>
      <c r="D409" s="364"/>
      <c r="E409" s="364"/>
      <c r="F409" s="364"/>
      <c r="G409" s="365"/>
      <c r="H409" s="366"/>
      <c r="I409" s="67"/>
      <c r="J409" s="67">
        <v>1</v>
      </c>
      <c r="K409" s="67"/>
      <c r="L409" s="67"/>
      <c r="M409" s="67"/>
      <c r="N409" s="67"/>
      <c r="O409" s="67"/>
      <c r="P409" s="67"/>
      <c r="Q409" s="67"/>
      <c r="R409" s="67"/>
      <c r="S409" s="401"/>
      <c r="T409" s="402">
        <f t="shared" si="55"/>
        <v>1</v>
      </c>
      <c r="U409" s="224">
        <f t="shared" si="56"/>
        <v>4.4903457566232598E-4</v>
      </c>
      <c r="V409" s="361">
        <f>D401</f>
        <v>2227</v>
      </c>
      <c r="W409" s="403" t="s">
        <v>31</v>
      </c>
      <c r="X409" s="56">
        <f t="shared" si="57"/>
        <v>1</v>
      </c>
      <c r="Y409" s="370"/>
    </row>
    <row r="410" spans="1:31" ht="16.5" thickBot="1" x14ac:dyDescent="0.25">
      <c r="A410" s="58"/>
      <c r="B410" s="364"/>
      <c r="C410" s="364"/>
      <c r="D410" s="364"/>
      <c r="E410" s="364"/>
      <c r="F410" s="364"/>
      <c r="G410" s="365"/>
      <c r="H410" s="366">
        <v>5</v>
      </c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401">
        <v>1</v>
      </c>
      <c r="T410" s="402">
        <f t="shared" si="55"/>
        <v>6</v>
      </c>
      <c r="U410" s="224">
        <f t="shared" si="56"/>
        <v>2.6942074539739562E-3</v>
      </c>
      <c r="V410" s="361">
        <f>D401</f>
        <v>2227</v>
      </c>
      <c r="W410" s="403" t="s">
        <v>0</v>
      </c>
      <c r="X410" s="56">
        <f t="shared" si="57"/>
        <v>6</v>
      </c>
      <c r="Y410" s="369"/>
    </row>
    <row r="411" spans="1:31" ht="16.5" thickBot="1" x14ac:dyDescent="0.25">
      <c r="A411" s="58"/>
      <c r="B411" s="364"/>
      <c r="C411" s="364"/>
      <c r="D411" s="364"/>
      <c r="E411" s="364"/>
      <c r="F411" s="364" t="s">
        <v>110</v>
      </c>
      <c r="G411" s="365"/>
      <c r="H411" s="366">
        <v>8</v>
      </c>
      <c r="I411" s="67"/>
      <c r="J411" s="67">
        <v>4</v>
      </c>
      <c r="K411" s="67"/>
      <c r="L411" s="67"/>
      <c r="M411" s="67"/>
      <c r="N411" s="67"/>
      <c r="O411" s="67"/>
      <c r="P411" s="67"/>
      <c r="Q411" s="67" t="s">
        <v>611</v>
      </c>
      <c r="R411" s="67"/>
      <c r="S411" s="401"/>
      <c r="T411" s="402">
        <f t="shared" si="55"/>
        <v>12</v>
      </c>
      <c r="U411" s="224">
        <f t="shared" si="56"/>
        <v>5.3884149079479124E-3</v>
      </c>
      <c r="V411" s="361">
        <f>D401</f>
        <v>2227</v>
      </c>
      <c r="W411" s="403" t="s">
        <v>12</v>
      </c>
      <c r="X411" s="56">
        <f t="shared" si="57"/>
        <v>12</v>
      </c>
      <c r="Y411" s="371"/>
    </row>
    <row r="412" spans="1:31" ht="16.5" thickBot="1" x14ac:dyDescent="0.25">
      <c r="A412" s="58"/>
      <c r="B412" s="364"/>
      <c r="C412" s="364"/>
      <c r="D412" s="364"/>
      <c r="E412" s="364"/>
      <c r="F412" s="364"/>
      <c r="G412" s="365"/>
      <c r="H412" s="366">
        <v>30</v>
      </c>
      <c r="I412" s="67"/>
      <c r="J412" s="67">
        <v>1</v>
      </c>
      <c r="K412" s="67"/>
      <c r="L412" s="67"/>
      <c r="M412" s="67"/>
      <c r="N412" s="67"/>
      <c r="O412" s="67"/>
      <c r="P412" s="67"/>
      <c r="Q412" s="67"/>
      <c r="R412" s="67"/>
      <c r="S412" s="401">
        <v>50</v>
      </c>
      <c r="T412" s="402">
        <f t="shared" si="55"/>
        <v>81</v>
      </c>
      <c r="U412" s="224">
        <f t="shared" si="56"/>
        <v>3.6371800628648407E-2</v>
      </c>
      <c r="V412" s="361">
        <f>D401</f>
        <v>2227</v>
      </c>
      <c r="W412" s="403" t="s">
        <v>35</v>
      </c>
      <c r="X412" s="56">
        <f t="shared" si="57"/>
        <v>81</v>
      </c>
      <c r="Y412" s="371"/>
    </row>
    <row r="413" spans="1:31" ht="16.5" thickBot="1" x14ac:dyDescent="0.25">
      <c r="A413" s="58"/>
      <c r="B413" s="364"/>
      <c r="C413" s="364"/>
      <c r="D413" s="364"/>
      <c r="E413" s="364"/>
      <c r="F413" s="364"/>
      <c r="G413" s="365"/>
      <c r="H413" s="366">
        <v>14</v>
      </c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401"/>
      <c r="T413" s="402">
        <f t="shared" si="55"/>
        <v>14</v>
      </c>
      <c r="U413" s="224">
        <f t="shared" si="56"/>
        <v>6.2864840592725636E-3</v>
      </c>
      <c r="V413" s="361">
        <f>D401</f>
        <v>2227</v>
      </c>
      <c r="W413" s="403" t="s">
        <v>574</v>
      </c>
      <c r="X413" s="56">
        <f t="shared" si="57"/>
        <v>14</v>
      </c>
      <c r="Y413" s="428" t="s">
        <v>409</v>
      </c>
    </row>
    <row r="414" spans="1:31" ht="16.5" thickBot="1" x14ac:dyDescent="0.25">
      <c r="A414" s="58"/>
      <c r="B414" s="364"/>
      <c r="C414" s="364"/>
      <c r="D414" s="364"/>
      <c r="E414" s="364"/>
      <c r="F414" s="364"/>
      <c r="G414" s="62"/>
      <c r="H414" s="375"/>
      <c r="I414" s="67"/>
      <c r="J414" s="67"/>
      <c r="K414" s="67"/>
      <c r="L414" s="67">
        <v>2</v>
      </c>
      <c r="M414" s="67"/>
      <c r="N414" s="67"/>
      <c r="O414" s="67"/>
      <c r="P414" s="67"/>
      <c r="Q414" s="67"/>
      <c r="R414" s="67"/>
      <c r="S414" s="401"/>
      <c r="T414" s="402">
        <f t="shared" si="55"/>
        <v>2</v>
      </c>
      <c r="U414" s="224">
        <f t="shared" si="56"/>
        <v>8.9806915132465196E-4</v>
      </c>
      <c r="V414" s="361">
        <f>D401</f>
        <v>2227</v>
      </c>
      <c r="W414" s="376" t="s">
        <v>29</v>
      </c>
      <c r="X414" s="56">
        <f t="shared" si="57"/>
        <v>2</v>
      </c>
      <c r="Y414" s="383"/>
    </row>
    <row r="415" spans="1:31" ht="16.5" thickBot="1" x14ac:dyDescent="0.25">
      <c r="A415" s="58"/>
      <c r="B415" s="364"/>
      <c r="C415" s="364"/>
      <c r="D415" s="364"/>
      <c r="E415" s="364"/>
      <c r="F415" s="364"/>
      <c r="G415" s="62"/>
      <c r="H415" s="375">
        <v>1</v>
      </c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401"/>
      <c r="T415" s="402">
        <f t="shared" si="55"/>
        <v>1</v>
      </c>
      <c r="U415" s="224">
        <f t="shared" si="56"/>
        <v>4.4903457566232598E-4</v>
      </c>
      <c r="V415" s="361">
        <f>D401</f>
        <v>2227</v>
      </c>
      <c r="W415" s="403" t="s">
        <v>28</v>
      </c>
      <c r="X415" s="56">
        <f t="shared" si="57"/>
        <v>1</v>
      </c>
      <c r="Y415" s="446"/>
    </row>
    <row r="416" spans="1:31" ht="16.5" thickBot="1" x14ac:dyDescent="0.25">
      <c r="A416" s="58"/>
      <c r="B416" s="364"/>
      <c r="C416" s="364"/>
      <c r="D416" s="364"/>
      <c r="E416" s="364"/>
      <c r="F416" s="364"/>
      <c r="G416" s="62"/>
      <c r="H416" s="404">
        <v>8</v>
      </c>
      <c r="I416" s="405"/>
      <c r="J416" s="405">
        <v>1</v>
      </c>
      <c r="K416" s="405"/>
      <c r="L416" s="405"/>
      <c r="M416" s="405"/>
      <c r="N416" s="405"/>
      <c r="O416" s="405"/>
      <c r="P416" s="405"/>
      <c r="Q416" s="405"/>
      <c r="R416" s="405"/>
      <c r="S416" s="406"/>
      <c r="T416" s="407">
        <f t="shared" si="55"/>
        <v>9</v>
      </c>
      <c r="U416" s="331">
        <f t="shared" si="56"/>
        <v>4.0413111809609343E-3</v>
      </c>
      <c r="V416" s="408">
        <f>D401</f>
        <v>2227</v>
      </c>
      <c r="W416" s="409" t="s">
        <v>179</v>
      </c>
      <c r="X416" s="56">
        <f t="shared" si="57"/>
        <v>9</v>
      </c>
      <c r="Y416" s="371"/>
    </row>
    <row r="417" spans="1:25" ht="16.5" thickBot="1" x14ac:dyDescent="0.25">
      <c r="A417" s="58"/>
      <c r="B417" s="364"/>
      <c r="C417" s="364"/>
      <c r="D417" s="364"/>
      <c r="E417" s="364"/>
      <c r="F417" s="364"/>
      <c r="G417" s="365"/>
      <c r="H417" s="359"/>
      <c r="I417" s="410">
        <v>7</v>
      </c>
      <c r="J417" s="68"/>
      <c r="K417" s="68">
        <v>1</v>
      </c>
      <c r="L417" s="68">
        <v>1</v>
      </c>
      <c r="M417" s="68"/>
      <c r="N417" s="68"/>
      <c r="O417" s="68"/>
      <c r="P417" s="68"/>
      <c r="Q417" s="68"/>
      <c r="R417" s="68"/>
      <c r="S417" s="411"/>
      <c r="T417" s="412">
        <f t="shared" si="55"/>
        <v>1</v>
      </c>
      <c r="U417" s="224">
        <f t="shared" si="56"/>
        <v>4.4903457566232598E-4</v>
      </c>
      <c r="V417" s="361">
        <f>D401</f>
        <v>2227</v>
      </c>
      <c r="W417" s="413" t="s">
        <v>11</v>
      </c>
      <c r="X417" s="56">
        <f t="shared" si="57"/>
        <v>1</v>
      </c>
      <c r="Y417" s="371"/>
    </row>
    <row r="418" spans="1:25" ht="16.5" thickBot="1" x14ac:dyDescent="0.25">
      <c r="A418" s="58"/>
      <c r="B418" s="364"/>
      <c r="C418" s="364"/>
      <c r="D418" s="364"/>
      <c r="E418" s="364"/>
      <c r="F418" s="364" t="s">
        <v>110</v>
      </c>
      <c r="G418" s="365"/>
      <c r="H418" s="366"/>
      <c r="I418" s="414"/>
      <c r="J418" s="67"/>
      <c r="K418" s="67"/>
      <c r="L418" s="67"/>
      <c r="M418" s="67"/>
      <c r="N418" s="67"/>
      <c r="O418" s="67"/>
      <c r="P418" s="67"/>
      <c r="Q418" s="67"/>
      <c r="R418" s="67"/>
      <c r="S418" s="401"/>
      <c r="T418" s="402">
        <f t="shared" si="55"/>
        <v>0</v>
      </c>
      <c r="U418" s="224">
        <f t="shared" si="56"/>
        <v>0</v>
      </c>
      <c r="V418" s="361">
        <f>D401</f>
        <v>2227</v>
      </c>
      <c r="W418" s="403" t="s">
        <v>30</v>
      </c>
      <c r="X418" s="56">
        <f t="shared" si="57"/>
        <v>0</v>
      </c>
      <c r="Y418" s="371"/>
    </row>
    <row r="419" spans="1:25" ht="16.5" thickBot="1" x14ac:dyDescent="0.25">
      <c r="A419" s="58"/>
      <c r="B419" s="364"/>
      <c r="C419" s="364"/>
      <c r="D419" s="364"/>
      <c r="E419" s="364"/>
      <c r="F419" s="364"/>
      <c r="G419" s="365"/>
      <c r="H419" s="366"/>
      <c r="I419" s="414">
        <v>5</v>
      </c>
      <c r="J419" s="67"/>
      <c r="K419" s="67">
        <v>3</v>
      </c>
      <c r="L419" s="67">
        <v>4</v>
      </c>
      <c r="M419" s="67"/>
      <c r="N419" s="67"/>
      <c r="O419" s="67"/>
      <c r="P419" s="67"/>
      <c r="Q419" s="67"/>
      <c r="R419" s="67"/>
      <c r="S419" s="401">
        <v>1</v>
      </c>
      <c r="T419" s="402">
        <f t="shared" si="55"/>
        <v>5</v>
      </c>
      <c r="U419" s="224">
        <f t="shared" si="56"/>
        <v>2.2451728783116302E-3</v>
      </c>
      <c r="V419" s="361">
        <f>D401</f>
        <v>2227</v>
      </c>
      <c r="W419" s="403" t="s">
        <v>3</v>
      </c>
      <c r="X419" s="56">
        <f t="shared" si="57"/>
        <v>5</v>
      </c>
      <c r="Y419" s="370"/>
    </row>
    <row r="420" spans="1:25" ht="16.5" thickBot="1" x14ac:dyDescent="0.25">
      <c r="A420" s="58"/>
      <c r="B420" s="364"/>
      <c r="C420" s="364"/>
      <c r="D420" s="364"/>
      <c r="E420" s="364"/>
      <c r="F420" s="364"/>
      <c r="G420" s="365"/>
      <c r="H420" s="366"/>
      <c r="I420" s="414">
        <v>96</v>
      </c>
      <c r="J420" s="67">
        <v>6</v>
      </c>
      <c r="K420" s="67">
        <v>76</v>
      </c>
      <c r="L420" s="67">
        <v>10</v>
      </c>
      <c r="M420" s="67"/>
      <c r="N420" s="67"/>
      <c r="O420" s="67"/>
      <c r="P420" s="67"/>
      <c r="Q420" s="67"/>
      <c r="R420" s="67"/>
      <c r="S420" s="401"/>
      <c r="T420" s="402">
        <f t="shared" si="55"/>
        <v>16</v>
      </c>
      <c r="U420" s="224">
        <f t="shared" si="56"/>
        <v>7.1845532105972157E-3</v>
      </c>
      <c r="V420" s="361">
        <f>D401</f>
        <v>2227</v>
      </c>
      <c r="W420" s="403" t="s">
        <v>8</v>
      </c>
      <c r="X420" s="56">
        <f t="shared" si="57"/>
        <v>16</v>
      </c>
      <c r="Y420" s="371"/>
    </row>
    <row r="421" spans="1:25" ht="16.5" thickBot="1" x14ac:dyDescent="0.25">
      <c r="A421" s="58"/>
      <c r="B421" s="364"/>
      <c r="C421" s="364"/>
      <c r="D421" s="364"/>
      <c r="E421" s="364"/>
      <c r="F421" s="364"/>
      <c r="G421" s="365"/>
      <c r="H421" s="366"/>
      <c r="I421" s="414"/>
      <c r="J421" s="67"/>
      <c r="K421" s="67"/>
      <c r="L421" s="67"/>
      <c r="M421" s="67"/>
      <c r="N421" s="67"/>
      <c r="O421" s="67"/>
      <c r="P421" s="67"/>
      <c r="Q421" s="67"/>
      <c r="R421" s="67"/>
      <c r="S421" s="401"/>
      <c r="T421" s="402">
        <f t="shared" si="55"/>
        <v>0</v>
      </c>
      <c r="U421" s="224">
        <f t="shared" si="56"/>
        <v>0</v>
      </c>
      <c r="V421" s="361">
        <f>D401</f>
        <v>2227</v>
      </c>
      <c r="W421" s="403" t="s">
        <v>9</v>
      </c>
      <c r="X421" s="56">
        <f t="shared" si="57"/>
        <v>0</v>
      </c>
      <c r="Y421" s="371"/>
    </row>
    <row r="422" spans="1:25" ht="16.5" thickBot="1" x14ac:dyDescent="0.25">
      <c r="A422" s="58"/>
      <c r="B422" s="364"/>
      <c r="C422" s="364"/>
      <c r="D422" s="364"/>
      <c r="E422" s="364"/>
      <c r="F422" s="364"/>
      <c r="G422" s="365"/>
      <c r="H422" s="366"/>
      <c r="I422" s="414">
        <v>13</v>
      </c>
      <c r="J422" s="67"/>
      <c r="K422" s="67"/>
      <c r="L422" s="67"/>
      <c r="M422" s="67"/>
      <c r="N422" s="67"/>
      <c r="O422" s="67"/>
      <c r="P422" s="67"/>
      <c r="Q422" s="67"/>
      <c r="R422" s="67"/>
      <c r="S422" s="401"/>
      <c r="T422" s="402">
        <f t="shared" si="55"/>
        <v>0</v>
      </c>
      <c r="U422" s="224">
        <f t="shared" si="56"/>
        <v>0</v>
      </c>
      <c r="V422" s="361">
        <f>D401</f>
        <v>2227</v>
      </c>
      <c r="W422" s="403" t="s">
        <v>82</v>
      </c>
      <c r="X422" s="56">
        <f t="shared" si="57"/>
        <v>0</v>
      </c>
      <c r="Y422" s="371"/>
    </row>
    <row r="423" spans="1:25" ht="16.5" thickBot="1" x14ac:dyDescent="0.25">
      <c r="A423" s="58"/>
      <c r="B423" s="364"/>
      <c r="C423" s="364"/>
      <c r="D423" s="364"/>
      <c r="E423" s="364"/>
      <c r="F423" s="364"/>
      <c r="G423" s="365"/>
      <c r="H423" s="366"/>
      <c r="I423" s="414">
        <v>1</v>
      </c>
      <c r="J423" s="67"/>
      <c r="K423" s="67">
        <v>1</v>
      </c>
      <c r="L423" s="67"/>
      <c r="M423" s="67"/>
      <c r="N423" s="67"/>
      <c r="O423" s="67"/>
      <c r="P423" s="67"/>
      <c r="Q423" s="67"/>
      <c r="R423" s="67"/>
      <c r="S423" s="401"/>
      <c r="T423" s="402">
        <f t="shared" si="55"/>
        <v>0</v>
      </c>
      <c r="U423" s="224">
        <f t="shared" si="56"/>
        <v>0</v>
      </c>
      <c r="V423" s="361">
        <f>D401</f>
        <v>2227</v>
      </c>
      <c r="W423" s="403" t="s">
        <v>20</v>
      </c>
      <c r="X423" s="56">
        <f t="shared" si="57"/>
        <v>0</v>
      </c>
      <c r="Y423" s="371"/>
    </row>
    <row r="424" spans="1:25" ht="16.5" thickBot="1" x14ac:dyDescent="0.25">
      <c r="A424" s="58" t="s">
        <v>110</v>
      </c>
      <c r="B424" s="364"/>
      <c r="C424" s="364"/>
      <c r="D424" s="364"/>
      <c r="E424" s="364"/>
      <c r="F424" s="364"/>
      <c r="G424" s="365"/>
      <c r="H424" s="366"/>
      <c r="I424" s="414">
        <v>1</v>
      </c>
      <c r="J424" s="67"/>
      <c r="K424" s="67"/>
      <c r="L424" s="67"/>
      <c r="M424" s="67"/>
      <c r="N424" s="67"/>
      <c r="O424" s="67"/>
      <c r="P424" s="67"/>
      <c r="Q424" s="67"/>
      <c r="R424" s="67"/>
      <c r="S424" s="401"/>
      <c r="T424" s="402">
        <f t="shared" si="55"/>
        <v>0</v>
      </c>
      <c r="U424" s="224">
        <f t="shared" si="56"/>
        <v>0</v>
      </c>
      <c r="V424" s="361">
        <f>D401</f>
        <v>2227</v>
      </c>
      <c r="W424" s="403" t="s">
        <v>83</v>
      </c>
      <c r="X424" s="56">
        <f t="shared" si="57"/>
        <v>0</v>
      </c>
      <c r="Y424" s="439" t="s">
        <v>169</v>
      </c>
    </row>
    <row r="425" spans="1:25" ht="16.5" thickBot="1" x14ac:dyDescent="0.25">
      <c r="A425" s="58"/>
      <c r="B425" s="364"/>
      <c r="C425" s="364"/>
      <c r="D425" s="364"/>
      <c r="E425" s="364"/>
      <c r="F425" s="364"/>
      <c r="G425" s="365"/>
      <c r="H425" s="366"/>
      <c r="I425" s="414"/>
      <c r="J425" s="67"/>
      <c r="K425" s="67"/>
      <c r="L425" s="67"/>
      <c r="M425" s="67"/>
      <c r="N425" s="67"/>
      <c r="O425" s="67"/>
      <c r="P425" s="67"/>
      <c r="Q425" s="67"/>
      <c r="R425" s="67"/>
      <c r="S425" s="401">
        <v>1</v>
      </c>
      <c r="T425" s="402">
        <f t="shared" si="55"/>
        <v>1</v>
      </c>
      <c r="U425" s="224">
        <f t="shared" si="56"/>
        <v>4.4903457566232598E-4</v>
      </c>
      <c r="V425" s="361">
        <f>D401</f>
        <v>2227</v>
      </c>
      <c r="W425" s="403" t="s">
        <v>10</v>
      </c>
      <c r="X425" s="56">
        <f t="shared" si="57"/>
        <v>1</v>
      </c>
      <c r="Y425" s="439" t="s">
        <v>614</v>
      </c>
    </row>
    <row r="426" spans="1:25" ht="16.5" thickBot="1" x14ac:dyDescent="0.25">
      <c r="A426" s="58"/>
      <c r="B426" s="364"/>
      <c r="C426" s="364"/>
      <c r="D426" s="364"/>
      <c r="E426" s="364"/>
      <c r="F426" s="364"/>
      <c r="G426" s="365"/>
      <c r="H426" s="366"/>
      <c r="I426" s="414">
        <v>16</v>
      </c>
      <c r="J426" s="67"/>
      <c r="K426" s="67">
        <v>3</v>
      </c>
      <c r="L426" s="67"/>
      <c r="M426" s="67"/>
      <c r="N426" s="67"/>
      <c r="O426" s="67"/>
      <c r="P426" s="67"/>
      <c r="Q426" s="67"/>
      <c r="R426" s="67"/>
      <c r="S426" s="401"/>
      <c r="T426" s="402">
        <f t="shared" si="55"/>
        <v>0</v>
      </c>
      <c r="U426" s="224">
        <f t="shared" si="56"/>
        <v>0</v>
      </c>
      <c r="V426" s="361">
        <f>D401</f>
        <v>2227</v>
      </c>
      <c r="W426" s="403" t="s">
        <v>13</v>
      </c>
      <c r="X426" s="56">
        <f t="shared" si="57"/>
        <v>0</v>
      </c>
      <c r="Y426" s="446"/>
    </row>
    <row r="427" spans="1:25" ht="16.5" thickBot="1" x14ac:dyDescent="0.25">
      <c r="A427" s="58"/>
      <c r="B427" s="364"/>
      <c r="C427" s="364"/>
      <c r="D427" s="364"/>
      <c r="E427" s="364"/>
      <c r="F427" s="364"/>
      <c r="G427" s="365"/>
      <c r="H427" s="366"/>
      <c r="I427" s="67">
        <v>11</v>
      </c>
      <c r="J427" s="67"/>
      <c r="K427" s="67"/>
      <c r="L427" s="67"/>
      <c r="M427" s="67"/>
      <c r="N427" s="67"/>
      <c r="O427" s="67"/>
      <c r="P427" s="67"/>
      <c r="Q427" s="67"/>
      <c r="R427" s="67"/>
      <c r="S427" s="401"/>
      <c r="T427" s="402">
        <f t="shared" si="55"/>
        <v>0</v>
      </c>
      <c r="U427" s="224">
        <f t="shared" si="56"/>
        <v>0</v>
      </c>
      <c r="V427" s="361">
        <f>D401</f>
        <v>2227</v>
      </c>
      <c r="W427" s="403" t="s">
        <v>101</v>
      </c>
      <c r="X427" s="56">
        <f t="shared" si="57"/>
        <v>0</v>
      </c>
      <c r="Y427" s="453"/>
    </row>
    <row r="428" spans="1:25" ht="15.75" thickBot="1" x14ac:dyDescent="0.25">
      <c r="A428" s="58"/>
      <c r="B428" s="364"/>
      <c r="C428" s="364"/>
      <c r="D428" s="364"/>
      <c r="E428" s="364"/>
      <c r="F428" s="364"/>
      <c r="G428" s="365"/>
      <c r="H428" s="366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401"/>
      <c r="T428" s="402">
        <f t="shared" si="55"/>
        <v>0</v>
      </c>
      <c r="U428" s="224">
        <f t="shared" si="56"/>
        <v>0</v>
      </c>
      <c r="V428" s="361">
        <f>D401</f>
        <v>2227</v>
      </c>
      <c r="W428" s="368" t="s">
        <v>269</v>
      </c>
      <c r="X428" s="56">
        <f t="shared" si="57"/>
        <v>0</v>
      </c>
      <c r="Y428" s="370"/>
    </row>
    <row r="429" spans="1:25" ht="16.5" thickBot="1" x14ac:dyDescent="0.25">
      <c r="A429" s="58"/>
      <c r="B429" s="364"/>
      <c r="C429" s="364"/>
      <c r="D429" s="364"/>
      <c r="E429" s="364"/>
      <c r="F429" s="364"/>
      <c r="G429" s="365"/>
      <c r="H429" s="372"/>
      <c r="I429" s="72">
        <v>4</v>
      </c>
      <c r="J429" s="72"/>
      <c r="K429" s="72"/>
      <c r="L429" s="72"/>
      <c r="M429" s="72"/>
      <c r="N429" s="72"/>
      <c r="O429" s="72"/>
      <c r="P429" s="72"/>
      <c r="Q429" s="72"/>
      <c r="R429" s="72"/>
      <c r="S429" s="415"/>
      <c r="T429" s="402">
        <f t="shared" si="55"/>
        <v>0</v>
      </c>
      <c r="U429" s="224">
        <f t="shared" si="56"/>
        <v>0</v>
      </c>
      <c r="V429" s="361">
        <f>D401</f>
        <v>2227</v>
      </c>
      <c r="W429" s="391" t="s">
        <v>85</v>
      </c>
      <c r="X429" s="56">
        <f t="shared" si="57"/>
        <v>0</v>
      </c>
      <c r="Y429" s="363"/>
    </row>
    <row r="430" spans="1:25" ht="16.5" thickBot="1" x14ac:dyDescent="0.3">
      <c r="A430" s="58"/>
      <c r="B430" s="364"/>
      <c r="C430" s="364"/>
      <c r="D430" s="364"/>
      <c r="E430" s="364"/>
      <c r="F430" s="364"/>
      <c r="G430" s="365"/>
      <c r="H430" s="358"/>
      <c r="I430" s="203"/>
      <c r="J430" s="203"/>
      <c r="K430" s="203"/>
      <c r="L430" s="203"/>
      <c r="M430" s="203"/>
      <c r="N430" s="203"/>
      <c r="O430" s="203"/>
      <c r="P430" s="203"/>
      <c r="Q430" s="203"/>
      <c r="R430" s="203"/>
      <c r="S430" s="203"/>
      <c r="T430" s="202"/>
      <c r="U430" s="202"/>
      <c r="V430" s="202"/>
      <c r="W430" s="482" t="s">
        <v>86</v>
      </c>
      <c r="X430" s="56">
        <f t="shared" si="57"/>
        <v>0</v>
      </c>
      <c r="Y430" s="363"/>
    </row>
    <row r="431" spans="1:25" ht="16.5" thickBot="1" x14ac:dyDescent="0.25">
      <c r="A431" s="58"/>
      <c r="B431" s="364"/>
      <c r="C431" s="364"/>
      <c r="D431" s="364"/>
      <c r="E431" s="364"/>
      <c r="F431" s="364"/>
      <c r="G431" s="62"/>
      <c r="H431" s="359">
        <v>4</v>
      </c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398"/>
      <c r="T431" s="412">
        <f t="shared" ref="T431:T440" si="58">SUM(H431,J431,L431,N431,P431,R431,S431)</f>
        <v>4</v>
      </c>
      <c r="U431" s="224">
        <f>($T431)/$D$401</f>
        <v>1.7961383026493039E-3</v>
      </c>
      <c r="V431" s="361">
        <f>D401</f>
        <v>2227</v>
      </c>
      <c r="W431" s="413" t="s">
        <v>28</v>
      </c>
      <c r="X431" s="56">
        <f t="shared" si="57"/>
        <v>4</v>
      </c>
      <c r="Y431" s="105" t="s">
        <v>292</v>
      </c>
    </row>
    <row r="432" spans="1:25" ht="16.5" thickBot="1" x14ac:dyDescent="0.25">
      <c r="A432" s="58"/>
      <c r="B432" s="364"/>
      <c r="C432" s="364"/>
      <c r="D432" s="364"/>
      <c r="E432" s="364"/>
      <c r="F432" s="364"/>
      <c r="G432" s="62"/>
      <c r="H432" s="366">
        <v>8</v>
      </c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401"/>
      <c r="T432" s="402">
        <f t="shared" si="58"/>
        <v>8</v>
      </c>
      <c r="U432" s="224">
        <f t="shared" ref="U432:U440" si="59">($T432)/$D$401</f>
        <v>3.5922766052986078E-3</v>
      </c>
      <c r="V432" s="361">
        <f>D401</f>
        <v>2227</v>
      </c>
      <c r="W432" s="403" t="s">
        <v>88</v>
      </c>
      <c r="X432" s="56">
        <f t="shared" si="57"/>
        <v>8</v>
      </c>
      <c r="Y432" s="105" t="s">
        <v>575</v>
      </c>
    </row>
    <row r="433" spans="1:25" ht="16.5" thickBot="1" x14ac:dyDescent="0.25">
      <c r="A433" s="58"/>
      <c r="B433" s="364"/>
      <c r="C433" s="364"/>
      <c r="D433" s="364"/>
      <c r="E433" s="364"/>
      <c r="F433" s="364"/>
      <c r="G433" s="62"/>
      <c r="H433" s="366">
        <v>1</v>
      </c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401"/>
      <c r="T433" s="402">
        <f t="shared" si="58"/>
        <v>1</v>
      </c>
      <c r="U433" s="224">
        <f t="shared" si="59"/>
        <v>4.4903457566232598E-4</v>
      </c>
      <c r="V433" s="361">
        <f>D401</f>
        <v>2227</v>
      </c>
      <c r="W433" s="403" t="s">
        <v>76</v>
      </c>
      <c r="X433" s="56">
        <f t="shared" si="57"/>
        <v>1</v>
      </c>
      <c r="Y433" s="453" t="s">
        <v>613</v>
      </c>
    </row>
    <row r="434" spans="1:25" ht="16.5" thickBot="1" x14ac:dyDescent="0.25">
      <c r="A434" s="58"/>
      <c r="B434" s="364"/>
      <c r="C434" s="364"/>
      <c r="D434" s="364"/>
      <c r="E434" s="364"/>
      <c r="F434" s="364"/>
      <c r="G434" s="62"/>
      <c r="H434" s="366">
        <v>2</v>
      </c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401"/>
      <c r="T434" s="402">
        <f t="shared" si="58"/>
        <v>2</v>
      </c>
      <c r="U434" s="224">
        <f t="shared" si="59"/>
        <v>8.9806915132465196E-4</v>
      </c>
      <c r="V434" s="361" t="str">
        <f>D400</f>
        <v>Build QTY</v>
      </c>
      <c r="W434" s="282" t="s">
        <v>199</v>
      </c>
      <c r="X434" s="56">
        <f t="shared" si="57"/>
        <v>2</v>
      </c>
      <c r="Y434" s="453" t="s">
        <v>277</v>
      </c>
    </row>
    <row r="435" spans="1:25" ht="16.5" thickBot="1" x14ac:dyDescent="0.25">
      <c r="A435" s="58"/>
      <c r="B435" s="364"/>
      <c r="C435" s="364"/>
      <c r="D435" s="364"/>
      <c r="E435" s="364"/>
      <c r="F435" s="364"/>
      <c r="G435" s="62"/>
      <c r="H435" s="366">
        <v>2</v>
      </c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401"/>
      <c r="T435" s="402">
        <f t="shared" si="58"/>
        <v>2</v>
      </c>
      <c r="U435" s="224">
        <f t="shared" si="59"/>
        <v>8.9806915132465196E-4</v>
      </c>
      <c r="V435" s="361">
        <f>D401</f>
        <v>2227</v>
      </c>
      <c r="W435" s="403" t="s">
        <v>89</v>
      </c>
      <c r="X435" s="56">
        <f t="shared" si="57"/>
        <v>2</v>
      </c>
      <c r="Y435" s="453"/>
    </row>
    <row r="436" spans="1:25" ht="16.5" thickBot="1" x14ac:dyDescent="0.25">
      <c r="A436" s="58"/>
      <c r="B436" s="364"/>
      <c r="C436" s="364"/>
      <c r="D436" s="364"/>
      <c r="E436" s="364"/>
      <c r="F436" s="364"/>
      <c r="G436" s="62"/>
      <c r="H436" s="366">
        <v>3</v>
      </c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401"/>
      <c r="T436" s="402">
        <f t="shared" si="58"/>
        <v>3</v>
      </c>
      <c r="U436" s="224">
        <f t="shared" si="59"/>
        <v>1.3471037269869781E-3</v>
      </c>
      <c r="V436" s="361">
        <f>D401</f>
        <v>2227</v>
      </c>
      <c r="W436" s="413" t="s">
        <v>16</v>
      </c>
      <c r="X436" s="56">
        <f t="shared" si="57"/>
        <v>3</v>
      </c>
      <c r="Y436" s="453"/>
    </row>
    <row r="437" spans="1:25" ht="16.5" thickBot="1" x14ac:dyDescent="0.25">
      <c r="A437" s="58"/>
      <c r="B437" s="364"/>
      <c r="C437" s="364"/>
      <c r="D437" s="364"/>
      <c r="E437" s="364"/>
      <c r="F437" s="364"/>
      <c r="G437" s="62"/>
      <c r="H437" s="366">
        <v>1</v>
      </c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401"/>
      <c r="T437" s="402">
        <f t="shared" si="58"/>
        <v>1</v>
      </c>
      <c r="U437" s="224">
        <f t="shared" si="59"/>
        <v>4.4903457566232598E-4</v>
      </c>
      <c r="V437" s="361">
        <f>D401</f>
        <v>2227</v>
      </c>
      <c r="W437" s="376" t="s">
        <v>612</v>
      </c>
      <c r="X437" s="56">
        <f t="shared" si="57"/>
        <v>1</v>
      </c>
      <c r="Y437" s="453"/>
    </row>
    <row r="438" spans="1:25" ht="16.5" thickBot="1" x14ac:dyDescent="0.25">
      <c r="A438" s="58"/>
      <c r="B438" s="364"/>
      <c r="C438" s="364"/>
      <c r="D438" s="364"/>
      <c r="E438" s="364"/>
      <c r="F438" s="364"/>
      <c r="G438" s="62"/>
      <c r="H438" s="372">
        <v>17</v>
      </c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415"/>
      <c r="T438" s="402">
        <f t="shared" si="58"/>
        <v>17</v>
      </c>
      <c r="U438" s="224">
        <f t="shared" si="59"/>
        <v>7.6335877862595417E-3</v>
      </c>
      <c r="V438" s="361">
        <f>D401</f>
        <v>2227</v>
      </c>
      <c r="W438" s="391" t="s">
        <v>200</v>
      </c>
      <c r="X438" s="56">
        <f t="shared" si="57"/>
        <v>17</v>
      </c>
      <c r="Y438" s="453"/>
    </row>
    <row r="439" spans="1:25" ht="16.5" thickBot="1" x14ac:dyDescent="0.25">
      <c r="A439" s="364"/>
      <c r="B439" s="364"/>
      <c r="C439" s="364"/>
      <c r="D439" s="364"/>
      <c r="E439" s="364"/>
      <c r="F439" s="364"/>
      <c r="G439" s="62"/>
      <c r="H439" s="372">
        <v>1</v>
      </c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415"/>
      <c r="T439" s="402">
        <f t="shared" si="58"/>
        <v>1</v>
      </c>
      <c r="U439" s="224">
        <f t="shared" si="59"/>
        <v>4.4903457566232598E-4</v>
      </c>
      <c r="V439" s="361">
        <f>D401</f>
        <v>2227</v>
      </c>
      <c r="W439" s="391" t="s">
        <v>90</v>
      </c>
      <c r="X439" s="56">
        <f t="shared" si="57"/>
        <v>1</v>
      </c>
      <c r="Y439" s="453"/>
    </row>
    <row r="440" spans="1:25" ht="16.5" thickBot="1" x14ac:dyDescent="0.25">
      <c r="A440" s="191"/>
      <c r="B440" s="192"/>
      <c r="C440" s="192"/>
      <c r="D440" s="192"/>
      <c r="E440" s="192"/>
      <c r="F440" s="192"/>
      <c r="G440" s="199"/>
      <c r="H440" s="3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415"/>
      <c r="T440" s="416">
        <f t="shared" si="58"/>
        <v>0</v>
      </c>
      <c r="U440" s="331">
        <f t="shared" si="59"/>
        <v>0</v>
      </c>
      <c r="V440" s="361">
        <f>D401</f>
        <v>2227</v>
      </c>
      <c r="W440" s="409" t="s">
        <v>168</v>
      </c>
      <c r="X440" s="56">
        <f t="shared" si="57"/>
        <v>0</v>
      </c>
      <c r="Y440" s="392"/>
    </row>
    <row r="441" spans="1:25" ht="15.75" thickBot="1" x14ac:dyDescent="0.25">
      <c r="G441" s="53" t="s">
        <v>5</v>
      </c>
      <c r="H441" s="63">
        <f>SUM(H402:H440)</f>
        <v>242</v>
      </c>
      <c r="I441" s="63">
        <f t="shared" ref="I441:R441" si="60">SUM(I402:I440)</f>
        <v>154</v>
      </c>
      <c r="J441" s="63">
        <f t="shared" si="60"/>
        <v>65</v>
      </c>
      <c r="K441" s="63">
        <f t="shared" si="60"/>
        <v>84</v>
      </c>
      <c r="L441" s="63">
        <f t="shared" si="60"/>
        <v>18</v>
      </c>
      <c r="M441" s="63">
        <f t="shared" si="60"/>
        <v>0</v>
      </c>
      <c r="N441" s="63">
        <f t="shared" si="60"/>
        <v>0</v>
      </c>
      <c r="O441" s="63">
        <f t="shared" si="60"/>
        <v>0</v>
      </c>
      <c r="P441" s="63">
        <f t="shared" si="60"/>
        <v>0</v>
      </c>
      <c r="Q441" s="63">
        <f t="shared" si="60"/>
        <v>0</v>
      </c>
      <c r="R441" s="63">
        <f t="shared" si="60"/>
        <v>0</v>
      </c>
      <c r="S441" s="63">
        <f>SUM(S402:S440)</f>
        <v>82</v>
      </c>
      <c r="T441" s="417">
        <f>SUM(H441,J441,L441,N441,P441,R441,S441)</f>
        <v>407</v>
      </c>
      <c r="U441" s="224">
        <f>($T441)/$D$401</f>
        <v>0.18275707229456667</v>
      </c>
      <c r="V441" s="361">
        <f>D401</f>
        <v>2227</v>
      </c>
      <c r="W441" s="11"/>
      <c r="Y441" s="7"/>
    </row>
    <row r="443" spans="1:25" ht="15.75" thickBot="1" x14ac:dyDescent="0.3"/>
    <row r="444" spans="1:25" ht="75.75" thickBot="1" x14ac:dyDescent="0.3">
      <c r="A444" s="48" t="s">
        <v>23</v>
      </c>
      <c r="B444" s="49" t="s">
        <v>51</v>
      </c>
      <c r="C444" s="49" t="s">
        <v>56</v>
      </c>
      <c r="D444" s="49" t="s">
        <v>18</v>
      </c>
      <c r="E444" s="48" t="s">
        <v>17</v>
      </c>
      <c r="F444" s="50" t="s">
        <v>1</v>
      </c>
      <c r="G444" s="51" t="s">
        <v>24</v>
      </c>
      <c r="H444" s="52" t="s">
        <v>77</v>
      </c>
      <c r="I444" s="52" t="s">
        <v>78</v>
      </c>
      <c r="J444" s="52" t="s">
        <v>57</v>
      </c>
      <c r="K444" s="52" t="s">
        <v>62</v>
      </c>
      <c r="L444" s="52" t="s">
        <v>58</v>
      </c>
      <c r="M444" s="52" t="s">
        <v>63</v>
      </c>
      <c r="N444" s="52" t="s">
        <v>59</v>
      </c>
      <c r="O444" s="52" t="s">
        <v>64</v>
      </c>
      <c r="P444" s="52" t="s">
        <v>60</v>
      </c>
      <c r="Q444" s="52" t="s">
        <v>79</v>
      </c>
      <c r="R444" s="52" t="s">
        <v>131</v>
      </c>
      <c r="S444" s="52" t="s">
        <v>44</v>
      </c>
      <c r="T444" s="49" t="s">
        <v>5</v>
      </c>
      <c r="U444" s="48" t="s">
        <v>2</v>
      </c>
      <c r="V444" s="88" t="s">
        <v>74</v>
      </c>
      <c r="W444" s="89" t="s">
        <v>21</v>
      </c>
      <c r="X444" s="49" t="s">
        <v>18</v>
      </c>
      <c r="Y444" s="90" t="s">
        <v>7</v>
      </c>
    </row>
    <row r="445" spans="1:25" ht="15.75" thickBot="1" x14ac:dyDescent="0.3">
      <c r="A445" s="466">
        <v>1480478</v>
      </c>
      <c r="B445" s="395" t="s">
        <v>284</v>
      </c>
      <c r="C445" s="466">
        <v>1920</v>
      </c>
      <c r="D445" s="466">
        <v>2191</v>
      </c>
      <c r="E445" s="466">
        <v>1888</v>
      </c>
      <c r="F445" s="467">
        <f>E445/D445</f>
        <v>0.86170698311273386</v>
      </c>
      <c r="G445" s="396">
        <v>45014</v>
      </c>
      <c r="H445" s="358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94"/>
      <c r="U445" s="202"/>
      <c r="V445" s="203"/>
      <c r="W445" s="95" t="s">
        <v>80</v>
      </c>
      <c r="X445" s="397">
        <v>578.5</v>
      </c>
      <c r="Y445" s="45" t="s">
        <v>139</v>
      </c>
    </row>
    <row r="446" spans="1:25" ht="16.5" thickBot="1" x14ac:dyDescent="0.25">
      <c r="A446" s="55"/>
      <c r="B446" s="56"/>
      <c r="C446" s="56"/>
      <c r="D446" s="56"/>
      <c r="E446" s="56"/>
      <c r="F446" s="56"/>
      <c r="G446" s="57"/>
      <c r="H446" s="359">
        <v>20</v>
      </c>
      <c r="I446" s="65"/>
      <c r="J446" s="65">
        <v>73</v>
      </c>
      <c r="K446" s="65"/>
      <c r="L446" s="65">
        <v>1</v>
      </c>
      <c r="M446" s="65"/>
      <c r="N446" s="65"/>
      <c r="O446" s="65"/>
      <c r="P446" s="65"/>
      <c r="Q446" s="65"/>
      <c r="R446" s="65"/>
      <c r="S446" s="398">
        <v>7</v>
      </c>
      <c r="T446" s="399">
        <f t="shared" ref="T446:T473" si="61">SUM(H446,J446,L446,N446,P446,R446,S446)</f>
        <v>101</v>
      </c>
      <c r="U446" s="224">
        <f>($T446)/$D$445</f>
        <v>4.6097672295755364E-2</v>
      </c>
      <c r="V446" s="361">
        <f>D445</f>
        <v>2191</v>
      </c>
      <c r="W446" s="400" t="s">
        <v>16</v>
      </c>
      <c r="X446" s="56">
        <f>T446</f>
        <v>101</v>
      </c>
      <c r="Y446" s="369"/>
    </row>
    <row r="447" spans="1:25" ht="16.5" thickBot="1" x14ac:dyDescent="0.25">
      <c r="A447" s="58"/>
      <c r="B447" s="364"/>
      <c r="C447" s="364"/>
      <c r="D447" s="364"/>
      <c r="E447" s="364"/>
      <c r="F447" s="364"/>
      <c r="G447" s="365"/>
      <c r="H447" s="366">
        <v>27</v>
      </c>
      <c r="I447" s="67"/>
      <c r="J447" s="67">
        <v>1</v>
      </c>
      <c r="K447" s="67"/>
      <c r="L447" s="67"/>
      <c r="M447" s="67"/>
      <c r="N447" s="67"/>
      <c r="O447" s="67"/>
      <c r="P447" s="67"/>
      <c r="Q447" s="67"/>
      <c r="R447" s="67"/>
      <c r="S447" s="401"/>
      <c r="T447" s="402">
        <f t="shared" si="61"/>
        <v>28</v>
      </c>
      <c r="U447" s="224">
        <f t="shared" ref="U447:U473" si="62">($T447)/$D$445</f>
        <v>1.2779552715654952E-2</v>
      </c>
      <c r="V447" s="361">
        <f>D445</f>
        <v>2191</v>
      </c>
      <c r="W447" s="403" t="s">
        <v>6</v>
      </c>
      <c r="X447" s="56">
        <f t="shared" ref="X447:X484" si="63">T447</f>
        <v>28</v>
      </c>
      <c r="Y447" s="369"/>
    </row>
    <row r="448" spans="1:25" ht="16.5" thickBot="1" x14ac:dyDescent="0.25">
      <c r="A448" s="58"/>
      <c r="B448" s="364"/>
      <c r="C448" s="364"/>
      <c r="D448" s="364"/>
      <c r="E448" s="364"/>
      <c r="F448" s="364"/>
      <c r="G448" s="365"/>
      <c r="H448" s="366">
        <v>21</v>
      </c>
      <c r="I448" s="67"/>
      <c r="J448" s="67">
        <v>1</v>
      </c>
      <c r="K448" s="67"/>
      <c r="L448" s="67"/>
      <c r="M448" s="67"/>
      <c r="N448" s="67"/>
      <c r="O448" s="67"/>
      <c r="P448" s="67"/>
      <c r="Q448" s="67"/>
      <c r="R448" s="67"/>
      <c r="S448" s="401"/>
      <c r="T448" s="402">
        <f t="shared" si="61"/>
        <v>22</v>
      </c>
      <c r="U448" s="224">
        <f t="shared" si="62"/>
        <v>1.0041077133728891E-2</v>
      </c>
      <c r="V448" s="361">
        <f>D445</f>
        <v>2191</v>
      </c>
      <c r="W448" s="403" t="s">
        <v>14</v>
      </c>
      <c r="X448" s="56">
        <f t="shared" si="63"/>
        <v>22</v>
      </c>
      <c r="Y448" s="369"/>
    </row>
    <row r="449" spans="1:25" ht="16.5" thickBot="1" x14ac:dyDescent="0.25">
      <c r="A449" s="58"/>
      <c r="B449" s="364"/>
      <c r="C449" s="364"/>
      <c r="D449" s="364"/>
      <c r="E449" s="364"/>
      <c r="F449" s="364"/>
      <c r="G449" s="365"/>
      <c r="H449" s="366">
        <v>13</v>
      </c>
      <c r="I449" s="67"/>
      <c r="J449" s="67">
        <v>2</v>
      </c>
      <c r="K449" s="67"/>
      <c r="L449" s="67"/>
      <c r="M449" s="67"/>
      <c r="N449" s="67"/>
      <c r="O449" s="67"/>
      <c r="P449" s="67"/>
      <c r="Q449" s="67"/>
      <c r="R449" s="67"/>
      <c r="S449" s="401">
        <v>1</v>
      </c>
      <c r="T449" s="402">
        <f t="shared" si="61"/>
        <v>16</v>
      </c>
      <c r="U449" s="224">
        <f t="shared" si="62"/>
        <v>7.3026015518028297E-3</v>
      </c>
      <c r="V449" s="361">
        <f>D445</f>
        <v>2191</v>
      </c>
      <c r="W449" s="403" t="s">
        <v>15</v>
      </c>
      <c r="X449" s="56">
        <f t="shared" si="63"/>
        <v>16</v>
      </c>
      <c r="Y449" s="370"/>
    </row>
    <row r="450" spans="1:25" ht="16.5" thickBot="1" x14ac:dyDescent="0.25">
      <c r="A450" s="58"/>
      <c r="B450" s="364"/>
      <c r="C450" s="364"/>
      <c r="D450" s="364"/>
      <c r="E450" s="364"/>
      <c r="F450" s="364"/>
      <c r="G450" s="365"/>
      <c r="H450" s="366">
        <v>3</v>
      </c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401"/>
      <c r="T450" s="402">
        <f t="shared" si="61"/>
        <v>3</v>
      </c>
      <c r="U450" s="224">
        <f t="shared" si="62"/>
        <v>1.3692377909630307E-3</v>
      </c>
      <c r="V450" s="361">
        <f>D445</f>
        <v>2191</v>
      </c>
      <c r="W450" s="403" t="s">
        <v>32</v>
      </c>
      <c r="X450" s="56">
        <f t="shared" si="63"/>
        <v>3</v>
      </c>
      <c r="Y450" s="370"/>
    </row>
    <row r="451" spans="1:25" ht="16.5" thickBot="1" x14ac:dyDescent="0.25">
      <c r="A451" s="58"/>
      <c r="B451" s="364"/>
      <c r="C451" s="364"/>
      <c r="D451" s="364"/>
      <c r="E451" s="364"/>
      <c r="F451" s="364"/>
      <c r="G451" s="365"/>
      <c r="H451" s="366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401"/>
      <c r="T451" s="402">
        <f t="shared" si="61"/>
        <v>0</v>
      </c>
      <c r="U451" s="224">
        <f t="shared" si="62"/>
        <v>0</v>
      </c>
      <c r="V451" s="361">
        <f>D445</f>
        <v>2191</v>
      </c>
      <c r="W451" s="403" t="s">
        <v>33</v>
      </c>
      <c r="X451" s="56">
        <f t="shared" si="63"/>
        <v>0</v>
      </c>
      <c r="Y451" s="370"/>
    </row>
    <row r="452" spans="1:25" ht="16.5" thickBot="1" x14ac:dyDescent="0.25">
      <c r="A452" s="58"/>
      <c r="B452" s="364"/>
      <c r="C452" s="364"/>
      <c r="D452" s="364"/>
      <c r="E452" s="364"/>
      <c r="F452" s="364"/>
      <c r="G452" s="365"/>
      <c r="H452" s="366"/>
      <c r="I452" s="67"/>
      <c r="J452" s="67"/>
      <c r="K452" s="67"/>
      <c r="L452" s="67">
        <v>3</v>
      </c>
      <c r="M452" s="67"/>
      <c r="N452" s="67"/>
      <c r="O452" s="67"/>
      <c r="P452" s="67"/>
      <c r="Q452" s="67"/>
      <c r="R452" s="67"/>
      <c r="S452" s="401"/>
      <c r="T452" s="402">
        <f t="shared" si="61"/>
        <v>3</v>
      </c>
      <c r="U452" s="224">
        <f t="shared" si="62"/>
        <v>1.3692377909630307E-3</v>
      </c>
      <c r="V452" s="361">
        <f>D445</f>
        <v>2191</v>
      </c>
      <c r="W452" s="403" t="s">
        <v>29</v>
      </c>
      <c r="X452" s="56">
        <f t="shared" si="63"/>
        <v>3</v>
      </c>
      <c r="Y452" s="370"/>
    </row>
    <row r="453" spans="1:25" ht="16.5" thickBot="1" x14ac:dyDescent="0.25">
      <c r="A453" s="58"/>
      <c r="B453" s="364"/>
      <c r="C453" s="364"/>
      <c r="D453" s="364"/>
      <c r="E453" s="364"/>
      <c r="F453" s="364"/>
      <c r="G453" s="365"/>
      <c r="H453" s="366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401"/>
      <c r="T453" s="402">
        <f t="shared" si="61"/>
        <v>0</v>
      </c>
      <c r="U453" s="224">
        <f t="shared" si="62"/>
        <v>0</v>
      </c>
      <c r="V453" s="361">
        <f>D445</f>
        <v>2191</v>
      </c>
      <c r="W453" s="403" t="s">
        <v>31</v>
      </c>
      <c r="X453" s="56">
        <f t="shared" si="63"/>
        <v>0</v>
      </c>
      <c r="Y453" s="370"/>
    </row>
    <row r="454" spans="1:25" ht="16.5" thickBot="1" x14ac:dyDescent="0.25">
      <c r="A454" s="58"/>
      <c r="B454" s="364"/>
      <c r="C454" s="364"/>
      <c r="D454" s="364"/>
      <c r="E454" s="364"/>
      <c r="F454" s="364"/>
      <c r="G454" s="365"/>
      <c r="H454" s="366">
        <v>7</v>
      </c>
      <c r="I454" s="67"/>
      <c r="J454" s="67"/>
      <c r="K454" s="67"/>
      <c r="L454" s="67">
        <v>1</v>
      </c>
      <c r="M454" s="67"/>
      <c r="N454" s="67"/>
      <c r="O454" s="67"/>
      <c r="P454" s="67"/>
      <c r="Q454" s="67"/>
      <c r="R454" s="67"/>
      <c r="S454" s="401">
        <v>1</v>
      </c>
      <c r="T454" s="402">
        <f t="shared" si="61"/>
        <v>9</v>
      </c>
      <c r="U454" s="224">
        <f t="shared" si="62"/>
        <v>4.1077133728890918E-3</v>
      </c>
      <c r="V454" s="361">
        <f>D445</f>
        <v>2191</v>
      </c>
      <c r="W454" s="403" t="s">
        <v>0</v>
      </c>
      <c r="X454" s="56">
        <f t="shared" si="63"/>
        <v>9</v>
      </c>
      <c r="Y454" s="369"/>
    </row>
    <row r="455" spans="1:25" ht="16.5" thickBot="1" x14ac:dyDescent="0.25">
      <c r="A455" s="58"/>
      <c r="B455" s="364"/>
      <c r="C455" s="364"/>
      <c r="D455" s="364"/>
      <c r="E455" s="364"/>
      <c r="F455" s="364" t="s">
        <v>110</v>
      </c>
      <c r="G455" s="365"/>
      <c r="H455" s="366">
        <v>11</v>
      </c>
      <c r="I455" s="67"/>
      <c r="J455" s="67"/>
      <c r="K455" s="67"/>
      <c r="L455" s="67"/>
      <c r="M455" s="67"/>
      <c r="N455" s="67"/>
      <c r="O455" s="67"/>
      <c r="P455" s="67"/>
      <c r="Q455" s="67" t="s">
        <v>611</v>
      </c>
      <c r="R455" s="67"/>
      <c r="S455" s="401">
        <v>3</v>
      </c>
      <c r="T455" s="402">
        <f t="shared" si="61"/>
        <v>14</v>
      </c>
      <c r="U455" s="224">
        <f t="shared" si="62"/>
        <v>6.3897763578274758E-3</v>
      </c>
      <c r="V455" s="361">
        <f>D445</f>
        <v>2191</v>
      </c>
      <c r="W455" s="403" t="s">
        <v>12</v>
      </c>
      <c r="X455" s="56">
        <f t="shared" si="63"/>
        <v>14</v>
      </c>
      <c r="Y455" s="371"/>
    </row>
    <row r="456" spans="1:25" ht="16.5" thickBot="1" x14ac:dyDescent="0.25">
      <c r="A456" s="58"/>
      <c r="B456" s="364"/>
      <c r="C456" s="364"/>
      <c r="D456" s="364"/>
      <c r="E456" s="364"/>
      <c r="F456" s="364"/>
      <c r="G456" s="365"/>
      <c r="H456" s="366">
        <v>4</v>
      </c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401"/>
      <c r="T456" s="402">
        <f t="shared" si="61"/>
        <v>4</v>
      </c>
      <c r="U456" s="224">
        <f t="shared" si="62"/>
        <v>1.8256503879507074E-3</v>
      </c>
      <c r="V456" s="361">
        <f>D445</f>
        <v>2191</v>
      </c>
      <c r="W456" s="403" t="s">
        <v>35</v>
      </c>
      <c r="X456" s="56">
        <f t="shared" si="63"/>
        <v>4</v>
      </c>
      <c r="Y456" s="371"/>
    </row>
    <row r="457" spans="1:25" ht="16.5" thickBot="1" x14ac:dyDescent="0.25">
      <c r="A457" s="58"/>
      <c r="B457" s="364"/>
      <c r="C457" s="364"/>
      <c r="D457" s="364"/>
      <c r="E457" s="364"/>
      <c r="F457" s="364"/>
      <c r="G457" s="365"/>
      <c r="H457" s="366">
        <v>6</v>
      </c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401"/>
      <c r="T457" s="402">
        <f t="shared" si="61"/>
        <v>6</v>
      </c>
      <c r="U457" s="224">
        <f t="shared" si="62"/>
        <v>2.7384755819260614E-3</v>
      </c>
      <c r="V457" s="361">
        <f>D445</f>
        <v>2191</v>
      </c>
      <c r="W457" s="403" t="s">
        <v>574</v>
      </c>
      <c r="X457" s="56">
        <f t="shared" si="63"/>
        <v>6</v>
      </c>
      <c r="Y457" s="428" t="s">
        <v>409</v>
      </c>
    </row>
    <row r="458" spans="1:25" ht="16.5" thickBot="1" x14ac:dyDescent="0.25">
      <c r="A458" s="58"/>
      <c r="B458" s="364"/>
      <c r="C458" s="364"/>
      <c r="D458" s="364"/>
      <c r="E458" s="364"/>
      <c r="F458" s="364"/>
      <c r="G458" s="62"/>
      <c r="H458" s="375"/>
      <c r="I458" s="67"/>
      <c r="J458" s="67">
        <v>1</v>
      </c>
      <c r="K458" s="67"/>
      <c r="L458" s="67"/>
      <c r="M458" s="67"/>
      <c r="N458" s="67"/>
      <c r="O458" s="67"/>
      <c r="P458" s="67"/>
      <c r="Q458" s="67"/>
      <c r="R458" s="67"/>
      <c r="S458" s="401"/>
      <c r="T458" s="402">
        <f t="shared" si="61"/>
        <v>1</v>
      </c>
      <c r="U458" s="224">
        <f t="shared" si="62"/>
        <v>4.5641259698767686E-4</v>
      </c>
      <c r="V458" s="361">
        <f>D445</f>
        <v>2191</v>
      </c>
      <c r="W458" s="376" t="s">
        <v>101</v>
      </c>
      <c r="X458" s="56">
        <f t="shared" si="63"/>
        <v>1</v>
      </c>
      <c r="Y458" s="383" t="s">
        <v>656</v>
      </c>
    </row>
    <row r="459" spans="1:25" ht="16.5" thickBot="1" x14ac:dyDescent="0.25">
      <c r="A459" s="58"/>
      <c r="B459" s="364"/>
      <c r="C459" s="364"/>
      <c r="D459" s="364"/>
      <c r="E459" s="364"/>
      <c r="F459" s="364"/>
      <c r="G459" s="62"/>
      <c r="H459" s="375">
        <v>2</v>
      </c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401"/>
      <c r="T459" s="402">
        <f t="shared" si="61"/>
        <v>2</v>
      </c>
      <c r="U459" s="224">
        <f t="shared" si="62"/>
        <v>9.1282519397535371E-4</v>
      </c>
      <c r="V459" s="361">
        <f>D445</f>
        <v>2191</v>
      </c>
      <c r="W459" s="403" t="s">
        <v>28</v>
      </c>
      <c r="X459" s="56">
        <f t="shared" si="63"/>
        <v>2</v>
      </c>
      <c r="Y459" s="446"/>
    </row>
    <row r="460" spans="1:25" ht="16.5" thickBot="1" x14ac:dyDescent="0.25">
      <c r="A460" s="58"/>
      <c r="B460" s="364"/>
      <c r="C460" s="364"/>
      <c r="D460" s="364"/>
      <c r="E460" s="364"/>
      <c r="F460" s="364"/>
      <c r="G460" s="62"/>
      <c r="H460" s="404">
        <v>4</v>
      </c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6"/>
      <c r="T460" s="407">
        <f t="shared" si="61"/>
        <v>4</v>
      </c>
      <c r="U460" s="331">
        <f t="shared" si="62"/>
        <v>1.8256503879507074E-3</v>
      </c>
      <c r="V460" s="408">
        <f>D445</f>
        <v>2191</v>
      </c>
      <c r="W460" s="409" t="s">
        <v>179</v>
      </c>
      <c r="X460" s="56">
        <f t="shared" si="63"/>
        <v>4</v>
      </c>
      <c r="Y460" s="371"/>
    </row>
    <row r="461" spans="1:25" ht="16.5" thickBot="1" x14ac:dyDescent="0.25">
      <c r="A461" s="58"/>
      <c r="B461" s="364"/>
      <c r="C461" s="364"/>
      <c r="D461" s="364"/>
      <c r="E461" s="364"/>
      <c r="F461" s="364"/>
      <c r="G461" s="365"/>
      <c r="H461" s="359"/>
      <c r="I461" s="410">
        <v>6</v>
      </c>
      <c r="J461" s="68"/>
      <c r="K461" s="68"/>
      <c r="L461" s="68">
        <v>1</v>
      </c>
      <c r="M461" s="68"/>
      <c r="N461" s="68"/>
      <c r="O461" s="68"/>
      <c r="P461" s="68"/>
      <c r="Q461" s="68"/>
      <c r="R461" s="68"/>
      <c r="S461" s="411"/>
      <c r="T461" s="412">
        <f t="shared" si="61"/>
        <v>1</v>
      </c>
      <c r="U461" s="224">
        <f t="shared" si="62"/>
        <v>4.5641259698767686E-4</v>
      </c>
      <c r="V461" s="361">
        <f>D445</f>
        <v>2191</v>
      </c>
      <c r="W461" s="413" t="s">
        <v>11</v>
      </c>
      <c r="X461" s="56">
        <f t="shared" si="63"/>
        <v>1</v>
      </c>
      <c r="Y461" s="371"/>
    </row>
    <row r="462" spans="1:25" ht="16.5" customHeight="1" thickBot="1" x14ac:dyDescent="0.25">
      <c r="A462" s="58"/>
      <c r="B462" s="364"/>
      <c r="C462" s="364"/>
      <c r="D462" s="364"/>
      <c r="E462" s="364"/>
      <c r="F462" s="364" t="s">
        <v>110</v>
      </c>
      <c r="G462" s="365"/>
      <c r="H462" s="366"/>
      <c r="I462" s="414"/>
      <c r="J462" s="67"/>
      <c r="K462" s="67"/>
      <c r="L462" s="67"/>
      <c r="M462" s="67"/>
      <c r="N462" s="67"/>
      <c r="O462" s="67"/>
      <c r="P462" s="67"/>
      <c r="Q462" s="67"/>
      <c r="R462" s="67"/>
      <c r="S462" s="401"/>
      <c r="T462" s="402">
        <f t="shared" si="61"/>
        <v>0</v>
      </c>
      <c r="U462" s="224">
        <f t="shared" si="62"/>
        <v>0</v>
      </c>
      <c r="V462" s="361">
        <f>D445</f>
        <v>2191</v>
      </c>
      <c r="W462" s="403" t="s">
        <v>30</v>
      </c>
      <c r="X462" s="56">
        <f t="shared" si="63"/>
        <v>0</v>
      </c>
      <c r="Y462" s="371"/>
    </row>
    <row r="463" spans="1:25" ht="16.5" thickBot="1" x14ac:dyDescent="0.25">
      <c r="A463" s="58"/>
      <c r="B463" s="364"/>
      <c r="C463" s="364"/>
      <c r="D463" s="364"/>
      <c r="E463" s="364"/>
      <c r="F463" s="364"/>
      <c r="G463" s="365"/>
      <c r="H463" s="366"/>
      <c r="I463" s="414">
        <v>25</v>
      </c>
      <c r="J463" s="67">
        <v>25</v>
      </c>
      <c r="K463" s="67">
        <v>2</v>
      </c>
      <c r="L463" s="67">
        <v>7</v>
      </c>
      <c r="M463" s="67"/>
      <c r="N463" s="67"/>
      <c r="O463" s="67"/>
      <c r="P463" s="67"/>
      <c r="Q463" s="67"/>
      <c r="R463" s="67"/>
      <c r="S463" s="401">
        <v>2</v>
      </c>
      <c r="T463" s="402">
        <f t="shared" si="61"/>
        <v>34</v>
      </c>
      <c r="U463" s="224">
        <f t="shared" si="62"/>
        <v>1.5518028297581013E-2</v>
      </c>
      <c r="V463" s="361">
        <f>D445</f>
        <v>2191</v>
      </c>
      <c r="W463" s="403" t="s">
        <v>3</v>
      </c>
      <c r="X463" s="56">
        <f t="shared" si="63"/>
        <v>34</v>
      </c>
      <c r="Y463" s="370"/>
    </row>
    <row r="464" spans="1:25" ht="16.5" thickBot="1" x14ac:dyDescent="0.25">
      <c r="A464" s="58"/>
      <c r="B464" s="364"/>
      <c r="C464" s="364"/>
      <c r="D464" s="364"/>
      <c r="E464" s="364"/>
      <c r="F464" s="364"/>
      <c r="G464" s="365"/>
      <c r="H464" s="366"/>
      <c r="I464" s="414">
        <v>99</v>
      </c>
      <c r="J464" s="67"/>
      <c r="K464" s="67">
        <v>22</v>
      </c>
      <c r="L464" s="67">
        <v>3</v>
      </c>
      <c r="M464" s="67"/>
      <c r="N464" s="67"/>
      <c r="O464" s="67"/>
      <c r="P464" s="67"/>
      <c r="Q464" s="67"/>
      <c r="R464" s="67"/>
      <c r="S464" s="401"/>
      <c r="T464" s="402">
        <f t="shared" si="61"/>
        <v>3</v>
      </c>
      <c r="U464" s="224">
        <f t="shared" si="62"/>
        <v>1.3692377909630307E-3</v>
      </c>
      <c r="V464" s="361">
        <f>D445</f>
        <v>2191</v>
      </c>
      <c r="W464" s="403" t="s">
        <v>8</v>
      </c>
      <c r="X464" s="56">
        <f t="shared" si="63"/>
        <v>3</v>
      </c>
      <c r="Y464" s="371"/>
    </row>
    <row r="465" spans="1:25" ht="16.5" thickBot="1" x14ac:dyDescent="0.25">
      <c r="A465" s="58"/>
      <c r="B465" s="364"/>
      <c r="C465" s="364"/>
      <c r="D465" s="364"/>
      <c r="E465" s="364"/>
      <c r="F465" s="364"/>
      <c r="G465" s="365"/>
      <c r="H465" s="366"/>
      <c r="I465" s="414"/>
      <c r="J465" s="67"/>
      <c r="K465" s="67"/>
      <c r="L465" s="67"/>
      <c r="M465" s="67"/>
      <c r="N465" s="67"/>
      <c r="O465" s="67"/>
      <c r="P465" s="67"/>
      <c r="Q465" s="67"/>
      <c r="R465" s="67"/>
      <c r="S465" s="401"/>
      <c r="T465" s="402">
        <f t="shared" si="61"/>
        <v>0</v>
      </c>
      <c r="U465" s="224">
        <f t="shared" si="62"/>
        <v>0</v>
      </c>
      <c r="V465" s="361">
        <f>D445</f>
        <v>2191</v>
      </c>
      <c r="W465" s="403" t="s">
        <v>9</v>
      </c>
      <c r="X465" s="56">
        <f t="shared" si="63"/>
        <v>0</v>
      </c>
      <c r="Y465" s="371"/>
    </row>
    <row r="466" spans="1:25" ht="16.5" thickBot="1" x14ac:dyDescent="0.25">
      <c r="A466" s="58"/>
      <c r="B466" s="364"/>
      <c r="C466" s="364"/>
      <c r="D466" s="364"/>
      <c r="E466" s="364"/>
      <c r="F466" s="364"/>
      <c r="G466" s="365"/>
      <c r="H466" s="366"/>
      <c r="I466" s="414"/>
      <c r="J466" s="67"/>
      <c r="K466" s="67"/>
      <c r="L466" s="67"/>
      <c r="M466" s="67"/>
      <c r="N466" s="67"/>
      <c r="O466" s="67"/>
      <c r="P466" s="67"/>
      <c r="Q466" s="67"/>
      <c r="R466" s="67"/>
      <c r="S466" s="401"/>
      <c r="T466" s="402">
        <f t="shared" si="61"/>
        <v>0</v>
      </c>
      <c r="U466" s="224">
        <f t="shared" si="62"/>
        <v>0</v>
      </c>
      <c r="V466" s="361">
        <f>D445</f>
        <v>2191</v>
      </c>
      <c r="W466" s="403" t="s">
        <v>82</v>
      </c>
      <c r="X466" s="56">
        <f t="shared" si="63"/>
        <v>0</v>
      </c>
      <c r="Y466" s="371"/>
    </row>
    <row r="467" spans="1:25" ht="16.5" thickBot="1" x14ac:dyDescent="0.25">
      <c r="A467" s="58"/>
      <c r="B467" s="364"/>
      <c r="C467" s="364"/>
      <c r="D467" s="364"/>
      <c r="E467" s="364"/>
      <c r="F467" s="364"/>
      <c r="G467" s="365"/>
      <c r="H467" s="366"/>
      <c r="I467" s="414">
        <v>2</v>
      </c>
      <c r="J467" s="67"/>
      <c r="K467" s="67"/>
      <c r="L467" s="67"/>
      <c r="M467" s="67"/>
      <c r="N467" s="67"/>
      <c r="O467" s="67"/>
      <c r="P467" s="67"/>
      <c r="Q467" s="67"/>
      <c r="R467" s="67"/>
      <c r="S467" s="401"/>
      <c r="T467" s="402">
        <f t="shared" si="61"/>
        <v>0</v>
      </c>
      <c r="U467" s="224">
        <f t="shared" si="62"/>
        <v>0</v>
      </c>
      <c r="V467" s="361">
        <f>D445</f>
        <v>2191</v>
      </c>
      <c r="W467" s="403" t="s">
        <v>20</v>
      </c>
      <c r="X467" s="56">
        <f t="shared" si="63"/>
        <v>0</v>
      </c>
      <c r="Y467" s="371"/>
    </row>
    <row r="468" spans="1:25" ht="16.5" thickBot="1" x14ac:dyDescent="0.25">
      <c r="A468" s="58" t="s">
        <v>110</v>
      </c>
      <c r="B468" s="364"/>
      <c r="C468" s="364"/>
      <c r="D468" s="364"/>
      <c r="E468" s="364"/>
      <c r="F468" s="364"/>
      <c r="G468" s="365"/>
      <c r="H468" s="366"/>
      <c r="I468" s="414">
        <v>1</v>
      </c>
      <c r="J468" s="67"/>
      <c r="K468" s="67"/>
      <c r="L468" s="67"/>
      <c r="M468" s="67"/>
      <c r="N468" s="67"/>
      <c r="O468" s="67"/>
      <c r="P468" s="67"/>
      <c r="Q468" s="67"/>
      <c r="R468" s="67"/>
      <c r="S468" s="401"/>
      <c r="T468" s="402">
        <f t="shared" si="61"/>
        <v>0</v>
      </c>
      <c r="U468" s="224">
        <f t="shared" si="62"/>
        <v>0</v>
      </c>
      <c r="V468" s="361">
        <f>D445</f>
        <v>2191</v>
      </c>
      <c r="W468" s="403" t="s">
        <v>83</v>
      </c>
      <c r="X468" s="56">
        <f t="shared" si="63"/>
        <v>0</v>
      </c>
      <c r="Y468" s="439" t="s">
        <v>644</v>
      </c>
    </row>
    <row r="469" spans="1:25" ht="16.5" thickBot="1" x14ac:dyDescent="0.25">
      <c r="A469" s="58"/>
      <c r="B469" s="364"/>
      <c r="C469" s="364"/>
      <c r="D469" s="364"/>
      <c r="E469" s="364"/>
      <c r="F469" s="364"/>
      <c r="G469" s="365"/>
      <c r="H469" s="366"/>
      <c r="I469" s="414">
        <v>3</v>
      </c>
      <c r="J469" s="67"/>
      <c r="K469" s="67"/>
      <c r="L469" s="67"/>
      <c r="M469" s="67"/>
      <c r="N469" s="67"/>
      <c r="O469" s="67"/>
      <c r="P469" s="67"/>
      <c r="Q469" s="67"/>
      <c r="R469" s="67"/>
      <c r="S469" s="401">
        <v>2</v>
      </c>
      <c r="T469" s="402">
        <f t="shared" si="61"/>
        <v>2</v>
      </c>
      <c r="U469" s="224">
        <f t="shared" si="62"/>
        <v>9.1282519397535371E-4</v>
      </c>
      <c r="V469" s="361">
        <f>D445</f>
        <v>2191</v>
      </c>
      <c r="W469" s="403" t="s">
        <v>10</v>
      </c>
      <c r="X469" s="56">
        <f t="shared" si="63"/>
        <v>2</v>
      </c>
      <c r="Y469" s="439" t="s">
        <v>645</v>
      </c>
    </row>
    <row r="470" spans="1:25" ht="16.5" thickBot="1" x14ac:dyDescent="0.25">
      <c r="A470" s="58"/>
      <c r="B470" s="364"/>
      <c r="C470" s="364"/>
      <c r="D470" s="364"/>
      <c r="E470" s="364"/>
      <c r="F470" s="364"/>
      <c r="G470" s="365"/>
      <c r="H470" s="366"/>
      <c r="I470" s="414">
        <v>5</v>
      </c>
      <c r="J470" s="67"/>
      <c r="K470" s="67"/>
      <c r="L470" s="67"/>
      <c r="M470" s="67"/>
      <c r="N470" s="67"/>
      <c r="O470" s="67"/>
      <c r="P470" s="67"/>
      <c r="Q470" s="67"/>
      <c r="R470" s="67"/>
      <c r="S470" s="401"/>
      <c r="T470" s="402">
        <f t="shared" si="61"/>
        <v>0</v>
      </c>
      <c r="U470" s="224">
        <f t="shared" si="62"/>
        <v>0</v>
      </c>
      <c r="V470" s="361">
        <f>D445</f>
        <v>2191</v>
      </c>
      <c r="W470" s="403" t="s">
        <v>13</v>
      </c>
      <c r="X470" s="56">
        <f t="shared" si="63"/>
        <v>0</v>
      </c>
      <c r="Y470" s="446"/>
    </row>
    <row r="471" spans="1:25" ht="16.5" thickBot="1" x14ac:dyDescent="0.25">
      <c r="A471" s="58"/>
      <c r="B471" s="364"/>
      <c r="C471" s="364"/>
      <c r="D471" s="364"/>
      <c r="E471" s="364"/>
      <c r="F471" s="364"/>
      <c r="G471" s="365"/>
      <c r="H471" s="366"/>
      <c r="I471" s="67">
        <v>1</v>
      </c>
      <c r="J471" s="67"/>
      <c r="K471" s="67"/>
      <c r="L471" s="67"/>
      <c r="M471" s="67"/>
      <c r="N471" s="67"/>
      <c r="O471" s="67"/>
      <c r="P471" s="67"/>
      <c r="Q471" s="67"/>
      <c r="R471" s="67"/>
      <c r="S471" s="401"/>
      <c r="T471" s="402">
        <f t="shared" si="61"/>
        <v>0</v>
      </c>
      <c r="U471" s="224">
        <f t="shared" si="62"/>
        <v>0</v>
      </c>
      <c r="V471" s="361">
        <f>D445</f>
        <v>2191</v>
      </c>
      <c r="W471" s="403" t="s">
        <v>101</v>
      </c>
      <c r="X471" s="56">
        <f t="shared" si="63"/>
        <v>0</v>
      </c>
      <c r="Y471" s="453"/>
    </row>
    <row r="472" spans="1:25" ht="15.75" thickBot="1" x14ac:dyDescent="0.25">
      <c r="A472" s="58"/>
      <c r="B472" s="364"/>
      <c r="C472" s="364"/>
      <c r="D472" s="364"/>
      <c r="E472" s="364"/>
      <c r="F472" s="364"/>
      <c r="G472" s="365"/>
      <c r="H472" s="366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401"/>
      <c r="T472" s="402">
        <f t="shared" si="61"/>
        <v>0</v>
      </c>
      <c r="U472" s="224">
        <f t="shared" si="62"/>
        <v>0</v>
      </c>
      <c r="V472" s="361">
        <f>D445</f>
        <v>2191</v>
      </c>
      <c r="W472" s="368" t="s">
        <v>269</v>
      </c>
      <c r="X472" s="56">
        <f t="shared" si="63"/>
        <v>0</v>
      </c>
      <c r="Y472" s="370"/>
    </row>
    <row r="473" spans="1:25" ht="16.5" thickBot="1" x14ac:dyDescent="0.25">
      <c r="A473" s="58"/>
      <c r="B473" s="364"/>
      <c r="C473" s="364"/>
      <c r="D473" s="364"/>
      <c r="E473" s="364"/>
      <c r="F473" s="364"/>
      <c r="G473" s="365"/>
      <c r="H473" s="372"/>
      <c r="I473" s="72">
        <v>4</v>
      </c>
      <c r="J473" s="72"/>
      <c r="K473" s="72"/>
      <c r="L473" s="72"/>
      <c r="M473" s="72"/>
      <c r="N473" s="72"/>
      <c r="O473" s="72"/>
      <c r="P473" s="72"/>
      <c r="Q473" s="72"/>
      <c r="R473" s="72"/>
      <c r="S473" s="415"/>
      <c r="T473" s="402">
        <f t="shared" si="61"/>
        <v>0</v>
      </c>
      <c r="U473" s="224">
        <f t="shared" si="62"/>
        <v>0</v>
      </c>
      <c r="V473" s="361">
        <f>D445</f>
        <v>2191</v>
      </c>
      <c r="W473" s="391" t="s">
        <v>85</v>
      </c>
      <c r="X473" s="56">
        <f t="shared" si="63"/>
        <v>0</v>
      </c>
      <c r="Y473" s="363"/>
    </row>
    <row r="474" spans="1:25" ht="16.5" thickBot="1" x14ac:dyDescent="0.3">
      <c r="A474" s="58"/>
      <c r="B474" s="364"/>
      <c r="C474" s="364"/>
      <c r="D474" s="364"/>
      <c r="E474" s="364"/>
      <c r="F474" s="364"/>
      <c r="G474" s="365"/>
      <c r="H474" s="358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2"/>
      <c r="U474" s="202"/>
      <c r="V474" s="202"/>
      <c r="W474" s="482" t="s">
        <v>86</v>
      </c>
      <c r="X474" s="56">
        <f t="shared" si="63"/>
        <v>0</v>
      </c>
      <c r="Y474" s="363"/>
    </row>
    <row r="475" spans="1:25" ht="16.5" thickBot="1" x14ac:dyDescent="0.25">
      <c r="A475" s="58"/>
      <c r="B475" s="364"/>
      <c r="C475" s="364"/>
      <c r="D475" s="364"/>
      <c r="E475" s="364"/>
      <c r="F475" s="364"/>
      <c r="G475" s="62"/>
      <c r="H475" s="359">
        <v>3</v>
      </c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398"/>
      <c r="T475" s="412">
        <f t="shared" ref="T475:T484" si="64">SUM(H475,J475,L475,N475,P475,R475,S475)</f>
        <v>3</v>
      </c>
      <c r="U475" s="224">
        <f>($T475)/$D$445</f>
        <v>1.3692377909630307E-3</v>
      </c>
      <c r="V475" s="361">
        <f>D445</f>
        <v>2191</v>
      </c>
      <c r="W475" s="413" t="s">
        <v>28</v>
      </c>
      <c r="X475" s="56">
        <f t="shared" si="63"/>
        <v>3</v>
      </c>
      <c r="Y475" s="105" t="s">
        <v>301</v>
      </c>
    </row>
    <row r="476" spans="1:25" ht="16.5" thickBot="1" x14ac:dyDescent="0.25">
      <c r="A476" s="58"/>
      <c r="B476" s="364"/>
      <c r="C476" s="364"/>
      <c r="D476" s="364"/>
      <c r="E476" s="364"/>
      <c r="F476" s="364"/>
      <c r="G476" s="62"/>
      <c r="H476" s="366">
        <v>2</v>
      </c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401"/>
      <c r="T476" s="402">
        <f t="shared" si="64"/>
        <v>2</v>
      </c>
      <c r="U476" s="224">
        <f t="shared" ref="U476:U484" si="65">($T476)/$D$445</f>
        <v>9.1282519397535371E-4</v>
      </c>
      <c r="V476" s="361">
        <f>D445</f>
        <v>2191</v>
      </c>
      <c r="W476" s="403" t="s">
        <v>88</v>
      </c>
      <c r="X476" s="56">
        <f t="shared" si="63"/>
        <v>2</v>
      </c>
      <c r="Y476" s="105" t="s">
        <v>555</v>
      </c>
    </row>
    <row r="477" spans="1:25" ht="16.5" thickBot="1" x14ac:dyDescent="0.25">
      <c r="A477" s="58"/>
      <c r="B477" s="364"/>
      <c r="C477" s="364"/>
      <c r="D477" s="364"/>
      <c r="E477" s="364"/>
      <c r="F477" s="364"/>
      <c r="G477" s="62"/>
      <c r="H477" s="366">
        <v>4</v>
      </c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401"/>
      <c r="T477" s="402">
        <f t="shared" si="64"/>
        <v>4</v>
      </c>
      <c r="U477" s="224">
        <f t="shared" si="65"/>
        <v>1.8256503879507074E-3</v>
      </c>
      <c r="V477" s="361">
        <f>D445</f>
        <v>2191</v>
      </c>
      <c r="W477" s="403" t="s">
        <v>76</v>
      </c>
      <c r="X477" s="56">
        <f t="shared" si="63"/>
        <v>4</v>
      </c>
      <c r="Y477" s="453" t="s">
        <v>643</v>
      </c>
    </row>
    <row r="478" spans="1:25" ht="16.5" thickBot="1" x14ac:dyDescent="0.25">
      <c r="A478" s="58"/>
      <c r="B478" s="364"/>
      <c r="C478" s="364"/>
      <c r="D478" s="364"/>
      <c r="E478" s="364"/>
      <c r="F478" s="364"/>
      <c r="G478" s="62"/>
      <c r="H478" s="366">
        <v>3</v>
      </c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401"/>
      <c r="T478" s="402">
        <f t="shared" si="64"/>
        <v>3</v>
      </c>
      <c r="U478" s="224">
        <f t="shared" si="65"/>
        <v>1.3692377909630307E-3</v>
      </c>
      <c r="V478" s="361" t="str">
        <f>D444</f>
        <v>Build QTY</v>
      </c>
      <c r="W478" s="282" t="s">
        <v>199</v>
      </c>
      <c r="X478" s="56">
        <f t="shared" si="63"/>
        <v>3</v>
      </c>
      <c r="Y478" s="453" t="s">
        <v>468</v>
      </c>
    </row>
    <row r="479" spans="1:25" ht="16.5" thickBot="1" x14ac:dyDescent="0.25">
      <c r="A479" s="58"/>
      <c r="B479" s="364"/>
      <c r="C479" s="364"/>
      <c r="D479" s="364"/>
      <c r="E479" s="364"/>
      <c r="F479" s="364"/>
      <c r="G479" s="62"/>
      <c r="H479" s="366">
        <v>6</v>
      </c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401"/>
      <c r="T479" s="402">
        <f t="shared" si="64"/>
        <v>6</v>
      </c>
      <c r="U479" s="224">
        <f t="shared" si="65"/>
        <v>2.7384755819260614E-3</v>
      </c>
      <c r="V479" s="361">
        <f>D445</f>
        <v>2191</v>
      </c>
      <c r="W479" s="403" t="s">
        <v>641</v>
      </c>
      <c r="X479" s="56">
        <f t="shared" si="63"/>
        <v>6</v>
      </c>
      <c r="Y479" s="453" t="s">
        <v>657</v>
      </c>
    </row>
    <row r="480" spans="1:25" ht="16.5" thickBot="1" x14ac:dyDescent="0.25">
      <c r="A480" s="58"/>
      <c r="B480" s="364"/>
      <c r="C480" s="364"/>
      <c r="D480" s="364"/>
      <c r="E480" s="364"/>
      <c r="F480" s="364"/>
      <c r="G480" s="62"/>
      <c r="H480" s="366">
        <v>2</v>
      </c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401"/>
      <c r="T480" s="402">
        <f t="shared" si="64"/>
        <v>2</v>
      </c>
      <c r="U480" s="224">
        <f t="shared" si="65"/>
        <v>9.1282519397535371E-4</v>
      </c>
      <c r="V480" s="361">
        <f>D445</f>
        <v>2191</v>
      </c>
      <c r="W480" s="413" t="s">
        <v>16</v>
      </c>
      <c r="X480" s="56">
        <f t="shared" si="63"/>
        <v>2</v>
      </c>
      <c r="Y480" s="453" t="s">
        <v>529</v>
      </c>
    </row>
    <row r="481" spans="1:25" ht="16.5" thickBot="1" x14ac:dyDescent="0.25">
      <c r="A481" s="58"/>
      <c r="B481" s="364"/>
      <c r="C481" s="364"/>
      <c r="D481" s="364"/>
      <c r="E481" s="364"/>
      <c r="F481" s="364"/>
      <c r="G481" s="62"/>
      <c r="H481" s="366">
        <v>5</v>
      </c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401"/>
      <c r="T481" s="402">
        <f t="shared" si="64"/>
        <v>5</v>
      </c>
      <c r="U481" s="224">
        <f t="shared" si="65"/>
        <v>2.2820629849383844E-3</v>
      </c>
      <c r="V481" s="361">
        <f>D445</f>
        <v>2191</v>
      </c>
      <c r="W481" s="376" t="s">
        <v>642</v>
      </c>
      <c r="X481" s="56">
        <f t="shared" si="63"/>
        <v>5</v>
      </c>
      <c r="Y481" s="453"/>
    </row>
    <row r="482" spans="1:25" ht="16.5" thickBot="1" x14ac:dyDescent="0.25">
      <c r="A482" s="58"/>
      <c r="B482" s="364"/>
      <c r="C482" s="364"/>
      <c r="D482" s="364"/>
      <c r="E482" s="364"/>
      <c r="F482" s="364"/>
      <c r="G482" s="62"/>
      <c r="H482" s="372">
        <v>14</v>
      </c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415"/>
      <c r="T482" s="402">
        <f t="shared" si="64"/>
        <v>14</v>
      </c>
      <c r="U482" s="224">
        <f t="shared" si="65"/>
        <v>6.3897763578274758E-3</v>
      </c>
      <c r="V482" s="361">
        <f>D445</f>
        <v>2191</v>
      </c>
      <c r="W482" s="391" t="s">
        <v>200</v>
      </c>
      <c r="X482" s="56">
        <f t="shared" si="63"/>
        <v>14</v>
      </c>
      <c r="Y482" s="453"/>
    </row>
    <row r="483" spans="1:25" ht="16.5" thickBot="1" x14ac:dyDescent="0.25">
      <c r="A483" s="364"/>
      <c r="B483" s="364"/>
      <c r="C483" s="364"/>
      <c r="D483" s="364"/>
      <c r="E483" s="364"/>
      <c r="F483" s="364"/>
      <c r="G483" s="62"/>
      <c r="H483" s="372">
        <v>5</v>
      </c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415"/>
      <c r="T483" s="402">
        <f t="shared" si="64"/>
        <v>5</v>
      </c>
      <c r="U483" s="224">
        <f t="shared" si="65"/>
        <v>2.2820629849383844E-3</v>
      </c>
      <c r="V483" s="361">
        <f>D445</f>
        <v>2191</v>
      </c>
      <c r="W483" s="391" t="s">
        <v>487</v>
      </c>
      <c r="X483" s="56">
        <f t="shared" si="63"/>
        <v>5</v>
      </c>
      <c r="Y483" s="453"/>
    </row>
    <row r="484" spans="1:25" ht="16.5" thickBot="1" x14ac:dyDescent="0.25">
      <c r="A484" s="191"/>
      <c r="B484" s="192"/>
      <c r="C484" s="192"/>
      <c r="D484" s="192"/>
      <c r="E484" s="192"/>
      <c r="F484" s="192"/>
      <c r="G484" s="199"/>
      <c r="H484" s="372">
        <v>6</v>
      </c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415"/>
      <c r="T484" s="416">
        <f t="shared" si="64"/>
        <v>6</v>
      </c>
      <c r="U484" s="331">
        <f t="shared" si="65"/>
        <v>2.7384755819260614E-3</v>
      </c>
      <c r="V484" s="361">
        <f>D445</f>
        <v>2191</v>
      </c>
      <c r="W484" s="409" t="s">
        <v>168</v>
      </c>
      <c r="X484" s="56">
        <f t="shared" si="63"/>
        <v>6</v>
      </c>
      <c r="Y484" s="392"/>
    </row>
    <row r="485" spans="1:25" ht="15.75" thickBot="1" x14ac:dyDescent="0.25">
      <c r="G485" s="53" t="s">
        <v>5</v>
      </c>
      <c r="H485" s="63">
        <f>SUM(H446:H484)</f>
        <v>168</v>
      </c>
      <c r="I485" s="63">
        <f t="shared" ref="I485:R485" si="66">SUM(I446:I484)</f>
        <v>146</v>
      </c>
      <c r="J485" s="63">
        <f t="shared" si="66"/>
        <v>103</v>
      </c>
      <c r="K485" s="63">
        <f t="shared" si="66"/>
        <v>24</v>
      </c>
      <c r="L485" s="63">
        <f t="shared" si="66"/>
        <v>16</v>
      </c>
      <c r="M485" s="63" t="s">
        <v>521</v>
      </c>
      <c r="N485" s="63">
        <f t="shared" si="66"/>
        <v>0</v>
      </c>
      <c r="O485" s="63">
        <f t="shared" si="66"/>
        <v>0</v>
      </c>
      <c r="P485" s="63">
        <f t="shared" si="66"/>
        <v>0</v>
      </c>
      <c r="Q485" s="63">
        <f t="shared" si="66"/>
        <v>0</v>
      </c>
      <c r="R485" s="63">
        <f t="shared" si="66"/>
        <v>0</v>
      </c>
      <c r="S485" s="63">
        <f>SUM(S446:S484)</f>
        <v>16</v>
      </c>
      <c r="T485" s="417">
        <f>SUM(H485,J485,L485,N485,P485,R485,S485)</f>
        <v>303</v>
      </c>
      <c r="U485" s="224">
        <f>($T485)/$D$445</f>
        <v>0.13829301688726608</v>
      </c>
      <c r="V485" s="361">
        <f>D445</f>
        <v>2191</v>
      </c>
      <c r="W485" s="11"/>
      <c r="Y485" s="7"/>
    </row>
  </sheetData>
  <conditionalFormatting sqref="U45:V45 U89:V89 U133:V134 U178:V179 U222:V223 U182:U209 U266:V267 U310:V311 U354:V355 U398:V399 U442:V443 U486:V1048576">
    <cfRule type="cellIs" dxfId="356" priority="1527" operator="greaterThan">
      <formula>0.2</formula>
    </cfRule>
  </conditionalFormatting>
  <conditionalFormatting sqref="U34:U44">
    <cfRule type="colorScale" priority="92">
      <colorScale>
        <cfvo type="min"/>
        <cfvo type="max"/>
        <color rgb="FFFCFCFF"/>
        <color rgb="FFF8696B"/>
      </colorScale>
    </cfRule>
  </conditionalFormatting>
  <conditionalFormatting sqref="U4:U32 U34:U44">
    <cfRule type="cellIs" dxfId="355" priority="48" operator="greaterThan">
      <formula>0.2</formula>
    </cfRule>
  </conditionalFormatting>
  <conditionalFormatting sqref="U2:V3">
    <cfRule type="cellIs" dxfId="354" priority="47" operator="greaterThan">
      <formula>0.2</formula>
    </cfRule>
  </conditionalFormatting>
  <conditionalFormatting sqref="U4:U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U78:U88">
    <cfRule type="colorScale" priority="46">
      <colorScale>
        <cfvo type="min"/>
        <cfvo type="max"/>
        <color rgb="FFFCFCFF"/>
        <color rgb="FFF8696B"/>
      </colorScale>
    </cfRule>
  </conditionalFormatting>
  <conditionalFormatting sqref="U48:U76 U78:U88">
    <cfRule type="cellIs" dxfId="353" priority="44" operator="greaterThan">
      <formula>0.2</formula>
    </cfRule>
  </conditionalFormatting>
  <conditionalFormatting sqref="U46:V47">
    <cfRule type="cellIs" dxfId="352" priority="43" operator="greaterThan">
      <formula>0.2</formula>
    </cfRule>
  </conditionalFormatting>
  <conditionalFormatting sqref="U48:U76">
    <cfRule type="colorScale" priority="45">
      <colorScale>
        <cfvo type="min"/>
        <cfvo type="max"/>
        <color rgb="FFFCFCFF"/>
        <color rgb="FFF8696B"/>
      </colorScale>
    </cfRule>
  </conditionalFormatting>
  <conditionalFormatting sqref="U122:U1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U92:U120 U122:U132">
    <cfRule type="cellIs" dxfId="351" priority="40" operator="greaterThan">
      <formula>0.2</formula>
    </cfRule>
  </conditionalFormatting>
  <conditionalFormatting sqref="U90:V91">
    <cfRule type="cellIs" dxfId="350" priority="39" operator="greaterThan">
      <formula>0.2</formula>
    </cfRule>
  </conditionalFormatting>
  <conditionalFormatting sqref="U92:U1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U167:U177">
    <cfRule type="colorScale" priority="38">
      <colorScale>
        <cfvo type="min"/>
        <cfvo type="max"/>
        <color rgb="FFFCFCFF"/>
        <color rgb="FFF8696B"/>
      </colorScale>
    </cfRule>
  </conditionalFormatting>
  <conditionalFormatting sqref="U137:U165 U167:U177">
    <cfRule type="cellIs" dxfId="349" priority="36" operator="greaterThan">
      <formula>0.2</formula>
    </cfRule>
  </conditionalFormatting>
  <conditionalFormatting sqref="U135:V136">
    <cfRule type="cellIs" dxfId="348" priority="35" operator="greaterThan">
      <formula>0.2</formula>
    </cfRule>
  </conditionalFormatting>
  <conditionalFormatting sqref="U137:U165">
    <cfRule type="colorScale" priority="37">
      <colorScale>
        <cfvo type="min"/>
        <cfvo type="max"/>
        <color rgb="FFFCFCFF"/>
        <color rgb="FFF8696B"/>
      </colorScale>
    </cfRule>
  </conditionalFormatting>
  <conditionalFormatting sqref="U211:U221">
    <cfRule type="colorScale" priority="34">
      <colorScale>
        <cfvo type="min"/>
        <cfvo type="max"/>
        <color rgb="FFFCFCFF"/>
        <color rgb="FFF8696B"/>
      </colorScale>
    </cfRule>
  </conditionalFormatting>
  <conditionalFormatting sqref="U211:U221">
    <cfRule type="cellIs" dxfId="347" priority="32" operator="greaterThan">
      <formula>0.2</formula>
    </cfRule>
  </conditionalFormatting>
  <conditionalFormatting sqref="U180:V181">
    <cfRule type="cellIs" dxfId="346" priority="31" operator="greaterThan">
      <formula>0.2</formula>
    </cfRule>
  </conditionalFormatting>
  <conditionalFormatting sqref="U182:U209">
    <cfRule type="colorScale" priority="3232">
      <colorScale>
        <cfvo type="min"/>
        <cfvo type="max"/>
        <color rgb="FFFCFCFF"/>
        <color rgb="FFF8696B"/>
      </colorScale>
    </cfRule>
  </conditionalFormatting>
  <conditionalFormatting sqref="U226:U253">
    <cfRule type="cellIs" dxfId="345" priority="29" operator="greaterThan">
      <formula>0.2</formula>
    </cfRule>
  </conditionalFormatting>
  <conditionalFormatting sqref="U255:U265">
    <cfRule type="colorScale" priority="28">
      <colorScale>
        <cfvo type="min"/>
        <cfvo type="max"/>
        <color rgb="FFFCFCFF"/>
        <color rgb="FFF8696B"/>
      </colorScale>
    </cfRule>
  </conditionalFormatting>
  <conditionalFormatting sqref="U255:U265">
    <cfRule type="cellIs" dxfId="344" priority="27" operator="greaterThan">
      <formula>0.2</formula>
    </cfRule>
  </conditionalFormatting>
  <conditionalFormatting sqref="U224:V225">
    <cfRule type="cellIs" dxfId="343" priority="26" operator="greaterThan">
      <formula>0.2</formula>
    </cfRule>
  </conditionalFormatting>
  <conditionalFormatting sqref="U226:U253">
    <cfRule type="colorScale" priority="30">
      <colorScale>
        <cfvo type="min"/>
        <cfvo type="max"/>
        <color rgb="FFFCFCFF"/>
        <color rgb="FFF8696B"/>
      </colorScale>
    </cfRule>
  </conditionalFormatting>
  <conditionalFormatting sqref="U270:U297">
    <cfRule type="cellIs" dxfId="342" priority="24" operator="greaterThan">
      <formula>0.2</formula>
    </cfRule>
  </conditionalFormatting>
  <conditionalFormatting sqref="U299:U309">
    <cfRule type="colorScale" priority="23">
      <colorScale>
        <cfvo type="min"/>
        <cfvo type="max"/>
        <color rgb="FFFCFCFF"/>
        <color rgb="FFF8696B"/>
      </colorScale>
    </cfRule>
  </conditionalFormatting>
  <conditionalFormatting sqref="U299:U309">
    <cfRule type="cellIs" dxfId="341" priority="22" operator="greaterThan">
      <formula>0.2</formula>
    </cfRule>
  </conditionalFormatting>
  <conditionalFormatting sqref="U268:V269">
    <cfRule type="cellIs" dxfId="340" priority="21" operator="greaterThan">
      <formula>0.2</formula>
    </cfRule>
  </conditionalFormatting>
  <conditionalFormatting sqref="U270:U297">
    <cfRule type="colorScale" priority="25">
      <colorScale>
        <cfvo type="min"/>
        <cfvo type="max"/>
        <color rgb="FFFCFCFF"/>
        <color rgb="FFF8696B"/>
      </colorScale>
    </cfRule>
  </conditionalFormatting>
  <conditionalFormatting sqref="U314:U341">
    <cfRule type="cellIs" dxfId="339" priority="19" operator="greaterThan">
      <formula>0.2</formula>
    </cfRule>
  </conditionalFormatting>
  <conditionalFormatting sqref="U343:U353">
    <cfRule type="colorScale" priority="18">
      <colorScale>
        <cfvo type="min"/>
        <cfvo type="max"/>
        <color rgb="FFFCFCFF"/>
        <color rgb="FFF8696B"/>
      </colorScale>
    </cfRule>
  </conditionalFormatting>
  <conditionalFormatting sqref="U343:U353">
    <cfRule type="cellIs" dxfId="338" priority="17" operator="greaterThan">
      <formula>0.2</formula>
    </cfRule>
  </conditionalFormatting>
  <conditionalFormatting sqref="U312:V313">
    <cfRule type="cellIs" dxfId="337" priority="16" operator="greaterThan">
      <formula>0.2</formula>
    </cfRule>
  </conditionalFormatting>
  <conditionalFormatting sqref="U314:U341">
    <cfRule type="colorScale" priority="20">
      <colorScale>
        <cfvo type="min"/>
        <cfvo type="max"/>
        <color rgb="FFFCFCFF"/>
        <color rgb="FFF8696B"/>
      </colorScale>
    </cfRule>
  </conditionalFormatting>
  <conditionalFormatting sqref="U358:U385">
    <cfRule type="cellIs" dxfId="336" priority="14" operator="greaterThan">
      <formula>0.2</formula>
    </cfRule>
  </conditionalFormatting>
  <conditionalFormatting sqref="U387:U397">
    <cfRule type="colorScale" priority="13">
      <colorScale>
        <cfvo type="min"/>
        <cfvo type="max"/>
        <color rgb="FFFCFCFF"/>
        <color rgb="FFF8696B"/>
      </colorScale>
    </cfRule>
  </conditionalFormatting>
  <conditionalFormatting sqref="U387:U397">
    <cfRule type="cellIs" dxfId="335" priority="12" operator="greaterThan">
      <formula>0.2</formula>
    </cfRule>
  </conditionalFormatting>
  <conditionalFormatting sqref="U356:V357">
    <cfRule type="cellIs" dxfId="334" priority="11" operator="greaterThan">
      <formula>0.2</formula>
    </cfRule>
  </conditionalFormatting>
  <conditionalFormatting sqref="U358:U385">
    <cfRule type="colorScale" priority="15">
      <colorScale>
        <cfvo type="min"/>
        <cfvo type="max"/>
        <color rgb="FFFCFCFF"/>
        <color rgb="FFF8696B"/>
      </colorScale>
    </cfRule>
  </conditionalFormatting>
  <conditionalFormatting sqref="U402:U429">
    <cfRule type="cellIs" dxfId="333" priority="9" operator="greaterThan">
      <formula>0.2</formula>
    </cfRule>
  </conditionalFormatting>
  <conditionalFormatting sqref="U431:U441">
    <cfRule type="colorScale" priority="8">
      <colorScale>
        <cfvo type="min"/>
        <cfvo type="max"/>
        <color rgb="FFFCFCFF"/>
        <color rgb="FFF8696B"/>
      </colorScale>
    </cfRule>
  </conditionalFormatting>
  <conditionalFormatting sqref="U431:U441">
    <cfRule type="cellIs" dxfId="332" priority="7" operator="greaterThan">
      <formula>0.2</formula>
    </cfRule>
  </conditionalFormatting>
  <conditionalFormatting sqref="U400:V401">
    <cfRule type="cellIs" dxfId="331" priority="6" operator="greaterThan">
      <formula>0.2</formula>
    </cfRule>
  </conditionalFormatting>
  <conditionalFormatting sqref="U402:U4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U446:U473">
    <cfRule type="cellIs" dxfId="330" priority="4" operator="greaterThan">
      <formula>0.2</formula>
    </cfRule>
  </conditionalFormatting>
  <conditionalFormatting sqref="U475:U485">
    <cfRule type="colorScale" priority="3">
      <colorScale>
        <cfvo type="min"/>
        <cfvo type="max"/>
        <color rgb="FFFCFCFF"/>
        <color rgb="FFF8696B"/>
      </colorScale>
    </cfRule>
  </conditionalFormatting>
  <conditionalFormatting sqref="U475:U485">
    <cfRule type="cellIs" dxfId="329" priority="2" operator="greaterThan">
      <formula>0.2</formula>
    </cfRule>
  </conditionalFormatting>
  <conditionalFormatting sqref="U444:V445">
    <cfRule type="cellIs" dxfId="328" priority="1" operator="greaterThan">
      <formula>0.2</formula>
    </cfRule>
  </conditionalFormatting>
  <conditionalFormatting sqref="U446:U473">
    <cfRule type="colorScale" priority="5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35"/>
  <sheetViews>
    <sheetView showGridLines="0" zoomScale="90" zoomScaleNormal="90" workbookViewId="0">
      <selection activeCell="V21" sqref="V21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4" width="10.7109375" style="25" customWidth="1"/>
    <col min="15" max="15" width="20.7109375" style="25" customWidth="1"/>
    <col min="16" max="16" width="10.7109375" style="25" customWidth="1"/>
    <col min="17" max="17" width="10.85546875" style="25" customWidth="1"/>
    <col min="18" max="18" width="12.7109375" style="25" customWidth="1"/>
    <col min="19" max="16384" width="9.140625" style="25"/>
  </cols>
  <sheetData>
    <row r="1" spans="1:18" ht="54" customHeight="1" x14ac:dyDescent="0.25">
      <c r="A1" s="485" t="s">
        <v>117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18" ht="26.25" customHeight="1" x14ac:dyDescent="0.25">
      <c r="O3" s="486" t="s">
        <v>66</v>
      </c>
      <c r="P3" s="487"/>
      <c r="Q3" s="487"/>
      <c r="R3" s="487"/>
    </row>
    <row r="4" spans="1:18" x14ac:dyDescent="0.25">
      <c r="O4" s="488" t="s">
        <v>21</v>
      </c>
      <c r="P4" s="489"/>
      <c r="Q4" s="490"/>
      <c r="R4" s="32" t="s">
        <v>25</v>
      </c>
    </row>
    <row r="5" spans="1:18" x14ac:dyDescent="0.25">
      <c r="O5" s="21" t="s">
        <v>16</v>
      </c>
      <c r="P5" s="22"/>
      <c r="Q5" s="23"/>
      <c r="R5" s="341">
        <f ca="1">SUMIF('EB011-EB211'!$X$45:$Y$500,O5,'EB011-EB211'!$Y$45:$Y$500)</f>
        <v>38</v>
      </c>
    </row>
    <row r="6" spans="1:18" x14ac:dyDescent="0.25">
      <c r="O6" s="21" t="s">
        <v>6</v>
      </c>
      <c r="P6" s="22"/>
      <c r="Q6" s="23"/>
      <c r="R6" s="341">
        <f ca="1">SUMIF('EB011-EB211'!$X$45:$Y$500,O6,'EB011-EB211'!$Y$45:$Y$500)</f>
        <v>32</v>
      </c>
    </row>
    <row r="7" spans="1:18" x14ac:dyDescent="0.25">
      <c r="O7" s="21" t="s">
        <v>15</v>
      </c>
      <c r="P7" s="22"/>
      <c r="Q7" s="23"/>
      <c r="R7" s="341">
        <f ca="1">SUMIF('EB011-EB211'!$X$45:$Y$500,O7,'EB011-EB211'!$Y$45:$Y$500)</f>
        <v>25</v>
      </c>
    </row>
    <row r="8" spans="1:18" x14ac:dyDescent="0.25">
      <c r="O8" s="21" t="s">
        <v>0</v>
      </c>
      <c r="P8" s="22"/>
      <c r="Q8" s="23"/>
      <c r="R8" s="341">
        <f ca="1">SUMIF('EB011-EB211'!$X$45:$Y$500,O8,'EB011-EB211'!$Y$45:$Y$500)</f>
        <v>19</v>
      </c>
    </row>
    <row r="9" spans="1:18" x14ac:dyDescent="0.25">
      <c r="O9" s="21" t="s">
        <v>14</v>
      </c>
      <c r="P9" s="22"/>
      <c r="Q9" s="23"/>
      <c r="R9" s="341">
        <f ca="1">SUMIF('EB011-EB211'!$X$45:$Y$500,O9,'EB011-EB211'!$Y$45:$Y$500)</f>
        <v>17</v>
      </c>
    </row>
    <row r="10" spans="1:18" x14ac:dyDescent="0.25">
      <c r="O10" s="21" t="s">
        <v>32</v>
      </c>
      <c r="P10" s="22"/>
      <c r="Q10" s="23"/>
      <c r="R10" s="341">
        <f ca="1">SUMIF('EB011-EB211'!$X$45:$Y$500,O10,'EB011-EB211'!$Y$45:$Y$500)</f>
        <v>6</v>
      </c>
    </row>
    <row r="11" spans="1:18" x14ac:dyDescent="0.25">
      <c r="O11" s="21" t="s">
        <v>3</v>
      </c>
      <c r="P11" s="22"/>
      <c r="Q11" s="23"/>
      <c r="R11" s="341">
        <f ca="1">SUMIF('EB011-EB211'!$X$45:$Y$500,O11,'EB011-EB211'!$Y$45:$Y$500)</f>
        <v>6</v>
      </c>
    </row>
    <row r="12" spans="1:18" x14ac:dyDescent="0.25">
      <c r="O12" s="21" t="s">
        <v>35</v>
      </c>
      <c r="P12" s="22"/>
      <c r="Q12" s="23"/>
      <c r="R12" s="341">
        <f ca="1">SUMIF('EB011-EB211'!$X$45:$Y$500,O12,'EB011-EB211'!$Y$45:$Y$500)</f>
        <v>5</v>
      </c>
    </row>
    <row r="13" spans="1:18" x14ac:dyDescent="0.25">
      <c r="O13" s="21" t="s">
        <v>9</v>
      </c>
      <c r="P13" s="22"/>
      <c r="Q13" s="23"/>
      <c r="R13" s="341">
        <f ca="1">SUMIF('EB011-EB211'!$X$45:$Y$500,O13,'EB011-EB211'!$Y$45:$Y$500)</f>
        <v>4</v>
      </c>
    </row>
    <row r="14" spans="1:18" x14ac:dyDescent="0.25">
      <c r="O14" s="21" t="s">
        <v>12</v>
      </c>
      <c r="P14" s="22"/>
      <c r="Q14" s="23"/>
      <c r="R14" s="341">
        <f ca="1">SUMIF('EB011-EB211'!$X$45:$Y$500,O14,'EB011-EB211'!$Y$45:$Y$500)</f>
        <v>3</v>
      </c>
    </row>
    <row r="15" spans="1:18" x14ac:dyDescent="0.25">
      <c r="O15" s="21" t="s">
        <v>20</v>
      </c>
      <c r="P15" s="22"/>
      <c r="Q15" s="23"/>
      <c r="R15" s="341">
        <f ca="1">SUMIF('EB011-EB211'!$X$45:$Y$500,O15,'EB011-EB211'!$Y$45:$Y$500)</f>
        <v>1</v>
      </c>
    </row>
    <row r="16" spans="1:18" x14ac:dyDescent="0.25">
      <c r="O16" s="21" t="s">
        <v>46</v>
      </c>
      <c r="P16" s="22"/>
      <c r="Q16" s="23"/>
      <c r="R16" s="341">
        <f ca="1">SUMIF('EB011-EB211'!$X$45:$Y$500,O16,'EB011-EB211'!$Y$45:$Y$500)</f>
        <v>0</v>
      </c>
    </row>
    <row r="17" spans="1:18" x14ac:dyDescent="0.25">
      <c r="O17" s="21" t="s">
        <v>33</v>
      </c>
      <c r="P17" s="22"/>
      <c r="Q17" s="23"/>
      <c r="R17" s="341">
        <f ca="1">SUMIF('EB011-EB211'!$X$45:$Y$500,O17,'EB011-EB211'!$Y$45:$Y$500)</f>
        <v>0</v>
      </c>
    </row>
    <row r="18" spans="1:18" x14ac:dyDescent="0.25">
      <c r="O18" s="21" t="s">
        <v>13</v>
      </c>
      <c r="P18" s="22"/>
      <c r="Q18" s="23"/>
      <c r="R18" s="341">
        <f ca="1">SUMIF('EB011-EB211'!$X$45:$Y$500,O18,'EB011-EB211'!$Y$45:$Y$500)</f>
        <v>0</v>
      </c>
    </row>
    <row r="19" spans="1:18" x14ac:dyDescent="0.25">
      <c r="O19" s="21" t="s">
        <v>8</v>
      </c>
      <c r="P19" s="22"/>
      <c r="Q19" s="23"/>
      <c r="R19" s="341">
        <f ca="1">SUMIF('EB011-EB211'!$X$45:$Y$500,O19,'EB011-EB211'!$Y$45:$Y$500)</f>
        <v>0</v>
      </c>
    </row>
    <row r="20" spans="1:18" x14ac:dyDescent="0.25">
      <c r="O20" s="21" t="s">
        <v>31</v>
      </c>
      <c r="P20" s="22"/>
      <c r="Q20" s="23"/>
      <c r="R20" s="341">
        <f ca="1">SUMIF('EB011-EB211'!$X$45:$Y$500,O20,'EB011-EB211'!$Y$45:$Y$500)</f>
        <v>0</v>
      </c>
    </row>
    <row r="21" spans="1:18" ht="27.75" customHeight="1" x14ac:dyDescent="0.25">
      <c r="A21" s="492" t="s">
        <v>67</v>
      </c>
      <c r="B21" s="493"/>
      <c r="C21" s="493"/>
      <c r="D21" s="493"/>
      <c r="E21" s="494"/>
      <c r="O21" s="21" t="s">
        <v>49</v>
      </c>
      <c r="P21" s="22"/>
      <c r="Q21" s="23"/>
      <c r="R21" s="341">
        <f ca="1">SUMIF('EB011-EB211'!$X$45:$Y$500,O21,'EB011-EB211'!$Y$45:$Y$500)</f>
        <v>0</v>
      </c>
    </row>
    <row r="22" spans="1:18" ht="19.5" customHeight="1" thickBot="1" x14ac:dyDescent="0.3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40</v>
      </c>
      <c r="P22" s="22"/>
      <c r="Q22" s="23"/>
      <c r="R22" s="341">
        <f ca="1">SUMIF('EB011-EB211'!$X$45:$Y$500,O22,'EB011-EB211'!$Y$45:$Y$500)</f>
        <v>0</v>
      </c>
    </row>
    <row r="23" spans="1:18" ht="15.75" customHeight="1" thickBot="1" x14ac:dyDescent="0.3">
      <c r="A23" s="480">
        <v>1476538</v>
      </c>
      <c r="B23" s="468">
        <f>VLOOKUP(Table1479[[#This Row],[Shop Order]],'EB011-EB211'!A:AE,4,FALSE)</f>
        <v>346</v>
      </c>
      <c r="C23" s="468">
        <f>VLOOKUP(Table1479[[#This Row],[Shop Order]],'EB011-EB211'!A:AE,5,FALSE)</f>
        <v>274</v>
      </c>
      <c r="D23" s="469">
        <f>VLOOKUP(Table1479[[#This Row],[Shop Order]],'EB011-EB211'!A:AE,6,FALSE)</f>
        <v>0.79190751445086704</v>
      </c>
      <c r="E23" s="470">
        <f>VLOOKUP(Table1479[[#This Row],[Shop Order]],'EB011-EB211'!A:AE,7,FALSE)</f>
        <v>44950</v>
      </c>
      <c r="O23" s="21" t="s">
        <v>30</v>
      </c>
      <c r="P23" s="22"/>
      <c r="Q23" s="23"/>
      <c r="R23" s="341">
        <f ca="1">SUMIF('EB011-EB211'!$X$45:$Y$500,O23,'EB011-EB211'!$Y$45:$Y$500)</f>
        <v>0</v>
      </c>
    </row>
    <row r="24" spans="1:18" ht="15.75" x14ac:dyDescent="0.25">
      <c r="A24" s="481">
        <v>1478010</v>
      </c>
      <c r="B24" s="468">
        <f>VLOOKUP(Table1479[[#This Row],[Shop Order]],'EB011-EB211'!A:AE,4,FALSE)</f>
        <v>333</v>
      </c>
      <c r="C24" s="468">
        <f>VLOOKUP(Table1479[[#This Row],[Shop Order]],'EB011-EB211'!A:AE,5,FALSE)</f>
        <v>255</v>
      </c>
      <c r="D24" s="469">
        <f>VLOOKUP(Table1479[[#This Row],[Shop Order]],'EB011-EB211'!A:AE,6,FALSE)</f>
        <v>0.76576576576576572</v>
      </c>
      <c r="E24" s="470">
        <f>VLOOKUP(Table1479[[#This Row],[Shop Order]],'EB011-EB211'!A:AE,7,FALSE)</f>
        <v>44958</v>
      </c>
      <c r="O24" s="21" t="s">
        <v>130</v>
      </c>
      <c r="P24" s="22"/>
      <c r="Q24" s="23"/>
      <c r="R24" s="341">
        <f ca="1">SUMIF('EB011-EB211'!$X$45:$Y$500,O24,'EB011-EB211'!$Y$45:$Y$500)</f>
        <v>0</v>
      </c>
    </row>
    <row r="25" spans="1:18" ht="15.75" x14ac:dyDescent="0.25">
      <c r="A25" s="481">
        <v>1478012</v>
      </c>
      <c r="B25" s="468">
        <f>VLOOKUP(Table1479[[#This Row],[Shop Order]],'EB011-EB211'!A:AE,4,FALSE)</f>
        <v>346</v>
      </c>
      <c r="C25" s="468">
        <f>VLOOKUP(Table1479[[#This Row],[Shop Order]],'EB011-EB211'!A:AE,5,FALSE)</f>
        <v>239</v>
      </c>
      <c r="D25" s="469">
        <f>VLOOKUP(Table1479[[#This Row],[Shop Order]],'EB011-EB211'!A:AE,6,FALSE)</f>
        <v>0.69075144508670516</v>
      </c>
      <c r="E25" s="470">
        <f>VLOOKUP(Table1479[[#This Row],[Shop Order]],'EB011-EB211'!A:AE,7,FALSE)</f>
        <v>44966</v>
      </c>
      <c r="O25" s="21" t="s">
        <v>11</v>
      </c>
      <c r="P25" s="22"/>
      <c r="Q25" s="23"/>
      <c r="R25" s="341">
        <f ca="1">SUMIF('EB011-EB211'!$X$45:$Y$500,O25,'EB011-EB211'!$Y$45:$Y$500)</f>
        <v>0</v>
      </c>
    </row>
    <row r="26" spans="1:18" ht="15.75" x14ac:dyDescent="0.25">
      <c r="A26" s="481">
        <v>1480304</v>
      </c>
      <c r="B26" s="468">
        <f>VLOOKUP(Table1479[[#This Row],[Shop Order]],'EB011-EB211'!A:AE,4,FALSE)</f>
        <v>313</v>
      </c>
      <c r="C26" s="468">
        <f>VLOOKUP(Table1479[[#This Row],[Shop Order]],'EB011-EB211'!A:AE,5,FALSE)</f>
        <v>271</v>
      </c>
      <c r="D26" s="469">
        <f>VLOOKUP(Table1479[[#This Row],[Shop Order]],'EB011-EB211'!A:AE,6,FALSE)</f>
        <v>0.86581469648562304</v>
      </c>
      <c r="E26" s="470">
        <f>VLOOKUP(Table1479[[#This Row],[Shop Order]],'EB011-EB211'!A:AE,7,FALSE)</f>
        <v>45014</v>
      </c>
    </row>
    <row r="27" spans="1:18" ht="15.75" x14ac:dyDescent="0.25">
      <c r="A27" s="481"/>
      <c r="B27" s="468" t="e">
        <f>VLOOKUP(Table1479[[#This Row],[Shop Order]],'EB011-EB211'!A:AE,4,FALSE)</f>
        <v>#N/A</v>
      </c>
      <c r="C27" s="468" t="e">
        <f>VLOOKUP(Table1479[[#This Row],[Shop Order]],'EB011-EB211'!A:AE,5,FALSE)</f>
        <v>#N/A</v>
      </c>
      <c r="D27" s="469" t="e">
        <f>VLOOKUP(Table1479[[#This Row],[Shop Order]],'EB011-EB211'!A:AE,6,FALSE)</f>
        <v>#N/A</v>
      </c>
      <c r="E27" s="470" t="e">
        <f>VLOOKUP(Table1479[[#This Row],[Shop Order]],'EB011-EB211'!A:AE,7,FALSE)</f>
        <v>#N/A</v>
      </c>
      <c r="F27" s="148"/>
    </row>
    <row r="28" spans="1:18" ht="16.5" thickBot="1" x14ac:dyDescent="0.3">
      <c r="A28" s="481"/>
      <c r="B28" s="468" t="e">
        <f>VLOOKUP(Table1479[[#This Row],[Shop Order]],'EB011-EB211'!A:AE,4,FALSE)</f>
        <v>#N/A</v>
      </c>
      <c r="C28" s="468" t="e">
        <f>VLOOKUP(Table1479[[#This Row],[Shop Order]],'EB011-EB211'!A:AE,5,FALSE)</f>
        <v>#N/A</v>
      </c>
      <c r="D28" s="469" t="e">
        <f>VLOOKUP(Table1479[[#This Row],[Shop Order]],'EB011-EB211'!A:AE,6,FALSE)</f>
        <v>#N/A</v>
      </c>
      <c r="E28" s="470" t="e">
        <f>VLOOKUP(Table1479[[#This Row],[Shop Order]],'EB011-EB211'!A:AE,7,FALSE)</f>
        <v>#N/A</v>
      </c>
    </row>
    <row r="29" spans="1:18" ht="15.75" thickBot="1" x14ac:dyDescent="0.3">
      <c r="A29" s="495" t="s">
        <v>53</v>
      </c>
      <c r="B29" s="496"/>
      <c r="C29" s="497"/>
      <c r="D29" s="35">
        <f>AVERAGE(D23:D26)</f>
        <v>0.77855985544724038</v>
      </c>
      <c r="G29" s="26"/>
    </row>
    <row r="30" spans="1:18" x14ac:dyDescent="0.25">
      <c r="E30" s="25"/>
    </row>
    <row r="31" spans="1:18" x14ac:dyDescent="0.25">
      <c r="E31" s="25"/>
    </row>
    <row r="32" spans="1:18" ht="38.25" customHeight="1" x14ac:dyDescent="0.25">
      <c r="E32" s="25"/>
    </row>
    <row r="33" spans="5:5" ht="30" customHeight="1" x14ac:dyDescent="0.25">
      <c r="E33" s="25"/>
    </row>
    <row r="34" spans="5:5" ht="35.25" customHeight="1" x14ac:dyDescent="0.25"/>
    <row r="35" spans="5:5" x14ac:dyDescent="0.25">
      <c r="E35" s="25"/>
    </row>
  </sheetData>
  <autoFilter ref="O4:R4">
    <filterColumn colId="0" showButton="0"/>
    <filterColumn colId="1" showButton="0"/>
    <sortState ref="O5:R25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9" orientation="landscape" r:id="rId1"/>
  <ignoredErrors>
    <ignoredError sqref="B23:E25 A26:E26 A23:A25" calculatedColumn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Z167"/>
  <sheetViews>
    <sheetView tabSelected="1" topLeftCell="A118" zoomScale="65" zoomScaleNormal="65" workbookViewId="0">
      <selection activeCell="J167" sqref="J167:K167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6.28515625" style="47" customWidth="1"/>
    <col min="6" max="6" width="11.140625" style="47" bestFit="1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ht="15.75" thickBot="1" x14ac:dyDescent="0.3"/>
    <row r="2" spans="1:26" ht="90.75" thickBot="1" x14ac:dyDescent="0.3">
      <c r="A2" s="49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61</v>
      </c>
      <c r="S2" s="52" t="s">
        <v>131</v>
      </c>
      <c r="T2" s="49" t="s">
        <v>44</v>
      </c>
      <c r="U2" s="49" t="s">
        <v>5</v>
      </c>
      <c r="V2" s="48" t="s">
        <v>2</v>
      </c>
      <c r="W2" s="88" t="s">
        <v>171</v>
      </c>
      <c r="X2" s="89" t="s">
        <v>21</v>
      </c>
      <c r="Y2" s="215" t="s">
        <v>5</v>
      </c>
      <c r="Z2" s="222" t="s">
        <v>7</v>
      </c>
    </row>
    <row r="3" spans="1:26" ht="15.75" thickBot="1" x14ac:dyDescent="0.3">
      <c r="A3" s="221">
        <v>1476538</v>
      </c>
      <c r="B3" s="221" t="s">
        <v>339</v>
      </c>
      <c r="C3" s="474">
        <v>288</v>
      </c>
      <c r="D3" s="474">
        <v>346</v>
      </c>
      <c r="E3" s="483">
        <v>274</v>
      </c>
      <c r="F3" s="484">
        <f>E3/D3</f>
        <v>0.79190751445086704</v>
      </c>
      <c r="G3" s="216">
        <v>44950</v>
      </c>
      <c r="H3" s="205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3"/>
      <c r="U3" s="94"/>
      <c r="V3" s="202"/>
      <c r="W3" s="202"/>
      <c r="X3" s="95" t="s">
        <v>80</v>
      </c>
      <c r="Y3" s="215" t="s">
        <v>5</v>
      </c>
      <c r="Z3" s="86" t="s">
        <v>75</v>
      </c>
    </row>
    <row r="4" spans="1:26" x14ac:dyDescent="0.25">
      <c r="A4" s="55"/>
      <c r="B4" s="56"/>
      <c r="C4" s="56"/>
      <c r="D4" s="56"/>
      <c r="E4" s="56"/>
      <c r="F4" s="56"/>
      <c r="G4" s="57"/>
      <c r="H4" s="64">
        <v>13</v>
      </c>
      <c r="I4" s="74"/>
      <c r="J4" s="74">
        <v>1</v>
      </c>
      <c r="K4" s="74"/>
      <c r="L4" s="74"/>
      <c r="M4" s="74"/>
      <c r="N4" s="74"/>
      <c r="O4" s="74"/>
      <c r="P4" s="74"/>
      <c r="Q4" s="74"/>
      <c r="R4" s="74"/>
      <c r="S4" s="74"/>
      <c r="T4" s="65">
        <v>1</v>
      </c>
      <c r="U4" s="77">
        <f t="shared" ref="U4:U23" si="0">SUM(H4,J4,L4,N4,P4,R4,T4)</f>
        <v>15</v>
      </c>
      <c r="V4" s="224">
        <f>($U4)/$D$3</f>
        <v>4.3352601156069363E-2</v>
      </c>
      <c r="W4" s="261">
        <f>D3</f>
        <v>346</v>
      </c>
      <c r="X4" s="201" t="s">
        <v>16</v>
      </c>
      <c r="Y4" s="214">
        <f t="shared" ref="Y4:Y16" si="1">U4</f>
        <v>15</v>
      </c>
      <c r="Z4" s="105"/>
    </row>
    <row r="5" spans="1:26" x14ac:dyDescent="0.25">
      <c r="A5" s="58"/>
      <c r="B5" s="59"/>
      <c r="C5" s="59"/>
      <c r="D5" s="59"/>
      <c r="E5" s="59"/>
      <c r="F5" s="59"/>
      <c r="G5" s="60"/>
      <c r="H5" s="66"/>
      <c r="I5" s="75"/>
      <c r="J5" s="75">
        <v>1</v>
      </c>
      <c r="K5" s="75"/>
      <c r="L5" s="75"/>
      <c r="M5" s="75"/>
      <c r="N5" s="71"/>
      <c r="O5" s="75"/>
      <c r="P5" s="75"/>
      <c r="Q5" s="75"/>
      <c r="R5" s="75"/>
      <c r="S5" s="75"/>
      <c r="T5" s="67"/>
      <c r="U5" s="73">
        <f t="shared" si="0"/>
        <v>1</v>
      </c>
      <c r="V5" s="224">
        <f t="shared" ref="V5:V32" si="2">($U5)/$D$3</f>
        <v>2.8901734104046241E-3</v>
      </c>
      <c r="W5" s="261">
        <f>D3</f>
        <v>346</v>
      </c>
      <c r="X5" s="200" t="s">
        <v>46</v>
      </c>
      <c r="Y5" s="196">
        <f t="shared" si="1"/>
        <v>1</v>
      </c>
      <c r="Z5" s="290"/>
    </row>
    <row r="6" spans="1:26" x14ac:dyDescent="0.25">
      <c r="A6" s="58"/>
      <c r="B6" s="59"/>
      <c r="C6" s="59"/>
      <c r="D6" s="59"/>
      <c r="E6" s="59"/>
      <c r="F6" s="59"/>
      <c r="G6" s="60"/>
      <c r="H6" s="66">
        <v>3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67"/>
      <c r="U6" s="73">
        <f t="shared" si="0"/>
        <v>3</v>
      </c>
      <c r="V6" s="224">
        <f t="shared" si="2"/>
        <v>8.670520231213872E-3</v>
      </c>
      <c r="W6" s="261">
        <f>D3</f>
        <v>346</v>
      </c>
      <c r="X6" s="200" t="s">
        <v>6</v>
      </c>
      <c r="Y6" s="196">
        <f t="shared" si="1"/>
        <v>3</v>
      </c>
      <c r="Z6" s="136"/>
    </row>
    <row r="7" spans="1:26" x14ac:dyDescent="0.25">
      <c r="A7" s="58"/>
      <c r="B7" s="59"/>
      <c r="C7" s="59"/>
      <c r="D7" s="59"/>
      <c r="E7" s="61"/>
      <c r="F7" s="61"/>
      <c r="G7" s="60"/>
      <c r="H7" s="66">
        <v>17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/>
      <c r="U7" s="73">
        <f t="shared" si="0"/>
        <v>17</v>
      </c>
      <c r="V7" s="224">
        <f t="shared" si="2"/>
        <v>4.9132947976878616E-2</v>
      </c>
      <c r="W7" s="261">
        <f>D3</f>
        <v>346</v>
      </c>
      <c r="X7" s="200" t="s">
        <v>14</v>
      </c>
      <c r="Y7" s="196">
        <f t="shared" si="1"/>
        <v>17</v>
      </c>
      <c r="Z7" s="87"/>
    </row>
    <row r="8" spans="1:26" x14ac:dyDescent="0.25">
      <c r="A8" s="58"/>
      <c r="B8" s="59"/>
      <c r="C8" s="59"/>
      <c r="D8" s="59"/>
      <c r="E8" s="61"/>
      <c r="F8" s="61"/>
      <c r="G8" s="60"/>
      <c r="H8" s="66">
        <v>8</v>
      </c>
      <c r="I8" s="75"/>
      <c r="J8" s="75">
        <v>1</v>
      </c>
      <c r="K8" s="75"/>
      <c r="L8" s="75"/>
      <c r="M8" s="75"/>
      <c r="N8" s="75"/>
      <c r="O8" s="75"/>
      <c r="P8" s="75"/>
      <c r="Q8" s="75"/>
      <c r="R8" s="75"/>
      <c r="S8" s="75"/>
      <c r="T8" s="67">
        <v>1</v>
      </c>
      <c r="U8" s="73">
        <f t="shared" si="0"/>
        <v>10</v>
      </c>
      <c r="V8" s="224">
        <f t="shared" si="2"/>
        <v>2.8901734104046242E-2</v>
      </c>
      <c r="W8" s="261">
        <f>D3</f>
        <v>346</v>
      </c>
      <c r="X8" s="200" t="s">
        <v>15</v>
      </c>
      <c r="Y8" s="196">
        <f t="shared" si="1"/>
        <v>10</v>
      </c>
      <c r="Z8" s="87"/>
    </row>
    <row r="9" spans="1:26" x14ac:dyDescent="0.25">
      <c r="A9" s="58"/>
      <c r="B9" s="59"/>
      <c r="C9" s="59"/>
      <c r="D9" s="59"/>
      <c r="E9" s="61"/>
      <c r="F9" s="61"/>
      <c r="G9" s="60"/>
      <c r="H9" s="66">
        <v>6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6</v>
      </c>
      <c r="V9" s="224">
        <f t="shared" si="2"/>
        <v>1.7341040462427744E-2</v>
      </c>
      <c r="W9" s="261">
        <f>D3</f>
        <v>346</v>
      </c>
      <c r="X9" s="200" t="s">
        <v>32</v>
      </c>
      <c r="Y9" s="196">
        <f t="shared" si="1"/>
        <v>6</v>
      </c>
      <c r="Z9" s="136"/>
    </row>
    <row r="10" spans="1:26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24">
        <f t="shared" si="2"/>
        <v>0</v>
      </c>
      <c r="W10" s="261">
        <f>D3</f>
        <v>346</v>
      </c>
      <c r="X10" s="200" t="s">
        <v>33</v>
      </c>
      <c r="Y10" s="196">
        <f t="shared" si="1"/>
        <v>0</v>
      </c>
      <c r="Z10" s="136"/>
    </row>
    <row r="11" spans="1:26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24">
        <f t="shared" si="2"/>
        <v>0</v>
      </c>
      <c r="W11" s="261">
        <f>D3</f>
        <v>346</v>
      </c>
      <c r="X11" s="200" t="s">
        <v>130</v>
      </c>
      <c r="Y11" s="196">
        <f t="shared" si="1"/>
        <v>0</v>
      </c>
      <c r="Z11" s="136"/>
    </row>
    <row r="12" spans="1:26" x14ac:dyDescent="0.25">
      <c r="A12" s="58"/>
      <c r="B12" s="59"/>
      <c r="C12" s="59"/>
      <c r="D12" s="59"/>
      <c r="E12" s="61"/>
      <c r="F12" s="61"/>
      <c r="G12" s="60"/>
      <c r="H12" s="66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0</v>
      </c>
      <c r="V12" s="224">
        <f t="shared" si="2"/>
        <v>0</v>
      </c>
      <c r="W12" s="261">
        <f>D3</f>
        <v>346</v>
      </c>
      <c r="X12" s="200" t="s">
        <v>31</v>
      </c>
      <c r="Y12" s="196">
        <f t="shared" si="1"/>
        <v>0</v>
      </c>
      <c r="Z12" s="136"/>
    </row>
    <row r="13" spans="1:26" x14ac:dyDescent="0.25">
      <c r="A13" s="58"/>
      <c r="B13" s="59"/>
      <c r="C13" s="59"/>
      <c r="D13" s="59"/>
      <c r="E13" s="61"/>
      <c r="F13" s="61"/>
      <c r="G13" s="60"/>
      <c r="H13" s="66">
        <v>8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8</v>
      </c>
      <c r="V13" s="224">
        <f t="shared" si="2"/>
        <v>2.3121387283236993E-2</v>
      </c>
      <c r="W13" s="261">
        <f>D3</f>
        <v>346</v>
      </c>
      <c r="X13" s="200" t="s">
        <v>0</v>
      </c>
      <c r="Y13" s="196">
        <f t="shared" si="1"/>
        <v>8</v>
      </c>
      <c r="Z13" s="87"/>
    </row>
    <row r="14" spans="1:26" x14ac:dyDescent="0.25">
      <c r="A14" s="58"/>
      <c r="B14" s="59"/>
      <c r="C14" s="59"/>
      <c r="D14" s="59"/>
      <c r="E14" s="61"/>
      <c r="F14" s="61"/>
      <c r="G14" s="60"/>
      <c r="H14" s="66">
        <v>2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2</v>
      </c>
      <c r="V14" s="224">
        <f t="shared" si="2"/>
        <v>5.7803468208092483E-3</v>
      </c>
      <c r="W14" s="261">
        <f>D3</f>
        <v>346</v>
      </c>
      <c r="X14" s="200" t="s">
        <v>12</v>
      </c>
      <c r="Y14" s="196">
        <f t="shared" si="1"/>
        <v>2</v>
      </c>
      <c r="Z14" s="87"/>
    </row>
    <row r="15" spans="1:26" x14ac:dyDescent="0.25">
      <c r="A15" s="58"/>
      <c r="B15" s="59"/>
      <c r="C15" s="59"/>
      <c r="D15" s="59"/>
      <c r="E15" s="61"/>
      <c r="F15" s="61"/>
      <c r="G15" s="60"/>
      <c r="H15" s="66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67"/>
      <c r="U15" s="73">
        <f t="shared" si="0"/>
        <v>0</v>
      </c>
      <c r="V15" s="224">
        <f t="shared" si="2"/>
        <v>0</v>
      </c>
      <c r="W15" s="261">
        <f>D3</f>
        <v>346</v>
      </c>
      <c r="X15" s="200" t="s">
        <v>35</v>
      </c>
      <c r="Y15" s="196">
        <f t="shared" si="1"/>
        <v>0</v>
      </c>
      <c r="Z15" s="136"/>
    </row>
    <row r="16" spans="1:26" x14ac:dyDescent="0.25">
      <c r="A16" s="58"/>
      <c r="B16" s="59"/>
      <c r="C16" s="59"/>
      <c r="D16" s="59"/>
      <c r="E16" s="61"/>
      <c r="F16" s="61"/>
      <c r="G16" s="60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2">
        <v>4</v>
      </c>
      <c r="U16" s="195">
        <f t="shared" si="0"/>
        <v>4</v>
      </c>
      <c r="V16" s="224">
        <f t="shared" si="2"/>
        <v>1.1560693641618497E-2</v>
      </c>
      <c r="W16" s="261">
        <f>D3</f>
        <v>346</v>
      </c>
      <c r="X16" s="213" t="s">
        <v>129</v>
      </c>
      <c r="Y16" s="196">
        <f t="shared" si="1"/>
        <v>4</v>
      </c>
      <c r="Z16" s="87"/>
    </row>
    <row r="17" spans="1:26" ht="15.75" x14ac:dyDescent="0.25">
      <c r="A17" s="58"/>
      <c r="B17" s="59"/>
      <c r="C17" s="59"/>
      <c r="D17" s="59"/>
      <c r="E17" s="61"/>
      <c r="F17" s="61"/>
      <c r="G17" s="60"/>
      <c r="H17" s="70">
        <v>1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2"/>
      <c r="U17" s="195">
        <f t="shared" si="0"/>
        <v>1</v>
      </c>
      <c r="V17" s="224">
        <f t="shared" si="2"/>
        <v>2.8901734104046241E-3</v>
      </c>
      <c r="W17" s="261"/>
      <c r="X17" s="376" t="s">
        <v>179</v>
      </c>
      <c r="Y17" s="196"/>
      <c r="Z17" s="87"/>
    </row>
    <row r="18" spans="1:26" x14ac:dyDescent="0.25">
      <c r="A18" s="58"/>
      <c r="B18" s="59"/>
      <c r="C18" s="59"/>
      <c r="D18" s="59"/>
      <c r="E18" s="61"/>
      <c r="F18" s="61"/>
      <c r="G18" s="62"/>
      <c r="H18" s="38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67"/>
      <c r="U18" s="73">
        <f t="shared" si="0"/>
        <v>0</v>
      </c>
      <c r="V18" s="224">
        <f t="shared" si="2"/>
        <v>0</v>
      </c>
      <c r="W18" s="261">
        <f>D3</f>
        <v>346</v>
      </c>
      <c r="X18" s="207" t="s">
        <v>39</v>
      </c>
      <c r="Y18" s="196"/>
      <c r="Z18" s="136"/>
    </row>
    <row r="19" spans="1:26" ht="15.75" thickBot="1" x14ac:dyDescent="0.3">
      <c r="A19" s="58"/>
      <c r="B19" s="59"/>
      <c r="C19" s="59"/>
      <c r="D19" s="59"/>
      <c r="E19" s="61"/>
      <c r="F19" s="61"/>
      <c r="G19" s="60"/>
      <c r="H19" s="212"/>
      <c r="I19" s="211"/>
      <c r="J19" s="211">
        <v>2</v>
      </c>
      <c r="K19" s="211"/>
      <c r="L19" s="211"/>
      <c r="M19" s="211"/>
      <c r="N19" s="211"/>
      <c r="O19" s="211"/>
      <c r="P19" s="211"/>
      <c r="Q19" s="211"/>
      <c r="R19" s="211"/>
      <c r="S19" s="211"/>
      <c r="T19" s="210"/>
      <c r="U19" s="209">
        <f t="shared" si="0"/>
        <v>2</v>
      </c>
      <c r="V19" s="331">
        <f t="shared" si="2"/>
        <v>5.7803468208092483E-3</v>
      </c>
      <c r="W19" s="262">
        <f>D3</f>
        <v>346</v>
      </c>
      <c r="X19" s="208" t="s">
        <v>29</v>
      </c>
      <c r="Y19" s="196">
        <f>U19</f>
        <v>2</v>
      </c>
      <c r="Z19" s="136"/>
    </row>
    <row r="20" spans="1:26" x14ac:dyDescent="0.25">
      <c r="A20" s="58"/>
      <c r="B20" s="59"/>
      <c r="C20" s="59"/>
      <c r="D20" s="59"/>
      <c r="E20" s="61"/>
      <c r="F20" s="61"/>
      <c r="G20" s="60"/>
      <c r="H20" s="64"/>
      <c r="I20" s="184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68"/>
      <c r="U20" s="73">
        <f t="shared" si="0"/>
        <v>0</v>
      </c>
      <c r="V20" s="224">
        <f t="shared" si="2"/>
        <v>0</v>
      </c>
      <c r="W20" s="263">
        <f>D3</f>
        <v>346</v>
      </c>
      <c r="X20" s="207" t="s">
        <v>11</v>
      </c>
      <c r="Y20" s="196"/>
      <c r="Z20" s="136"/>
    </row>
    <row r="21" spans="1:26" x14ac:dyDescent="0.25">
      <c r="A21" s="58"/>
      <c r="B21" s="59"/>
      <c r="C21" s="59"/>
      <c r="D21" s="59"/>
      <c r="E21" s="61"/>
      <c r="F21" s="61"/>
      <c r="G21" s="60"/>
      <c r="H21" s="66"/>
      <c r="I21" s="38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 t="shared" si="0"/>
        <v>0</v>
      </c>
      <c r="V21" s="224">
        <f t="shared" si="2"/>
        <v>0</v>
      </c>
      <c r="W21" s="261">
        <f>D3</f>
        <v>346</v>
      </c>
      <c r="X21" s="200" t="s">
        <v>30</v>
      </c>
      <c r="Y21" s="196">
        <f t="shared" ref="Y21:Y41" si="3">U21</f>
        <v>0</v>
      </c>
      <c r="Z21" s="370" t="s">
        <v>285</v>
      </c>
    </row>
    <row r="22" spans="1:26" x14ac:dyDescent="0.25">
      <c r="A22" s="58"/>
      <c r="B22" s="59"/>
      <c r="C22" s="59"/>
      <c r="D22" s="59"/>
      <c r="E22" s="61"/>
      <c r="F22" s="61"/>
      <c r="G22" s="60"/>
      <c r="H22" s="66"/>
      <c r="I22" s="38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67"/>
      <c r="U22" s="73">
        <f t="shared" si="0"/>
        <v>0</v>
      </c>
      <c r="V22" s="224">
        <f t="shared" si="2"/>
        <v>0</v>
      </c>
      <c r="W22" s="261">
        <f>D3</f>
        <v>346</v>
      </c>
      <c r="X22" s="200" t="s">
        <v>3</v>
      </c>
      <c r="Y22" s="196">
        <f t="shared" si="3"/>
        <v>0</v>
      </c>
      <c r="Z22" s="370" t="s">
        <v>341</v>
      </c>
    </row>
    <row r="23" spans="1:26" x14ac:dyDescent="0.25">
      <c r="A23" s="58"/>
      <c r="B23" s="59"/>
      <c r="C23" s="59"/>
      <c r="D23" s="59"/>
      <c r="E23" s="61"/>
      <c r="F23" s="61"/>
      <c r="G23" s="60"/>
      <c r="H23" s="66"/>
      <c r="I23" s="38">
        <v>2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 t="shared" si="0"/>
        <v>0</v>
      </c>
      <c r="V23" s="224">
        <f t="shared" si="2"/>
        <v>0</v>
      </c>
      <c r="W23" s="261">
        <f>D3</f>
        <v>346</v>
      </c>
      <c r="X23" s="200" t="s">
        <v>8</v>
      </c>
      <c r="Y23" s="196">
        <f t="shared" si="3"/>
        <v>0</v>
      </c>
      <c r="Z23" s="446"/>
    </row>
    <row r="24" spans="1:26" x14ac:dyDescent="0.25">
      <c r="A24" s="58"/>
      <c r="B24" s="59"/>
      <c r="C24" s="59"/>
      <c r="D24" s="59"/>
      <c r="E24" s="61"/>
      <c r="F24" s="61"/>
      <c r="G24" s="60"/>
      <c r="H24" s="66"/>
      <c r="I24" s="38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>SUM(H24,J24,L24,N24,P24,R24,T24)</f>
        <v>0</v>
      </c>
      <c r="V24" s="224">
        <f t="shared" si="2"/>
        <v>0</v>
      </c>
      <c r="W24" s="261">
        <f>D3</f>
        <v>346</v>
      </c>
      <c r="X24" s="200" t="s">
        <v>9</v>
      </c>
      <c r="Y24" s="196">
        <f t="shared" si="3"/>
        <v>0</v>
      </c>
      <c r="Z24" s="453"/>
    </row>
    <row r="25" spans="1:26" x14ac:dyDescent="0.25">
      <c r="A25" s="58"/>
      <c r="B25" s="59"/>
      <c r="C25" s="59"/>
      <c r="D25" s="59"/>
      <c r="E25" s="61"/>
      <c r="F25" s="61"/>
      <c r="G25" s="60"/>
      <c r="H25" s="66"/>
      <c r="I25" s="38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ref="U25:U32" si="4">SUM(H25,J25,L25,N25,P25,R25,T25)</f>
        <v>0</v>
      </c>
      <c r="V25" s="224">
        <f t="shared" si="2"/>
        <v>0</v>
      </c>
      <c r="W25" s="261">
        <f>D3</f>
        <v>346</v>
      </c>
      <c r="X25" s="200" t="s">
        <v>82</v>
      </c>
      <c r="Y25" s="196">
        <f t="shared" si="3"/>
        <v>0</v>
      </c>
      <c r="Z25" s="370"/>
    </row>
    <row r="26" spans="1:26" x14ac:dyDescent="0.25">
      <c r="A26" s="58"/>
      <c r="B26" s="59"/>
      <c r="C26" s="59"/>
      <c r="D26" s="59"/>
      <c r="E26" s="61"/>
      <c r="F26" s="61"/>
      <c r="G26" s="60"/>
      <c r="H26" s="134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 t="shared" si="4"/>
        <v>0</v>
      </c>
      <c r="V26" s="224">
        <f t="shared" si="2"/>
        <v>0</v>
      </c>
      <c r="W26" s="261">
        <f>D3</f>
        <v>346</v>
      </c>
      <c r="X26" s="200" t="s">
        <v>20</v>
      </c>
      <c r="Y26" s="196">
        <f t="shared" si="3"/>
        <v>0</v>
      </c>
      <c r="Z26" s="363"/>
    </row>
    <row r="27" spans="1:26" x14ac:dyDescent="0.25">
      <c r="A27" s="58"/>
      <c r="B27" s="59"/>
      <c r="C27" s="59"/>
      <c r="D27" s="59"/>
      <c r="E27" s="61"/>
      <c r="F27" s="61"/>
      <c r="G27" s="60"/>
      <c r="H27" s="66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 t="shared" si="4"/>
        <v>0</v>
      </c>
      <c r="V27" s="224">
        <f t="shared" si="2"/>
        <v>0</v>
      </c>
      <c r="W27" s="261">
        <f>D3</f>
        <v>346</v>
      </c>
      <c r="X27" s="200" t="s">
        <v>83</v>
      </c>
      <c r="Y27" s="196">
        <f t="shared" si="3"/>
        <v>0</v>
      </c>
      <c r="Z27" s="363"/>
    </row>
    <row r="28" spans="1:26" x14ac:dyDescent="0.25">
      <c r="A28" s="58"/>
      <c r="B28" s="59"/>
      <c r="C28" s="59"/>
      <c r="D28" s="59"/>
      <c r="E28" s="61"/>
      <c r="F28" s="61"/>
      <c r="G28" s="60"/>
      <c r="H28" s="66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 t="shared" si="4"/>
        <v>0</v>
      </c>
      <c r="V28" s="224">
        <f t="shared" si="2"/>
        <v>0</v>
      </c>
      <c r="W28" s="261">
        <f>D3</f>
        <v>346</v>
      </c>
      <c r="X28" s="200" t="s">
        <v>10</v>
      </c>
      <c r="Y28" s="196">
        <f t="shared" si="3"/>
        <v>0</v>
      </c>
      <c r="Z28" s="105"/>
    </row>
    <row r="29" spans="1:26" x14ac:dyDescent="0.25">
      <c r="A29" s="58"/>
      <c r="B29" s="59"/>
      <c r="C29" s="59"/>
      <c r="D29" s="59"/>
      <c r="E29" s="61"/>
      <c r="F29" s="61"/>
      <c r="G29" s="60"/>
      <c r="H29" s="66"/>
      <c r="I29" s="75">
        <v>2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67"/>
      <c r="U29" s="73">
        <f t="shared" si="4"/>
        <v>0</v>
      </c>
      <c r="V29" s="224">
        <f t="shared" si="2"/>
        <v>0</v>
      </c>
      <c r="W29" s="261">
        <f>D3</f>
        <v>346</v>
      </c>
      <c r="X29" s="200" t="s">
        <v>13</v>
      </c>
      <c r="Y29" s="196">
        <f t="shared" si="3"/>
        <v>0</v>
      </c>
      <c r="Z29" s="363"/>
    </row>
    <row r="30" spans="1:26" x14ac:dyDescent="0.25">
      <c r="A30" s="58"/>
      <c r="B30" s="59"/>
      <c r="C30" s="59"/>
      <c r="D30" s="59"/>
      <c r="E30" s="61"/>
      <c r="F30" s="61"/>
      <c r="G30" s="60"/>
      <c r="H30" s="66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67"/>
      <c r="U30" s="73">
        <f t="shared" si="4"/>
        <v>0</v>
      </c>
      <c r="V30" s="224">
        <f t="shared" si="2"/>
        <v>0</v>
      </c>
      <c r="W30" s="261">
        <f>D3</f>
        <v>346</v>
      </c>
      <c r="X30" s="200" t="s">
        <v>129</v>
      </c>
      <c r="Y30" s="196">
        <f t="shared" si="3"/>
        <v>0</v>
      </c>
      <c r="Z30" s="363"/>
    </row>
    <row r="31" spans="1:26" x14ac:dyDescent="0.25">
      <c r="A31" s="58"/>
      <c r="B31" s="59"/>
      <c r="C31" s="59"/>
      <c r="D31" s="59"/>
      <c r="E31" s="61"/>
      <c r="F31" s="61"/>
      <c r="G31" s="60"/>
      <c r="H31" s="66"/>
      <c r="I31" s="75"/>
      <c r="J31" s="69"/>
      <c r="K31" s="69"/>
      <c r="L31" s="69"/>
      <c r="M31" s="69"/>
      <c r="N31" s="69"/>
      <c r="O31" s="69"/>
      <c r="P31" s="69"/>
      <c r="Q31" s="69"/>
      <c r="R31" s="69"/>
      <c r="S31" s="69">
        <v>2</v>
      </c>
      <c r="T31" s="67"/>
      <c r="U31" s="73">
        <f t="shared" si="4"/>
        <v>0</v>
      </c>
      <c r="V31" s="224">
        <f t="shared" si="2"/>
        <v>0</v>
      </c>
      <c r="W31" s="261">
        <f>D3</f>
        <v>346</v>
      </c>
      <c r="X31" s="200" t="s">
        <v>85</v>
      </c>
      <c r="Y31" s="196">
        <f t="shared" si="3"/>
        <v>0</v>
      </c>
      <c r="Z31" s="363"/>
    </row>
    <row r="32" spans="1:26" ht="15.75" thickBot="1" x14ac:dyDescent="0.3">
      <c r="A32" s="58"/>
      <c r="B32" s="59"/>
      <c r="C32" s="59"/>
      <c r="D32" s="59"/>
      <c r="E32" s="61"/>
      <c r="F32" s="61"/>
      <c r="G32" s="60"/>
      <c r="H32" s="70"/>
      <c r="I32" s="71"/>
      <c r="J32" s="71">
        <v>1</v>
      </c>
      <c r="K32" s="71"/>
      <c r="L32" s="71"/>
      <c r="M32" s="71"/>
      <c r="N32" s="71"/>
      <c r="O32" s="71"/>
      <c r="P32" s="71"/>
      <c r="Q32" s="71"/>
      <c r="R32" s="71"/>
      <c r="S32" s="71"/>
      <c r="T32" s="72"/>
      <c r="U32" s="73">
        <f t="shared" si="4"/>
        <v>1</v>
      </c>
      <c r="V32" s="224">
        <f t="shared" si="2"/>
        <v>2.8901734104046241E-3</v>
      </c>
      <c r="W32" s="262">
        <f>D3</f>
        <v>346</v>
      </c>
      <c r="X32" s="206" t="s">
        <v>101</v>
      </c>
      <c r="Y32" s="196">
        <f t="shared" si="3"/>
        <v>1</v>
      </c>
      <c r="Z32" s="105"/>
    </row>
    <row r="33" spans="1:26" ht="15.75" thickBot="1" x14ac:dyDescent="0.3">
      <c r="A33" s="58"/>
      <c r="B33" s="59"/>
      <c r="C33" s="59"/>
      <c r="D33" s="59"/>
      <c r="E33" s="61"/>
      <c r="F33" s="61"/>
      <c r="G33" s="60"/>
      <c r="H33" s="205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3"/>
      <c r="U33" s="202"/>
      <c r="V33" s="270"/>
      <c r="W33" s="316"/>
      <c r="X33" s="126" t="s">
        <v>86</v>
      </c>
      <c r="Y33" s="196">
        <f t="shared" si="3"/>
        <v>0</v>
      </c>
      <c r="Z33" s="105"/>
    </row>
    <row r="34" spans="1:26" x14ac:dyDescent="0.25">
      <c r="A34" s="58"/>
      <c r="B34" s="59"/>
      <c r="C34" s="59"/>
      <c r="D34" s="59"/>
      <c r="E34" s="61"/>
      <c r="F34" s="61"/>
      <c r="G34" s="62"/>
      <c r="H34" s="6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65"/>
      <c r="U34" s="78">
        <f t="shared" ref="U34:U40" si="5">SUM(H34,J34,L34,N34,P34,R34,T34)</f>
        <v>0</v>
      </c>
      <c r="V34" s="224">
        <f>($U34)/$D$3</f>
        <v>0</v>
      </c>
      <c r="W34" s="261">
        <f>D3</f>
        <v>346</v>
      </c>
      <c r="X34" s="201" t="s">
        <v>85</v>
      </c>
      <c r="Y34" s="196">
        <f t="shared" si="3"/>
        <v>0</v>
      </c>
      <c r="Z34" s="105"/>
    </row>
    <row r="35" spans="1:26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5"/>
        <v>0</v>
      </c>
      <c r="V35" s="224">
        <f t="shared" ref="V35:V41" si="6">($U35)/$D$3</f>
        <v>0</v>
      </c>
      <c r="W35" s="261">
        <f>D3</f>
        <v>346</v>
      </c>
      <c r="X35" s="200" t="s">
        <v>88</v>
      </c>
      <c r="Y35" s="196">
        <f t="shared" si="3"/>
        <v>0</v>
      </c>
      <c r="Z35" s="105" t="s">
        <v>401</v>
      </c>
    </row>
    <row r="36" spans="1:26" x14ac:dyDescent="0.25">
      <c r="A36" s="58"/>
      <c r="B36" s="59"/>
      <c r="C36" s="59"/>
      <c r="D36" s="59"/>
      <c r="E36" s="61"/>
      <c r="F36" s="61"/>
      <c r="G36" s="62"/>
      <c r="H36" s="66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5"/>
        <v>0</v>
      </c>
      <c r="V36" s="224">
        <f t="shared" si="6"/>
        <v>0</v>
      </c>
      <c r="W36" s="261">
        <f>D3</f>
        <v>346</v>
      </c>
      <c r="X36" s="200" t="s">
        <v>101</v>
      </c>
      <c r="Y36" s="196">
        <f t="shared" si="3"/>
        <v>0</v>
      </c>
      <c r="Z36" s="105" t="s">
        <v>402</v>
      </c>
    </row>
    <row r="37" spans="1:26" x14ac:dyDescent="0.25">
      <c r="A37" s="58"/>
      <c r="B37" s="59"/>
      <c r="C37" s="59"/>
      <c r="D37" s="59"/>
      <c r="E37" s="61"/>
      <c r="F37" s="61"/>
      <c r="G37" s="62"/>
      <c r="H37" s="66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5"/>
        <v>0</v>
      </c>
      <c r="V37" s="224">
        <f t="shared" si="6"/>
        <v>0</v>
      </c>
      <c r="W37" s="261">
        <f>D3</f>
        <v>346</v>
      </c>
      <c r="X37" s="200" t="s">
        <v>39</v>
      </c>
      <c r="Y37" s="196">
        <f t="shared" si="3"/>
        <v>0</v>
      </c>
      <c r="Z37" s="453" t="s">
        <v>340</v>
      </c>
    </row>
    <row r="38" spans="1:26" x14ac:dyDescent="0.25">
      <c r="A38" s="58"/>
      <c r="B38" s="59"/>
      <c r="C38" s="59"/>
      <c r="D38" s="59"/>
      <c r="E38" s="61"/>
      <c r="F38" s="61"/>
      <c r="G38" s="62"/>
      <c r="H38" s="66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67"/>
      <c r="U38" s="73">
        <f t="shared" si="5"/>
        <v>0</v>
      </c>
      <c r="V38" s="224">
        <f t="shared" si="6"/>
        <v>0</v>
      </c>
      <c r="W38" s="261">
        <f>D3</f>
        <v>346</v>
      </c>
      <c r="X38" s="200" t="s">
        <v>175</v>
      </c>
      <c r="Y38" s="196">
        <f t="shared" si="3"/>
        <v>0</v>
      </c>
      <c r="Z38" s="105"/>
    </row>
    <row r="39" spans="1:26" x14ac:dyDescent="0.25">
      <c r="A39" s="58"/>
      <c r="B39" s="59"/>
      <c r="C39" s="59"/>
      <c r="D39" s="59"/>
      <c r="E39" s="61"/>
      <c r="F39" s="61"/>
      <c r="G39" s="62"/>
      <c r="H39" s="66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67"/>
      <c r="U39" s="73">
        <f t="shared" si="5"/>
        <v>0</v>
      </c>
      <c r="V39" s="224">
        <f t="shared" si="6"/>
        <v>0</v>
      </c>
      <c r="W39" s="261">
        <f>D3</f>
        <v>346</v>
      </c>
      <c r="X39" s="200" t="s">
        <v>12</v>
      </c>
      <c r="Y39" s="196">
        <f t="shared" si="3"/>
        <v>0</v>
      </c>
      <c r="Z39" s="87"/>
    </row>
    <row r="40" spans="1:26" ht="15.75" thickBot="1" x14ac:dyDescent="0.3">
      <c r="A40" s="191"/>
      <c r="B40" s="192"/>
      <c r="C40" s="192"/>
      <c r="D40" s="192"/>
      <c r="E40" s="193"/>
      <c r="F40" s="193"/>
      <c r="G40" s="199"/>
      <c r="H40" s="70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195">
        <f t="shared" si="5"/>
        <v>0</v>
      </c>
      <c r="V40" s="331">
        <f t="shared" si="6"/>
        <v>0</v>
      </c>
      <c r="W40" s="262">
        <f>D3</f>
        <v>346</v>
      </c>
      <c r="X40" s="315" t="s">
        <v>76</v>
      </c>
      <c r="Y40" s="196">
        <f t="shared" si="3"/>
        <v>0</v>
      </c>
      <c r="Z40" s="198"/>
    </row>
    <row r="41" spans="1:26" ht="15.75" thickBot="1" x14ac:dyDescent="0.3">
      <c r="G41" s="53" t="s">
        <v>5</v>
      </c>
      <c r="H41" s="63">
        <f t="shared" ref="H41:T41" si="7">SUM(H4:H40)</f>
        <v>58</v>
      </c>
      <c r="I41" s="63">
        <f t="shared" si="7"/>
        <v>4</v>
      </c>
      <c r="J41" s="63">
        <f t="shared" si="7"/>
        <v>6</v>
      </c>
      <c r="K41" s="63">
        <f t="shared" si="7"/>
        <v>0</v>
      </c>
      <c r="L41" s="63">
        <f t="shared" si="7"/>
        <v>0</v>
      </c>
      <c r="M41" s="63">
        <f t="shared" si="7"/>
        <v>0</v>
      </c>
      <c r="N41" s="63">
        <f t="shared" si="7"/>
        <v>0</v>
      </c>
      <c r="O41" s="63">
        <f t="shared" si="7"/>
        <v>0</v>
      </c>
      <c r="P41" s="63">
        <f t="shared" si="7"/>
        <v>0</v>
      </c>
      <c r="Q41" s="63">
        <f t="shared" si="7"/>
        <v>0</v>
      </c>
      <c r="R41" s="63">
        <f t="shared" si="7"/>
        <v>0</v>
      </c>
      <c r="S41" s="63">
        <f t="shared" si="7"/>
        <v>2</v>
      </c>
      <c r="T41" s="63">
        <f t="shared" si="7"/>
        <v>6</v>
      </c>
      <c r="U41" s="79">
        <f>SUM(H41,J41,L41,N41,P41,R41,T41)</f>
        <v>70</v>
      </c>
      <c r="V41" s="224">
        <f t="shared" si="6"/>
        <v>0.20231213872832371</v>
      </c>
      <c r="W41" s="262">
        <f>D3</f>
        <v>346</v>
      </c>
      <c r="X41" s="197"/>
      <c r="Y41" s="196">
        <f t="shared" si="3"/>
        <v>70</v>
      </c>
      <c r="Z41" s="14"/>
    </row>
    <row r="43" spans="1:26" ht="15.75" thickBot="1" x14ac:dyDescent="0.3"/>
    <row r="44" spans="1:26" ht="90.75" thickBot="1" x14ac:dyDescent="0.3">
      <c r="A44" s="49" t="s">
        <v>23</v>
      </c>
      <c r="B44" s="49" t="s">
        <v>51</v>
      </c>
      <c r="C44" s="49" t="s">
        <v>56</v>
      </c>
      <c r="D44" s="49" t="s">
        <v>18</v>
      </c>
      <c r="E44" s="48" t="s">
        <v>17</v>
      </c>
      <c r="F44" s="50" t="s">
        <v>1</v>
      </c>
      <c r="G44" s="51" t="s">
        <v>24</v>
      </c>
      <c r="H44" s="52" t="s">
        <v>77</v>
      </c>
      <c r="I44" s="52" t="s">
        <v>78</v>
      </c>
      <c r="J44" s="52" t="s">
        <v>57</v>
      </c>
      <c r="K44" s="52" t="s">
        <v>62</v>
      </c>
      <c r="L44" s="52" t="s">
        <v>58</v>
      </c>
      <c r="M44" s="52" t="s">
        <v>63</v>
      </c>
      <c r="N44" s="52" t="s">
        <v>59</v>
      </c>
      <c r="O44" s="52" t="s">
        <v>64</v>
      </c>
      <c r="P44" s="52" t="s">
        <v>60</v>
      </c>
      <c r="Q44" s="52" t="s">
        <v>79</v>
      </c>
      <c r="R44" s="52" t="s">
        <v>61</v>
      </c>
      <c r="S44" s="52" t="s">
        <v>131</v>
      </c>
      <c r="T44" s="49" t="s">
        <v>44</v>
      </c>
      <c r="U44" s="49" t="s">
        <v>5</v>
      </c>
      <c r="V44" s="48" t="s">
        <v>2</v>
      </c>
      <c r="W44" s="88" t="s">
        <v>171</v>
      </c>
      <c r="X44" s="89" t="s">
        <v>21</v>
      </c>
      <c r="Y44" s="215" t="s">
        <v>5</v>
      </c>
      <c r="Z44" s="222" t="s">
        <v>7</v>
      </c>
    </row>
    <row r="45" spans="1:26" ht="15.75" thickBot="1" x14ac:dyDescent="0.3">
      <c r="A45" s="221">
        <v>1478010</v>
      </c>
      <c r="B45" s="221" t="s">
        <v>339</v>
      </c>
      <c r="C45" s="474">
        <v>288</v>
      </c>
      <c r="D45" s="474">
        <v>333</v>
      </c>
      <c r="E45" s="483">
        <v>255</v>
      </c>
      <c r="F45" s="484">
        <f>E45/D45</f>
        <v>0.76576576576576572</v>
      </c>
      <c r="G45" s="216">
        <v>44958</v>
      </c>
      <c r="H45" s="205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3"/>
      <c r="U45" s="94"/>
      <c r="V45" s="202"/>
      <c r="W45" s="202"/>
      <c r="X45" s="95" t="s">
        <v>80</v>
      </c>
      <c r="Y45" s="215" t="s">
        <v>5</v>
      </c>
      <c r="Z45" s="86" t="s">
        <v>75</v>
      </c>
    </row>
    <row r="46" spans="1:26" x14ac:dyDescent="0.25">
      <c r="A46" s="55"/>
      <c r="B46" s="56"/>
      <c r="C46" s="56"/>
      <c r="D46" s="56"/>
      <c r="E46" s="56"/>
      <c r="F46" s="56"/>
      <c r="G46" s="57"/>
      <c r="H46" s="64">
        <v>10</v>
      </c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65">
        <v>1</v>
      </c>
      <c r="U46" s="77">
        <f t="shared" ref="U46:U65" si="8">SUM(H46,J46,L46,N46,P46,R46,T46)</f>
        <v>11</v>
      </c>
      <c r="V46" s="224">
        <f>($U46)/$D$45</f>
        <v>3.3033033033033031E-2</v>
      </c>
      <c r="W46" s="261">
        <f>D45</f>
        <v>333</v>
      </c>
      <c r="X46" s="201" t="s">
        <v>16</v>
      </c>
      <c r="Y46" s="214">
        <f t="shared" ref="Y46:Y58" si="9">U46</f>
        <v>11</v>
      </c>
      <c r="Z46" s="105"/>
    </row>
    <row r="47" spans="1:26" x14ac:dyDescent="0.25">
      <c r="A47" s="58"/>
      <c r="B47" s="59"/>
      <c r="C47" s="59"/>
      <c r="D47" s="59"/>
      <c r="E47" s="59"/>
      <c r="F47" s="59"/>
      <c r="G47" s="60"/>
      <c r="H47" s="66"/>
      <c r="I47" s="75"/>
      <c r="J47" s="75"/>
      <c r="K47" s="75"/>
      <c r="L47" s="75"/>
      <c r="M47" s="75"/>
      <c r="N47" s="71"/>
      <c r="O47" s="75"/>
      <c r="P47" s="75"/>
      <c r="Q47" s="75"/>
      <c r="R47" s="75"/>
      <c r="S47" s="75"/>
      <c r="T47" s="67"/>
      <c r="U47" s="73">
        <f t="shared" si="8"/>
        <v>0</v>
      </c>
      <c r="V47" s="224">
        <f t="shared" ref="V47:V74" si="10">($U47)/$D$45</f>
        <v>0</v>
      </c>
      <c r="W47" s="261">
        <f>D45</f>
        <v>333</v>
      </c>
      <c r="X47" s="200" t="s">
        <v>46</v>
      </c>
      <c r="Y47" s="196">
        <f t="shared" si="9"/>
        <v>0</v>
      </c>
      <c r="Z47" s="290"/>
    </row>
    <row r="48" spans="1:26" x14ac:dyDescent="0.25">
      <c r="A48" s="58"/>
      <c r="B48" s="59"/>
      <c r="C48" s="59"/>
      <c r="D48" s="59"/>
      <c r="E48" s="59"/>
      <c r="F48" s="59"/>
      <c r="G48" s="60"/>
      <c r="H48" s="66">
        <v>3</v>
      </c>
      <c r="I48" s="75"/>
      <c r="J48" s="75">
        <v>1</v>
      </c>
      <c r="K48" s="75"/>
      <c r="L48" s="75"/>
      <c r="M48" s="75"/>
      <c r="N48" s="75"/>
      <c r="O48" s="75"/>
      <c r="P48" s="75"/>
      <c r="Q48" s="75"/>
      <c r="R48" s="75"/>
      <c r="S48" s="75"/>
      <c r="T48" s="67"/>
      <c r="U48" s="73">
        <f t="shared" si="8"/>
        <v>4</v>
      </c>
      <c r="V48" s="224">
        <f t="shared" si="10"/>
        <v>1.2012012012012012E-2</v>
      </c>
      <c r="W48" s="261">
        <f>D45</f>
        <v>333</v>
      </c>
      <c r="X48" s="200" t="s">
        <v>6</v>
      </c>
      <c r="Y48" s="196">
        <f t="shared" si="9"/>
        <v>4</v>
      </c>
      <c r="Z48" s="136"/>
    </row>
    <row r="49" spans="1:26" x14ac:dyDescent="0.25">
      <c r="A49" s="58"/>
      <c r="B49" s="59"/>
      <c r="C49" s="59"/>
      <c r="D49" s="59"/>
      <c r="E49" s="61"/>
      <c r="F49" s="61"/>
      <c r="G49" s="60"/>
      <c r="H49" s="66">
        <v>4</v>
      </c>
      <c r="I49" s="75"/>
      <c r="J49" s="75">
        <v>3</v>
      </c>
      <c r="K49" s="75"/>
      <c r="L49" s="75"/>
      <c r="M49" s="75"/>
      <c r="N49" s="75"/>
      <c r="O49" s="75"/>
      <c r="P49" s="75"/>
      <c r="Q49" s="75"/>
      <c r="R49" s="75"/>
      <c r="S49" s="75"/>
      <c r="T49" s="67">
        <v>2</v>
      </c>
      <c r="U49" s="73">
        <f t="shared" si="8"/>
        <v>9</v>
      </c>
      <c r="V49" s="224">
        <f t="shared" si="10"/>
        <v>2.7027027027027029E-2</v>
      </c>
      <c r="W49" s="261">
        <f>D45</f>
        <v>333</v>
      </c>
      <c r="X49" s="200" t="s">
        <v>14</v>
      </c>
      <c r="Y49" s="196">
        <f t="shared" si="9"/>
        <v>9</v>
      </c>
      <c r="Z49" s="87"/>
    </row>
    <row r="50" spans="1:26" x14ac:dyDescent="0.25">
      <c r="A50" s="58"/>
      <c r="B50" s="59"/>
      <c r="C50" s="59"/>
      <c r="D50" s="59"/>
      <c r="E50" s="61"/>
      <c r="F50" s="61"/>
      <c r="G50" s="60"/>
      <c r="H50" s="66">
        <v>11</v>
      </c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>
        <v>3</v>
      </c>
      <c r="U50" s="73">
        <f t="shared" si="8"/>
        <v>14</v>
      </c>
      <c r="V50" s="224">
        <f t="shared" si="10"/>
        <v>4.2042042042042045E-2</v>
      </c>
      <c r="W50" s="261">
        <f>D45</f>
        <v>333</v>
      </c>
      <c r="X50" s="200" t="s">
        <v>15</v>
      </c>
      <c r="Y50" s="196">
        <f t="shared" si="9"/>
        <v>14</v>
      </c>
      <c r="Z50" s="87"/>
    </row>
    <row r="51" spans="1:26" x14ac:dyDescent="0.25">
      <c r="A51" s="58"/>
      <c r="B51" s="59"/>
      <c r="C51" s="59"/>
      <c r="D51" s="59"/>
      <c r="E51" s="61"/>
      <c r="F51" s="61"/>
      <c r="G51" s="60"/>
      <c r="H51" s="66">
        <v>2</v>
      </c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8"/>
        <v>2</v>
      </c>
      <c r="V51" s="224">
        <f t="shared" si="10"/>
        <v>6.006006006006006E-3</v>
      </c>
      <c r="W51" s="261">
        <f>D45</f>
        <v>333</v>
      </c>
      <c r="X51" s="200" t="s">
        <v>32</v>
      </c>
      <c r="Y51" s="196">
        <f t="shared" si="9"/>
        <v>2</v>
      </c>
      <c r="Z51" s="136"/>
    </row>
    <row r="52" spans="1:26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/>
      <c r="U52" s="73">
        <f t="shared" si="8"/>
        <v>0</v>
      </c>
      <c r="V52" s="224">
        <f t="shared" si="10"/>
        <v>0</v>
      </c>
      <c r="W52" s="261">
        <f>D45</f>
        <v>333</v>
      </c>
      <c r="X52" s="200" t="s">
        <v>33</v>
      </c>
      <c r="Y52" s="196">
        <f t="shared" si="9"/>
        <v>0</v>
      </c>
      <c r="Z52" s="136"/>
    </row>
    <row r="53" spans="1:26" x14ac:dyDescent="0.25">
      <c r="A53" s="58"/>
      <c r="B53" s="59"/>
      <c r="C53" s="59"/>
      <c r="D53" s="59"/>
      <c r="E53" s="61"/>
      <c r="F53" s="61"/>
      <c r="G53" s="60"/>
      <c r="H53" s="66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7"/>
      <c r="U53" s="73">
        <f t="shared" si="8"/>
        <v>0</v>
      </c>
      <c r="V53" s="224">
        <f t="shared" si="10"/>
        <v>0</v>
      </c>
      <c r="W53" s="261">
        <f>D45</f>
        <v>333</v>
      </c>
      <c r="X53" s="200" t="s">
        <v>130</v>
      </c>
      <c r="Y53" s="196">
        <f t="shared" si="9"/>
        <v>0</v>
      </c>
      <c r="Z53" s="136"/>
    </row>
    <row r="54" spans="1:26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7"/>
      <c r="U54" s="73">
        <f t="shared" si="8"/>
        <v>0</v>
      </c>
      <c r="V54" s="224">
        <f t="shared" si="10"/>
        <v>0</v>
      </c>
      <c r="W54" s="261">
        <f>D45</f>
        <v>333</v>
      </c>
      <c r="X54" s="200" t="s">
        <v>31</v>
      </c>
      <c r="Y54" s="196">
        <f t="shared" si="9"/>
        <v>0</v>
      </c>
      <c r="Z54" s="136"/>
    </row>
    <row r="55" spans="1:26" x14ac:dyDescent="0.25">
      <c r="A55" s="58"/>
      <c r="B55" s="59"/>
      <c r="C55" s="59"/>
      <c r="D55" s="59"/>
      <c r="E55" s="61"/>
      <c r="F55" s="61"/>
      <c r="G55" s="60"/>
      <c r="H55" s="66">
        <v>10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67">
        <v>1</v>
      </c>
      <c r="U55" s="73">
        <f t="shared" si="8"/>
        <v>11</v>
      </c>
      <c r="V55" s="224">
        <f t="shared" si="10"/>
        <v>3.3033033033033031E-2</v>
      </c>
      <c r="W55" s="261">
        <f>D45</f>
        <v>333</v>
      </c>
      <c r="X55" s="200" t="s">
        <v>0</v>
      </c>
      <c r="Y55" s="196">
        <f t="shared" si="9"/>
        <v>11</v>
      </c>
      <c r="Z55" s="87"/>
    </row>
    <row r="56" spans="1:26" x14ac:dyDescent="0.25">
      <c r="A56" s="58"/>
      <c r="B56" s="59"/>
      <c r="C56" s="59"/>
      <c r="D56" s="59"/>
      <c r="E56" s="61"/>
      <c r="F56" s="61"/>
      <c r="G56" s="60"/>
      <c r="H56" s="66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67"/>
      <c r="U56" s="73">
        <f t="shared" si="8"/>
        <v>0</v>
      </c>
      <c r="V56" s="224">
        <f t="shared" si="10"/>
        <v>0</v>
      </c>
      <c r="W56" s="261">
        <f>D45</f>
        <v>333</v>
      </c>
      <c r="X56" s="200" t="s">
        <v>12</v>
      </c>
      <c r="Y56" s="196">
        <f t="shared" si="9"/>
        <v>0</v>
      </c>
      <c r="Z56" s="87"/>
    </row>
    <row r="57" spans="1:26" x14ac:dyDescent="0.25">
      <c r="A57" s="58"/>
      <c r="B57" s="59"/>
      <c r="C57" s="59"/>
      <c r="D57" s="59"/>
      <c r="E57" s="61"/>
      <c r="F57" s="61"/>
      <c r="G57" s="60"/>
      <c r="H57" s="66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67"/>
      <c r="U57" s="73">
        <f t="shared" si="8"/>
        <v>0</v>
      </c>
      <c r="V57" s="224">
        <f t="shared" si="10"/>
        <v>0</v>
      </c>
      <c r="W57" s="261">
        <f>D45</f>
        <v>333</v>
      </c>
      <c r="X57" s="200" t="s">
        <v>35</v>
      </c>
      <c r="Y57" s="196">
        <f t="shared" si="9"/>
        <v>0</v>
      </c>
      <c r="Z57" s="136"/>
    </row>
    <row r="58" spans="1:26" x14ac:dyDescent="0.25">
      <c r="A58" s="58"/>
      <c r="B58" s="59"/>
      <c r="C58" s="59"/>
      <c r="D58" s="59"/>
      <c r="E58" s="61"/>
      <c r="F58" s="61"/>
      <c r="G58" s="60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2"/>
      <c r="U58" s="195">
        <f t="shared" si="8"/>
        <v>0</v>
      </c>
      <c r="V58" s="224">
        <f t="shared" si="10"/>
        <v>0</v>
      </c>
      <c r="W58" s="261">
        <f>D45</f>
        <v>333</v>
      </c>
      <c r="X58" s="213" t="s">
        <v>129</v>
      </c>
      <c r="Y58" s="196">
        <f t="shared" si="9"/>
        <v>0</v>
      </c>
      <c r="Z58" s="87"/>
    </row>
    <row r="59" spans="1:26" ht="15.75" x14ac:dyDescent="0.25">
      <c r="A59" s="58"/>
      <c r="B59" s="59"/>
      <c r="C59" s="59"/>
      <c r="D59" s="59"/>
      <c r="E59" s="61"/>
      <c r="F59" s="61"/>
      <c r="G59" s="60"/>
      <c r="H59" s="70">
        <v>1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2"/>
      <c r="U59" s="195">
        <f t="shared" si="8"/>
        <v>1</v>
      </c>
      <c r="V59" s="224">
        <f t="shared" si="10"/>
        <v>3.003003003003003E-3</v>
      </c>
      <c r="W59" s="261"/>
      <c r="X59" s="376" t="s">
        <v>179</v>
      </c>
      <c r="Y59" s="196"/>
      <c r="Z59" s="87"/>
    </row>
    <row r="60" spans="1:26" x14ac:dyDescent="0.25">
      <c r="A60" s="58"/>
      <c r="B60" s="59"/>
      <c r="C60" s="59"/>
      <c r="D60" s="59"/>
      <c r="E60" s="61"/>
      <c r="F60" s="61"/>
      <c r="G60" s="62"/>
      <c r="H60" s="38"/>
      <c r="I60" s="75"/>
      <c r="J60" s="75">
        <v>1</v>
      </c>
      <c r="K60" s="75"/>
      <c r="L60" s="75"/>
      <c r="M60" s="75"/>
      <c r="N60" s="75"/>
      <c r="O60" s="75"/>
      <c r="P60" s="75"/>
      <c r="Q60" s="75"/>
      <c r="R60" s="75"/>
      <c r="S60" s="75"/>
      <c r="T60" s="67"/>
      <c r="U60" s="73">
        <f t="shared" si="8"/>
        <v>1</v>
      </c>
      <c r="V60" s="224">
        <f t="shared" si="10"/>
        <v>3.003003003003003E-3</v>
      </c>
      <c r="W60" s="261">
        <f>D45</f>
        <v>333</v>
      </c>
      <c r="X60" s="207" t="s">
        <v>90</v>
      </c>
      <c r="Y60" s="196"/>
      <c r="Z60" s="136"/>
    </row>
    <row r="61" spans="1:26" ht="15.75" thickBot="1" x14ac:dyDescent="0.3">
      <c r="A61" s="58"/>
      <c r="B61" s="59"/>
      <c r="C61" s="59"/>
      <c r="D61" s="59"/>
      <c r="E61" s="61"/>
      <c r="F61" s="61"/>
      <c r="G61" s="60"/>
      <c r="H61" s="212"/>
      <c r="I61" s="211"/>
      <c r="J61" s="211">
        <v>2</v>
      </c>
      <c r="K61" s="211"/>
      <c r="L61" s="211"/>
      <c r="M61" s="211"/>
      <c r="N61" s="211"/>
      <c r="O61" s="211"/>
      <c r="P61" s="211"/>
      <c r="Q61" s="211"/>
      <c r="R61" s="211"/>
      <c r="S61" s="211"/>
      <c r="T61" s="210"/>
      <c r="U61" s="209">
        <f t="shared" si="8"/>
        <v>2</v>
      </c>
      <c r="V61" s="331">
        <f t="shared" si="10"/>
        <v>6.006006006006006E-3</v>
      </c>
      <c r="W61" s="262">
        <f>D45</f>
        <v>333</v>
      </c>
      <c r="X61" s="208" t="s">
        <v>29</v>
      </c>
      <c r="Y61" s="196">
        <f>U61</f>
        <v>2</v>
      </c>
      <c r="Z61" s="136"/>
    </row>
    <row r="62" spans="1:26" x14ac:dyDescent="0.25">
      <c r="A62" s="58"/>
      <c r="B62" s="59"/>
      <c r="C62" s="59"/>
      <c r="D62" s="59"/>
      <c r="E62" s="61"/>
      <c r="F62" s="61"/>
      <c r="G62" s="60"/>
      <c r="H62" s="64"/>
      <c r="I62" s="184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68"/>
      <c r="U62" s="73">
        <f t="shared" si="8"/>
        <v>0</v>
      </c>
      <c r="V62" s="224">
        <f t="shared" si="10"/>
        <v>0</v>
      </c>
      <c r="W62" s="263">
        <f>D45</f>
        <v>333</v>
      </c>
      <c r="X62" s="207" t="s">
        <v>11</v>
      </c>
      <c r="Y62" s="196"/>
      <c r="Z62" s="136"/>
    </row>
    <row r="63" spans="1:26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 t="shared" si="8"/>
        <v>0</v>
      </c>
      <c r="V63" s="224">
        <f t="shared" si="10"/>
        <v>0</v>
      </c>
      <c r="W63" s="261">
        <f>D45</f>
        <v>333</v>
      </c>
      <c r="X63" s="200" t="s">
        <v>30</v>
      </c>
      <c r="Y63" s="196">
        <f t="shared" ref="Y63:Y83" si="11">U63</f>
        <v>0</v>
      </c>
      <c r="Z63" s="370" t="s">
        <v>405</v>
      </c>
    </row>
    <row r="64" spans="1:26" x14ac:dyDescent="0.25">
      <c r="A64" s="58"/>
      <c r="B64" s="59"/>
      <c r="C64" s="59"/>
      <c r="D64" s="59"/>
      <c r="E64" s="61"/>
      <c r="F64" s="61"/>
      <c r="G64" s="60"/>
      <c r="H64" s="66"/>
      <c r="I64" s="38">
        <v>4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7">
        <v>1</v>
      </c>
      <c r="U64" s="73">
        <f t="shared" si="8"/>
        <v>1</v>
      </c>
      <c r="V64" s="224">
        <f t="shared" si="10"/>
        <v>3.003003003003003E-3</v>
      </c>
      <c r="W64" s="261">
        <f>D45</f>
        <v>333</v>
      </c>
      <c r="X64" s="200" t="s">
        <v>3</v>
      </c>
      <c r="Y64" s="196">
        <f t="shared" si="11"/>
        <v>1</v>
      </c>
      <c r="Z64" s="370" t="s">
        <v>341</v>
      </c>
    </row>
    <row r="65" spans="1:26" x14ac:dyDescent="0.25">
      <c r="A65" s="58"/>
      <c r="B65" s="59"/>
      <c r="C65" s="59"/>
      <c r="D65" s="59"/>
      <c r="E65" s="61"/>
      <c r="F65" s="61"/>
      <c r="G65" s="60"/>
      <c r="H65" s="66"/>
      <c r="I65" s="38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 t="shared" si="8"/>
        <v>0</v>
      </c>
      <c r="V65" s="224">
        <f t="shared" si="10"/>
        <v>0</v>
      </c>
      <c r="W65" s="261">
        <f>D45</f>
        <v>333</v>
      </c>
      <c r="X65" s="200" t="s">
        <v>8</v>
      </c>
      <c r="Y65" s="196">
        <f t="shared" si="11"/>
        <v>0</v>
      </c>
      <c r="Z65" s="446"/>
    </row>
    <row r="66" spans="1:26" x14ac:dyDescent="0.25">
      <c r="A66" s="58"/>
      <c r="B66" s="59"/>
      <c r="C66" s="59"/>
      <c r="D66" s="59"/>
      <c r="E66" s="61"/>
      <c r="F66" s="61"/>
      <c r="G66" s="60"/>
      <c r="H66" s="66"/>
      <c r="I66" s="38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>
        <v>4</v>
      </c>
      <c r="U66" s="73">
        <f>SUM(H66,J66,L66,N66,P66,R66,T66)</f>
        <v>4</v>
      </c>
      <c r="V66" s="224">
        <f t="shared" si="10"/>
        <v>1.2012012012012012E-2</v>
      </c>
      <c r="W66" s="261">
        <f>D45</f>
        <v>333</v>
      </c>
      <c r="X66" s="200" t="s">
        <v>9</v>
      </c>
      <c r="Y66" s="196">
        <f t="shared" si="11"/>
        <v>4</v>
      </c>
      <c r="Z66" s="453"/>
    </row>
    <row r="67" spans="1:26" x14ac:dyDescent="0.25">
      <c r="A67" s="58"/>
      <c r="B67" s="59"/>
      <c r="C67" s="59"/>
      <c r="D67" s="59"/>
      <c r="E67" s="61"/>
      <c r="F67" s="61"/>
      <c r="G67" s="60"/>
      <c r="H67" s="66"/>
      <c r="I67" s="38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 t="shared" ref="U67:U74" si="12">SUM(H67,J67,L67,N67,P67,R67,T67)</f>
        <v>0</v>
      </c>
      <c r="V67" s="224">
        <f t="shared" si="10"/>
        <v>0</v>
      </c>
      <c r="W67" s="261">
        <f>D45</f>
        <v>333</v>
      </c>
      <c r="X67" s="200" t="s">
        <v>82</v>
      </c>
      <c r="Y67" s="196">
        <f t="shared" si="11"/>
        <v>0</v>
      </c>
      <c r="Z67" s="370"/>
    </row>
    <row r="68" spans="1:26" x14ac:dyDescent="0.25">
      <c r="A68" s="58"/>
      <c r="B68" s="59"/>
      <c r="C68" s="59"/>
      <c r="D68" s="59"/>
      <c r="E68" s="61"/>
      <c r="F68" s="61"/>
      <c r="G68" s="60"/>
      <c r="H68" s="134"/>
      <c r="I68" s="75">
        <v>1</v>
      </c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 t="shared" si="12"/>
        <v>0</v>
      </c>
      <c r="V68" s="224">
        <f t="shared" si="10"/>
        <v>0</v>
      </c>
      <c r="W68" s="261">
        <f>D45</f>
        <v>333</v>
      </c>
      <c r="X68" s="200" t="s">
        <v>20</v>
      </c>
      <c r="Y68" s="196">
        <f t="shared" si="11"/>
        <v>0</v>
      </c>
      <c r="Z68" s="363"/>
    </row>
    <row r="69" spans="1:26" x14ac:dyDescent="0.25">
      <c r="A69" s="58"/>
      <c r="B69" s="59"/>
      <c r="C69" s="59"/>
      <c r="D69" s="59"/>
      <c r="E69" s="61"/>
      <c r="F69" s="61"/>
      <c r="G69" s="60"/>
      <c r="H69" s="66"/>
      <c r="I69" s="75">
        <v>1</v>
      </c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67"/>
      <c r="U69" s="73">
        <f t="shared" si="12"/>
        <v>0</v>
      </c>
      <c r="V69" s="224">
        <f t="shared" si="10"/>
        <v>0</v>
      </c>
      <c r="W69" s="261">
        <f>D45</f>
        <v>333</v>
      </c>
      <c r="X69" s="200" t="s">
        <v>83</v>
      </c>
      <c r="Y69" s="196">
        <f t="shared" si="11"/>
        <v>0</v>
      </c>
      <c r="Z69" s="363"/>
    </row>
    <row r="70" spans="1:26" x14ac:dyDescent="0.25">
      <c r="A70" s="58"/>
      <c r="B70" s="59"/>
      <c r="C70" s="59"/>
      <c r="D70" s="59"/>
      <c r="E70" s="61"/>
      <c r="F70" s="61"/>
      <c r="G70" s="60"/>
      <c r="H70" s="66"/>
      <c r="I70" s="75">
        <v>1</v>
      </c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67">
        <v>14</v>
      </c>
      <c r="U70" s="73">
        <f t="shared" si="12"/>
        <v>14</v>
      </c>
      <c r="V70" s="224">
        <f t="shared" si="10"/>
        <v>4.2042042042042045E-2</v>
      </c>
      <c r="W70" s="261">
        <f>D45</f>
        <v>333</v>
      </c>
      <c r="X70" s="200" t="s">
        <v>10</v>
      </c>
      <c r="Y70" s="196">
        <f t="shared" si="11"/>
        <v>14</v>
      </c>
      <c r="Z70" s="105"/>
    </row>
    <row r="71" spans="1:26" x14ac:dyDescent="0.25">
      <c r="A71" s="58"/>
      <c r="B71" s="59"/>
      <c r="C71" s="59"/>
      <c r="D71" s="59"/>
      <c r="E71" s="61"/>
      <c r="F71" s="61"/>
      <c r="G71" s="60"/>
      <c r="H71" s="66"/>
      <c r="I71" s="75">
        <v>5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67"/>
      <c r="U71" s="73">
        <f t="shared" si="12"/>
        <v>0</v>
      </c>
      <c r="V71" s="224">
        <f t="shared" si="10"/>
        <v>0</v>
      </c>
      <c r="W71" s="261">
        <f>D45</f>
        <v>333</v>
      </c>
      <c r="X71" s="200" t="s">
        <v>13</v>
      </c>
      <c r="Y71" s="196">
        <f t="shared" si="11"/>
        <v>0</v>
      </c>
      <c r="Z71" s="363"/>
    </row>
    <row r="72" spans="1:26" x14ac:dyDescent="0.25">
      <c r="A72" s="58"/>
      <c r="B72" s="59"/>
      <c r="C72" s="59"/>
      <c r="D72" s="59"/>
      <c r="E72" s="61"/>
      <c r="F72" s="61"/>
      <c r="G72" s="60"/>
      <c r="H72" s="66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67"/>
      <c r="U72" s="73">
        <f t="shared" si="12"/>
        <v>0</v>
      </c>
      <c r="V72" s="224">
        <f t="shared" si="10"/>
        <v>0</v>
      </c>
      <c r="W72" s="261">
        <f>D45</f>
        <v>333</v>
      </c>
      <c r="X72" s="200" t="s">
        <v>129</v>
      </c>
      <c r="Y72" s="196">
        <f t="shared" si="11"/>
        <v>0</v>
      </c>
      <c r="Z72" s="363"/>
    </row>
    <row r="73" spans="1:26" x14ac:dyDescent="0.25">
      <c r="A73" s="58"/>
      <c r="B73" s="59"/>
      <c r="C73" s="59"/>
      <c r="D73" s="59"/>
      <c r="E73" s="61"/>
      <c r="F73" s="61"/>
      <c r="G73" s="60"/>
      <c r="H73" s="66"/>
      <c r="I73" s="75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7"/>
      <c r="U73" s="73">
        <f t="shared" si="12"/>
        <v>0</v>
      </c>
      <c r="V73" s="224">
        <f t="shared" si="10"/>
        <v>0</v>
      </c>
      <c r="W73" s="261">
        <f>D45</f>
        <v>333</v>
      </c>
      <c r="X73" s="200" t="s">
        <v>85</v>
      </c>
      <c r="Y73" s="196">
        <f t="shared" si="11"/>
        <v>0</v>
      </c>
      <c r="Z73" s="363"/>
    </row>
    <row r="74" spans="1:26" ht="15.75" thickBot="1" x14ac:dyDescent="0.3">
      <c r="A74" s="58"/>
      <c r="B74" s="59"/>
      <c r="C74" s="59"/>
      <c r="D74" s="59"/>
      <c r="E74" s="61"/>
      <c r="F74" s="61"/>
      <c r="G74" s="60"/>
      <c r="H74" s="70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2"/>
      <c r="U74" s="73">
        <f t="shared" si="12"/>
        <v>0</v>
      </c>
      <c r="V74" s="224">
        <f t="shared" si="10"/>
        <v>0</v>
      </c>
      <c r="W74" s="262">
        <f>D45</f>
        <v>333</v>
      </c>
      <c r="X74" s="206" t="s">
        <v>101</v>
      </c>
      <c r="Y74" s="196">
        <f t="shared" si="11"/>
        <v>0</v>
      </c>
      <c r="Z74" s="105"/>
    </row>
    <row r="75" spans="1:26" ht="15.75" thickBot="1" x14ac:dyDescent="0.3">
      <c r="A75" s="58"/>
      <c r="B75" s="59"/>
      <c r="C75" s="59"/>
      <c r="D75" s="59"/>
      <c r="E75" s="61"/>
      <c r="F75" s="61"/>
      <c r="G75" s="60"/>
      <c r="H75" s="205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3"/>
      <c r="U75" s="202"/>
      <c r="V75" s="270"/>
      <c r="W75" s="316"/>
      <c r="X75" s="126" t="s">
        <v>86</v>
      </c>
      <c r="Y75" s="196">
        <f t="shared" si="11"/>
        <v>0</v>
      </c>
      <c r="Z75" s="105"/>
    </row>
    <row r="76" spans="1:26" x14ac:dyDescent="0.25">
      <c r="A76" s="58"/>
      <c r="B76" s="59"/>
      <c r="C76" s="59"/>
      <c r="D76" s="59"/>
      <c r="E76" s="61"/>
      <c r="F76" s="61"/>
      <c r="G76" s="62"/>
      <c r="H76" s="6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65"/>
      <c r="U76" s="78">
        <f t="shared" ref="U76:U82" si="13">SUM(H76,J76,L76,N76,P76,R76,T76)</f>
        <v>0</v>
      </c>
      <c r="V76" s="224">
        <f>($U76)/$D$45</f>
        <v>0</v>
      </c>
      <c r="W76" s="261">
        <f>D45</f>
        <v>333</v>
      </c>
      <c r="X76" s="201" t="s">
        <v>85</v>
      </c>
      <c r="Y76" s="196">
        <f t="shared" si="11"/>
        <v>0</v>
      </c>
      <c r="Z76" s="105"/>
    </row>
    <row r="77" spans="1:26" x14ac:dyDescent="0.25">
      <c r="A77" s="58"/>
      <c r="B77" s="59"/>
      <c r="C77" s="59"/>
      <c r="D77" s="59"/>
      <c r="E77" s="61"/>
      <c r="F77" s="61"/>
      <c r="G77" s="62"/>
      <c r="H77" s="66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3"/>
        <v>0</v>
      </c>
      <c r="V77" s="224">
        <f t="shared" ref="V77:V83" si="14">($U77)/$D$45</f>
        <v>0</v>
      </c>
      <c r="W77" s="261">
        <f>D45</f>
        <v>333</v>
      </c>
      <c r="X77" s="200" t="s">
        <v>88</v>
      </c>
      <c r="Y77" s="196">
        <f t="shared" si="11"/>
        <v>0</v>
      </c>
      <c r="Z77" s="105" t="s">
        <v>404</v>
      </c>
    </row>
    <row r="78" spans="1:26" x14ac:dyDescent="0.25">
      <c r="A78" s="58"/>
      <c r="B78" s="59"/>
      <c r="C78" s="59"/>
      <c r="D78" s="59"/>
      <c r="E78" s="61"/>
      <c r="F78" s="61"/>
      <c r="G78" s="62"/>
      <c r="H78" s="66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67"/>
      <c r="U78" s="73">
        <f t="shared" si="13"/>
        <v>0</v>
      </c>
      <c r="V78" s="224">
        <f t="shared" si="14"/>
        <v>0</v>
      </c>
      <c r="W78" s="261">
        <f>D45</f>
        <v>333</v>
      </c>
      <c r="X78" s="200" t="s">
        <v>101</v>
      </c>
      <c r="Y78" s="196">
        <f t="shared" si="11"/>
        <v>0</v>
      </c>
      <c r="Z78" s="105" t="s">
        <v>403</v>
      </c>
    </row>
    <row r="79" spans="1:26" x14ac:dyDescent="0.25">
      <c r="A79" s="58"/>
      <c r="B79" s="59"/>
      <c r="C79" s="59"/>
      <c r="D79" s="59"/>
      <c r="E79" s="61"/>
      <c r="F79" s="61"/>
      <c r="G79" s="62"/>
      <c r="H79" s="66">
        <v>2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67"/>
      <c r="U79" s="73">
        <f t="shared" si="13"/>
        <v>2</v>
      </c>
      <c r="V79" s="224">
        <f t="shared" si="14"/>
        <v>6.006006006006006E-3</v>
      </c>
      <c r="W79" s="261">
        <f>D45</f>
        <v>333</v>
      </c>
      <c r="X79" s="200" t="s">
        <v>39</v>
      </c>
      <c r="Y79" s="196">
        <f t="shared" si="11"/>
        <v>2</v>
      </c>
      <c r="Z79" s="363"/>
    </row>
    <row r="80" spans="1:26" x14ac:dyDescent="0.25">
      <c r="A80" s="58"/>
      <c r="B80" s="59"/>
      <c r="C80" s="59"/>
      <c r="D80" s="59"/>
      <c r="E80" s="61"/>
      <c r="F80" s="61"/>
      <c r="G80" s="62"/>
      <c r="H80" s="66">
        <v>1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67"/>
      <c r="U80" s="73">
        <f t="shared" si="13"/>
        <v>1</v>
      </c>
      <c r="V80" s="224">
        <f t="shared" si="14"/>
        <v>3.003003003003003E-3</v>
      </c>
      <c r="W80" s="261">
        <f>D45</f>
        <v>333</v>
      </c>
      <c r="X80" s="200" t="s">
        <v>175</v>
      </c>
      <c r="Y80" s="196">
        <f t="shared" si="11"/>
        <v>1</v>
      </c>
      <c r="Z80" s="105"/>
    </row>
    <row r="81" spans="1:26" x14ac:dyDescent="0.25">
      <c r="A81" s="58"/>
      <c r="B81" s="59"/>
      <c r="C81" s="59"/>
      <c r="D81" s="59"/>
      <c r="E81" s="61"/>
      <c r="F81" s="61"/>
      <c r="G81" s="62"/>
      <c r="H81" s="66">
        <v>1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67"/>
      <c r="U81" s="73">
        <f t="shared" si="13"/>
        <v>1</v>
      </c>
      <c r="V81" s="224">
        <f t="shared" si="14"/>
        <v>3.003003003003003E-3</v>
      </c>
      <c r="W81" s="261">
        <f>D45</f>
        <v>333</v>
      </c>
      <c r="X81" s="200" t="s">
        <v>12</v>
      </c>
      <c r="Y81" s="196">
        <f t="shared" si="11"/>
        <v>1</v>
      </c>
      <c r="Z81" s="87"/>
    </row>
    <row r="82" spans="1:26" ht="15.75" thickBot="1" x14ac:dyDescent="0.3">
      <c r="A82" s="191"/>
      <c r="B82" s="192"/>
      <c r="C82" s="192"/>
      <c r="D82" s="192"/>
      <c r="E82" s="193"/>
      <c r="F82" s="193"/>
      <c r="G82" s="199"/>
      <c r="H82" s="70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2"/>
      <c r="U82" s="195">
        <f t="shared" si="13"/>
        <v>0</v>
      </c>
      <c r="V82" s="331">
        <f t="shared" si="14"/>
        <v>0</v>
      </c>
      <c r="W82" s="262">
        <f>D45</f>
        <v>333</v>
      </c>
      <c r="X82" s="315" t="s">
        <v>76</v>
      </c>
      <c r="Y82" s="196">
        <f t="shared" si="11"/>
        <v>0</v>
      </c>
      <c r="Z82" s="198"/>
    </row>
    <row r="83" spans="1:26" ht="15.75" thickBot="1" x14ac:dyDescent="0.3">
      <c r="G83" s="53" t="s">
        <v>5</v>
      </c>
      <c r="H83" s="63">
        <f t="shared" ref="H83:T83" si="15">SUM(H46:H82)</f>
        <v>45</v>
      </c>
      <c r="I83" s="63">
        <f t="shared" si="15"/>
        <v>12</v>
      </c>
      <c r="J83" s="63">
        <f t="shared" si="15"/>
        <v>7</v>
      </c>
      <c r="K83" s="63">
        <f t="shared" si="15"/>
        <v>0</v>
      </c>
      <c r="L83" s="63">
        <f t="shared" si="15"/>
        <v>0</v>
      </c>
      <c r="M83" s="63">
        <f t="shared" si="15"/>
        <v>0</v>
      </c>
      <c r="N83" s="63">
        <f t="shared" si="15"/>
        <v>0</v>
      </c>
      <c r="O83" s="63">
        <f t="shared" si="15"/>
        <v>0</v>
      </c>
      <c r="P83" s="63">
        <f t="shared" si="15"/>
        <v>0</v>
      </c>
      <c r="Q83" s="63">
        <f t="shared" si="15"/>
        <v>0</v>
      </c>
      <c r="R83" s="63">
        <f t="shared" si="15"/>
        <v>0</v>
      </c>
      <c r="S83" s="63">
        <f t="shared" si="15"/>
        <v>0</v>
      </c>
      <c r="T83" s="63">
        <f t="shared" si="15"/>
        <v>26</v>
      </c>
      <c r="U83" s="79">
        <f>SUM(H83,J83,L83,N83,P83,R83,T83)</f>
        <v>78</v>
      </c>
      <c r="V83" s="224">
        <f t="shared" si="14"/>
        <v>0.23423423423423423</v>
      </c>
      <c r="W83" s="262">
        <f>D45</f>
        <v>333</v>
      </c>
      <c r="X83" s="197"/>
      <c r="Y83" s="196">
        <f t="shared" si="11"/>
        <v>78</v>
      </c>
      <c r="Z83" s="14"/>
    </row>
    <row r="85" spans="1:26" ht="15.75" thickBot="1" x14ac:dyDescent="0.3"/>
    <row r="86" spans="1:26" ht="90.75" thickBot="1" x14ac:dyDescent="0.3">
      <c r="A86" s="49" t="s">
        <v>23</v>
      </c>
      <c r="B86" s="49" t="s">
        <v>51</v>
      </c>
      <c r="C86" s="49" t="s">
        <v>56</v>
      </c>
      <c r="D86" s="49" t="s">
        <v>18</v>
      </c>
      <c r="E86" s="48" t="s">
        <v>17</v>
      </c>
      <c r="F86" s="50" t="s">
        <v>1</v>
      </c>
      <c r="G86" s="51" t="s">
        <v>24</v>
      </c>
      <c r="H86" s="52" t="s">
        <v>77</v>
      </c>
      <c r="I86" s="52" t="s">
        <v>78</v>
      </c>
      <c r="J86" s="52" t="s">
        <v>57</v>
      </c>
      <c r="K86" s="52" t="s">
        <v>62</v>
      </c>
      <c r="L86" s="52" t="s">
        <v>58</v>
      </c>
      <c r="M86" s="52" t="s">
        <v>63</v>
      </c>
      <c r="N86" s="52" t="s">
        <v>59</v>
      </c>
      <c r="O86" s="52" t="s">
        <v>64</v>
      </c>
      <c r="P86" s="52" t="s">
        <v>60</v>
      </c>
      <c r="Q86" s="52" t="s">
        <v>79</v>
      </c>
      <c r="R86" s="52" t="s">
        <v>61</v>
      </c>
      <c r="S86" s="52" t="s">
        <v>131</v>
      </c>
      <c r="T86" s="49" t="s">
        <v>44</v>
      </c>
      <c r="U86" s="49" t="s">
        <v>5</v>
      </c>
      <c r="V86" s="48" t="s">
        <v>2</v>
      </c>
      <c r="W86" s="88" t="s">
        <v>171</v>
      </c>
      <c r="X86" s="89" t="s">
        <v>21</v>
      </c>
      <c r="Y86" s="215" t="s">
        <v>5</v>
      </c>
      <c r="Z86" s="89" t="s">
        <v>7</v>
      </c>
    </row>
    <row r="87" spans="1:26" ht="15.75" thickBot="1" x14ac:dyDescent="0.3">
      <c r="A87" s="221">
        <v>1478012</v>
      </c>
      <c r="B87" s="221" t="s">
        <v>339</v>
      </c>
      <c r="C87" s="474">
        <v>288</v>
      </c>
      <c r="D87" s="474">
        <v>346</v>
      </c>
      <c r="E87" s="483">
        <v>239</v>
      </c>
      <c r="F87" s="484">
        <f>E87/D87</f>
        <v>0.69075144508670516</v>
      </c>
      <c r="G87" s="216">
        <v>44966</v>
      </c>
      <c r="H87" s="205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3"/>
      <c r="U87" s="94"/>
      <c r="V87" s="202"/>
      <c r="W87" s="202"/>
      <c r="X87" s="95" t="s">
        <v>80</v>
      </c>
      <c r="Y87" s="215" t="s">
        <v>5</v>
      </c>
      <c r="Z87" s="86" t="s">
        <v>75</v>
      </c>
    </row>
    <row r="88" spans="1:26" x14ac:dyDescent="0.25">
      <c r="A88" s="55"/>
      <c r="B88" s="56"/>
      <c r="C88" s="56"/>
      <c r="D88" s="56"/>
      <c r="E88" s="56"/>
      <c r="F88" s="56"/>
      <c r="G88" s="57"/>
      <c r="H88" s="64">
        <v>17</v>
      </c>
      <c r="I88" s="74"/>
      <c r="J88" s="74">
        <v>1</v>
      </c>
      <c r="K88" s="74"/>
      <c r="L88" s="74"/>
      <c r="M88" s="74"/>
      <c r="N88" s="74"/>
      <c r="O88" s="74"/>
      <c r="P88" s="74"/>
      <c r="Q88" s="74"/>
      <c r="R88" s="74"/>
      <c r="S88" s="74"/>
      <c r="T88" s="65">
        <v>3</v>
      </c>
      <c r="U88" s="77">
        <f t="shared" ref="U88:U107" si="16">SUM(H88,J88,L88,N88,P88,R88,T88)</f>
        <v>21</v>
      </c>
      <c r="V88" s="224">
        <f>($U88)/$D$87</f>
        <v>6.0693641618497107E-2</v>
      </c>
      <c r="W88" s="261">
        <f>D87</f>
        <v>346</v>
      </c>
      <c r="X88" s="201" t="s">
        <v>16</v>
      </c>
      <c r="Y88" s="214">
        <f t="shared" ref="Y88:Y100" si="17">U88</f>
        <v>21</v>
      </c>
      <c r="Z88" s="105"/>
    </row>
    <row r="89" spans="1:26" x14ac:dyDescent="0.25">
      <c r="A89" s="58"/>
      <c r="B89" s="59"/>
      <c r="C89" s="59"/>
      <c r="D89" s="59"/>
      <c r="E89" s="59"/>
      <c r="F89" s="59"/>
      <c r="G89" s="60"/>
      <c r="H89" s="66"/>
      <c r="I89" s="75"/>
      <c r="J89" s="75"/>
      <c r="K89" s="75"/>
      <c r="L89" s="75"/>
      <c r="M89" s="75"/>
      <c r="N89" s="71"/>
      <c r="O89" s="75"/>
      <c r="P89" s="75"/>
      <c r="Q89" s="75"/>
      <c r="R89" s="75"/>
      <c r="S89" s="75"/>
      <c r="T89" s="67"/>
      <c r="U89" s="73">
        <f t="shared" si="16"/>
        <v>0</v>
      </c>
      <c r="V89" s="224">
        <f t="shared" ref="V89:V116" si="18">($U89)/$D$87</f>
        <v>0</v>
      </c>
      <c r="W89" s="261">
        <f>D87</f>
        <v>346</v>
      </c>
      <c r="X89" s="200" t="s">
        <v>46</v>
      </c>
      <c r="Y89" s="196">
        <f t="shared" si="17"/>
        <v>0</v>
      </c>
      <c r="Z89" s="290"/>
    </row>
    <row r="90" spans="1:26" x14ac:dyDescent="0.25">
      <c r="A90" s="58"/>
      <c r="B90" s="59"/>
      <c r="C90" s="59"/>
      <c r="D90" s="59"/>
      <c r="E90" s="59"/>
      <c r="F90" s="59"/>
      <c r="G90" s="60"/>
      <c r="H90" s="66">
        <v>19</v>
      </c>
      <c r="I90" s="75"/>
      <c r="J90" s="75"/>
      <c r="K90" s="75"/>
      <c r="L90" s="75">
        <v>1</v>
      </c>
      <c r="M90" s="75"/>
      <c r="N90" s="75"/>
      <c r="O90" s="75"/>
      <c r="P90" s="75"/>
      <c r="Q90" s="75"/>
      <c r="R90" s="75"/>
      <c r="S90" s="75"/>
      <c r="T90" s="67"/>
      <c r="U90" s="73">
        <f t="shared" si="16"/>
        <v>20</v>
      </c>
      <c r="V90" s="224">
        <f t="shared" si="18"/>
        <v>5.7803468208092484E-2</v>
      </c>
      <c r="W90" s="261">
        <f>D87</f>
        <v>346</v>
      </c>
      <c r="X90" s="200" t="s">
        <v>6</v>
      </c>
      <c r="Y90" s="196">
        <f t="shared" si="17"/>
        <v>20</v>
      </c>
      <c r="Z90" s="136"/>
    </row>
    <row r="91" spans="1:26" x14ac:dyDescent="0.25">
      <c r="A91" s="58"/>
      <c r="B91" s="59"/>
      <c r="C91" s="59"/>
      <c r="D91" s="59"/>
      <c r="E91" s="61"/>
      <c r="F91" s="61"/>
      <c r="G91" s="60"/>
      <c r="H91" s="66">
        <v>5</v>
      </c>
      <c r="I91" s="75"/>
      <c r="J91" s="75">
        <v>1</v>
      </c>
      <c r="K91" s="75"/>
      <c r="L91" s="75">
        <v>1</v>
      </c>
      <c r="M91" s="75"/>
      <c r="N91" s="75"/>
      <c r="O91" s="75"/>
      <c r="P91" s="75"/>
      <c r="Q91" s="75"/>
      <c r="R91" s="75"/>
      <c r="S91" s="75"/>
      <c r="T91" s="67"/>
      <c r="U91" s="73">
        <f t="shared" si="16"/>
        <v>7</v>
      </c>
      <c r="V91" s="224">
        <f t="shared" si="18"/>
        <v>2.023121387283237E-2</v>
      </c>
      <c r="W91" s="261">
        <f>D87</f>
        <v>346</v>
      </c>
      <c r="X91" s="200" t="s">
        <v>14</v>
      </c>
      <c r="Y91" s="196">
        <f t="shared" si="17"/>
        <v>7</v>
      </c>
      <c r="Z91" s="87"/>
    </row>
    <row r="92" spans="1:26" x14ac:dyDescent="0.25">
      <c r="A92" s="58"/>
      <c r="B92" s="59"/>
      <c r="C92" s="59"/>
      <c r="D92" s="59"/>
      <c r="E92" s="61"/>
      <c r="F92" s="61"/>
      <c r="G92" s="60"/>
      <c r="H92" s="66">
        <v>4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67">
        <v>2</v>
      </c>
      <c r="U92" s="73">
        <f t="shared" si="16"/>
        <v>6</v>
      </c>
      <c r="V92" s="224">
        <f t="shared" si="18"/>
        <v>1.7341040462427744E-2</v>
      </c>
      <c r="W92" s="261">
        <f>D87</f>
        <v>346</v>
      </c>
      <c r="X92" s="200" t="s">
        <v>15</v>
      </c>
      <c r="Y92" s="196">
        <f t="shared" si="17"/>
        <v>6</v>
      </c>
      <c r="Z92" s="87"/>
    </row>
    <row r="93" spans="1:26" x14ac:dyDescent="0.25">
      <c r="A93" s="58"/>
      <c r="B93" s="59"/>
      <c r="C93" s="59"/>
      <c r="D93" s="59"/>
      <c r="E93" s="61"/>
      <c r="F93" s="61"/>
      <c r="G93" s="60"/>
      <c r="H93" s="66"/>
      <c r="I93" s="75"/>
      <c r="J93" s="75">
        <v>1</v>
      </c>
      <c r="K93" s="75"/>
      <c r="L93" s="75"/>
      <c r="M93" s="75"/>
      <c r="N93" s="75"/>
      <c r="O93" s="75"/>
      <c r="P93" s="75"/>
      <c r="Q93" s="75"/>
      <c r="R93" s="75"/>
      <c r="S93" s="75"/>
      <c r="T93" s="67"/>
      <c r="U93" s="73">
        <f t="shared" si="16"/>
        <v>1</v>
      </c>
      <c r="V93" s="224">
        <f t="shared" si="18"/>
        <v>2.8901734104046241E-3</v>
      </c>
      <c r="W93" s="261">
        <f>D87</f>
        <v>346</v>
      </c>
      <c r="X93" s="200" t="s">
        <v>32</v>
      </c>
      <c r="Y93" s="196">
        <f t="shared" si="17"/>
        <v>1</v>
      </c>
      <c r="Z93" s="136"/>
    </row>
    <row r="94" spans="1:26" x14ac:dyDescent="0.25">
      <c r="A94" s="58"/>
      <c r="B94" s="59"/>
      <c r="C94" s="59"/>
      <c r="D94" s="59"/>
      <c r="E94" s="61"/>
      <c r="F94" s="61"/>
      <c r="G94" s="60"/>
      <c r="H94" s="66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67"/>
      <c r="U94" s="73">
        <f t="shared" si="16"/>
        <v>0</v>
      </c>
      <c r="V94" s="224">
        <f t="shared" si="18"/>
        <v>0</v>
      </c>
      <c r="W94" s="261">
        <f>D87</f>
        <v>346</v>
      </c>
      <c r="X94" s="200" t="s">
        <v>33</v>
      </c>
      <c r="Y94" s="196">
        <f t="shared" si="17"/>
        <v>0</v>
      </c>
      <c r="Z94" s="136"/>
    </row>
    <row r="95" spans="1:26" x14ac:dyDescent="0.25">
      <c r="A95" s="58"/>
      <c r="B95" s="59"/>
      <c r="C95" s="59"/>
      <c r="D95" s="59"/>
      <c r="E95" s="61"/>
      <c r="F95" s="61"/>
      <c r="G95" s="60"/>
      <c r="H95" s="66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67"/>
      <c r="U95" s="73">
        <f t="shared" si="16"/>
        <v>0</v>
      </c>
      <c r="V95" s="224">
        <f t="shared" si="18"/>
        <v>0</v>
      </c>
      <c r="W95" s="261">
        <f>D87</f>
        <v>346</v>
      </c>
      <c r="X95" s="200" t="s">
        <v>130</v>
      </c>
      <c r="Y95" s="196">
        <f t="shared" si="17"/>
        <v>0</v>
      </c>
      <c r="Z95" s="136"/>
    </row>
    <row r="96" spans="1:26" x14ac:dyDescent="0.25">
      <c r="A96" s="58"/>
      <c r="B96" s="59"/>
      <c r="C96" s="59"/>
      <c r="D96" s="59"/>
      <c r="E96" s="61"/>
      <c r="F96" s="61"/>
      <c r="G96" s="60"/>
      <c r="H96" s="66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67"/>
      <c r="U96" s="73">
        <f t="shared" si="16"/>
        <v>0</v>
      </c>
      <c r="V96" s="224">
        <f t="shared" si="18"/>
        <v>0</v>
      </c>
      <c r="W96" s="261">
        <f>D87</f>
        <v>346</v>
      </c>
      <c r="X96" s="200" t="s">
        <v>31</v>
      </c>
      <c r="Y96" s="196">
        <f t="shared" si="17"/>
        <v>0</v>
      </c>
      <c r="Z96" s="136"/>
    </row>
    <row r="97" spans="1:26" x14ac:dyDescent="0.25">
      <c r="A97" s="58"/>
      <c r="B97" s="59"/>
      <c r="C97" s="59"/>
      <c r="D97" s="59"/>
      <c r="E97" s="61"/>
      <c r="F97" s="61"/>
      <c r="G97" s="60"/>
      <c r="H97" s="66">
        <v>5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67">
        <v>2</v>
      </c>
      <c r="U97" s="73">
        <f t="shared" si="16"/>
        <v>7</v>
      </c>
      <c r="V97" s="224">
        <f t="shared" si="18"/>
        <v>2.023121387283237E-2</v>
      </c>
      <c r="W97" s="261">
        <f>D87</f>
        <v>346</v>
      </c>
      <c r="X97" s="200" t="s">
        <v>0</v>
      </c>
      <c r="Y97" s="196">
        <f t="shared" si="17"/>
        <v>7</v>
      </c>
      <c r="Z97" s="87"/>
    </row>
    <row r="98" spans="1:26" x14ac:dyDescent="0.25">
      <c r="A98" s="58"/>
      <c r="B98" s="59"/>
      <c r="C98" s="59"/>
      <c r="D98" s="59"/>
      <c r="E98" s="61"/>
      <c r="F98" s="61"/>
      <c r="G98" s="60"/>
      <c r="H98" s="66">
        <v>1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67"/>
      <c r="U98" s="73">
        <f t="shared" si="16"/>
        <v>1</v>
      </c>
      <c r="V98" s="224">
        <f t="shared" si="18"/>
        <v>2.8901734104046241E-3</v>
      </c>
      <c r="W98" s="261">
        <f>D87</f>
        <v>346</v>
      </c>
      <c r="X98" s="200" t="s">
        <v>12</v>
      </c>
      <c r="Y98" s="196">
        <f t="shared" si="17"/>
        <v>1</v>
      </c>
      <c r="Z98" s="87"/>
    </row>
    <row r="99" spans="1:26" x14ac:dyDescent="0.25">
      <c r="A99" s="58"/>
      <c r="B99" s="59"/>
      <c r="C99" s="59"/>
      <c r="D99" s="59"/>
      <c r="E99" s="61"/>
      <c r="F99" s="61"/>
      <c r="G99" s="60"/>
      <c r="H99" s="66">
        <v>4</v>
      </c>
      <c r="I99" s="75"/>
      <c r="J99" s="75"/>
      <c r="K99" s="75"/>
      <c r="L99" s="75">
        <v>1</v>
      </c>
      <c r="M99" s="75"/>
      <c r="N99" s="75"/>
      <c r="O99" s="75"/>
      <c r="P99" s="75"/>
      <c r="Q99" s="75"/>
      <c r="R99" s="75"/>
      <c r="S99" s="75"/>
      <c r="T99" s="67"/>
      <c r="U99" s="73">
        <f t="shared" si="16"/>
        <v>5</v>
      </c>
      <c r="V99" s="224">
        <f t="shared" si="18"/>
        <v>1.4450867052023121E-2</v>
      </c>
      <c r="W99" s="261">
        <f>D87</f>
        <v>346</v>
      </c>
      <c r="X99" s="200" t="s">
        <v>35</v>
      </c>
      <c r="Y99" s="196">
        <f t="shared" si="17"/>
        <v>5</v>
      </c>
      <c r="Z99" s="136"/>
    </row>
    <row r="100" spans="1:26" x14ac:dyDescent="0.25">
      <c r="A100" s="58"/>
      <c r="B100" s="59"/>
      <c r="C100" s="59"/>
      <c r="D100" s="59"/>
      <c r="E100" s="61"/>
      <c r="F100" s="61"/>
      <c r="G100" s="60"/>
      <c r="H100" s="70"/>
      <c r="I100" s="71"/>
      <c r="J100" s="71"/>
      <c r="K100" s="71"/>
      <c r="L100" s="71">
        <v>1</v>
      </c>
      <c r="M100" s="71"/>
      <c r="N100" s="71"/>
      <c r="O100" s="71"/>
      <c r="P100" s="71"/>
      <c r="Q100" s="71"/>
      <c r="R100" s="71"/>
      <c r="S100" s="71"/>
      <c r="T100" s="72"/>
      <c r="U100" s="195">
        <f t="shared" si="16"/>
        <v>1</v>
      </c>
      <c r="V100" s="224">
        <f t="shared" si="18"/>
        <v>2.8901734104046241E-3</v>
      </c>
      <c r="W100" s="261">
        <f>D87</f>
        <v>346</v>
      </c>
      <c r="X100" s="213" t="s">
        <v>29</v>
      </c>
      <c r="Y100" s="196">
        <f t="shared" si="17"/>
        <v>1</v>
      </c>
      <c r="Z100" s="87"/>
    </row>
    <row r="101" spans="1:26" ht="15.75" x14ac:dyDescent="0.25">
      <c r="A101" s="58"/>
      <c r="B101" s="59"/>
      <c r="C101" s="59"/>
      <c r="D101" s="59"/>
      <c r="E101" s="61"/>
      <c r="F101" s="61"/>
      <c r="G101" s="60"/>
      <c r="H101" s="70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2"/>
      <c r="U101" s="195">
        <f t="shared" si="16"/>
        <v>0</v>
      </c>
      <c r="V101" s="224">
        <f t="shared" si="18"/>
        <v>0</v>
      </c>
      <c r="W101" s="261"/>
      <c r="X101" s="376" t="s">
        <v>179</v>
      </c>
      <c r="Y101" s="196"/>
      <c r="Z101" s="87"/>
    </row>
    <row r="102" spans="1:26" x14ac:dyDescent="0.25">
      <c r="A102" s="58"/>
      <c r="B102" s="59"/>
      <c r="C102" s="59"/>
      <c r="D102" s="59"/>
      <c r="E102" s="61"/>
      <c r="F102" s="61"/>
      <c r="G102" s="62"/>
      <c r="H102" s="38">
        <v>1</v>
      </c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7"/>
      <c r="U102" s="73">
        <f t="shared" si="16"/>
        <v>1</v>
      </c>
      <c r="V102" s="224">
        <f t="shared" si="18"/>
        <v>2.8901734104046241E-3</v>
      </c>
      <c r="W102" s="261">
        <f>D87</f>
        <v>346</v>
      </c>
      <c r="X102" s="207" t="s">
        <v>175</v>
      </c>
      <c r="Y102" s="196"/>
      <c r="Z102" s="136"/>
    </row>
    <row r="103" spans="1:26" ht="15.75" thickBot="1" x14ac:dyDescent="0.3">
      <c r="A103" s="58"/>
      <c r="B103" s="59"/>
      <c r="C103" s="59"/>
      <c r="D103" s="59"/>
      <c r="E103" s="61"/>
      <c r="F103" s="61"/>
      <c r="G103" s="60"/>
      <c r="H103" s="212"/>
      <c r="I103" s="211"/>
      <c r="J103" s="211"/>
      <c r="K103" s="211"/>
      <c r="L103" s="211">
        <v>29</v>
      </c>
      <c r="M103" s="211"/>
      <c r="N103" s="211"/>
      <c r="O103" s="211"/>
      <c r="P103" s="211"/>
      <c r="Q103" s="211"/>
      <c r="R103" s="211"/>
      <c r="S103" s="211"/>
      <c r="T103" s="210"/>
      <c r="U103" s="209">
        <f t="shared" si="16"/>
        <v>29</v>
      </c>
      <c r="V103" s="331">
        <f t="shared" si="18"/>
        <v>8.3815028901734104E-2</v>
      </c>
      <c r="W103" s="262">
        <f>D87</f>
        <v>346</v>
      </c>
      <c r="X103" s="208" t="s">
        <v>494</v>
      </c>
      <c r="Y103" s="196">
        <f>U103</f>
        <v>29</v>
      </c>
      <c r="Z103" s="136"/>
    </row>
    <row r="104" spans="1:26" x14ac:dyDescent="0.25">
      <c r="A104" s="58"/>
      <c r="B104" s="59"/>
      <c r="C104" s="59"/>
      <c r="D104" s="59"/>
      <c r="E104" s="61"/>
      <c r="F104" s="61"/>
      <c r="G104" s="60"/>
      <c r="H104" s="64"/>
      <c r="I104" s="184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68"/>
      <c r="U104" s="73">
        <f t="shared" si="16"/>
        <v>0</v>
      </c>
      <c r="V104" s="224">
        <f t="shared" si="18"/>
        <v>0</v>
      </c>
      <c r="W104" s="263">
        <f>D87</f>
        <v>346</v>
      </c>
      <c r="X104" s="207" t="s">
        <v>11</v>
      </c>
      <c r="Y104" s="196"/>
      <c r="Z104" s="136"/>
    </row>
    <row r="105" spans="1:26" x14ac:dyDescent="0.25">
      <c r="A105" s="58"/>
      <c r="B105" s="59"/>
      <c r="C105" s="59"/>
      <c r="D105" s="59"/>
      <c r="E105" s="61"/>
      <c r="F105" s="61"/>
      <c r="G105" s="60"/>
      <c r="H105" s="66"/>
      <c r="I105" s="38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7"/>
      <c r="U105" s="73">
        <f t="shared" si="16"/>
        <v>0</v>
      </c>
      <c r="V105" s="224">
        <f t="shared" si="18"/>
        <v>0</v>
      </c>
      <c r="W105" s="261">
        <f>D87</f>
        <v>346</v>
      </c>
      <c r="X105" s="200" t="s">
        <v>30</v>
      </c>
      <c r="Y105" s="196">
        <f t="shared" ref="Y105:Y125" si="19">U105</f>
        <v>0</v>
      </c>
      <c r="Z105" s="370" t="s">
        <v>235</v>
      </c>
    </row>
    <row r="106" spans="1:26" x14ac:dyDescent="0.25">
      <c r="A106" s="58"/>
      <c r="B106" s="59"/>
      <c r="C106" s="59"/>
      <c r="D106" s="59"/>
      <c r="E106" s="61"/>
      <c r="F106" s="61"/>
      <c r="G106" s="60"/>
      <c r="H106" s="66"/>
      <c r="I106" s="38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67">
        <v>3</v>
      </c>
      <c r="U106" s="73">
        <f t="shared" si="16"/>
        <v>3</v>
      </c>
      <c r="V106" s="224">
        <f t="shared" si="18"/>
        <v>8.670520231213872E-3</v>
      </c>
      <c r="W106" s="261">
        <f>D87</f>
        <v>346</v>
      </c>
      <c r="X106" s="200" t="s">
        <v>3</v>
      </c>
      <c r="Y106" s="196">
        <f t="shared" si="19"/>
        <v>3</v>
      </c>
      <c r="Z106" s="370" t="s">
        <v>443</v>
      </c>
    </row>
    <row r="107" spans="1:26" x14ac:dyDescent="0.25">
      <c r="A107" s="58"/>
      <c r="B107" s="59"/>
      <c r="C107" s="59"/>
      <c r="D107" s="59"/>
      <c r="E107" s="61"/>
      <c r="F107" s="61"/>
      <c r="G107" s="60"/>
      <c r="H107" s="66"/>
      <c r="I107" s="38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67"/>
      <c r="U107" s="73">
        <f t="shared" si="16"/>
        <v>0</v>
      </c>
      <c r="V107" s="224">
        <f t="shared" si="18"/>
        <v>0</v>
      </c>
      <c r="W107" s="261">
        <f>D87</f>
        <v>346</v>
      </c>
      <c r="X107" s="200" t="s">
        <v>8</v>
      </c>
      <c r="Y107" s="196">
        <f t="shared" si="19"/>
        <v>0</v>
      </c>
      <c r="Z107" s="446"/>
    </row>
    <row r="108" spans="1:26" x14ac:dyDescent="0.25">
      <c r="A108" s="58"/>
      <c r="B108" s="59"/>
      <c r="C108" s="59"/>
      <c r="D108" s="59"/>
      <c r="E108" s="61"/>
      <c r="F108" s="61"/>
      <c r="G108" s="60"/>
      <c r="H108" s="66"/>
      <c r="I108" s="38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67"/>
      <c r="U108" s="73">
        <f>SUM(H108,J108,L108,N108,P108,R108,T108)</f>
        <v>0</v>
      </c>
      <c r="V108" s="224">
        <f t="shared" si="18"/>
        <v>0</v>
      </c>
      <c r="W108" s="261">
        <f>D87</f>
        <v>346</v>
      </c>
      <c r="X108" s="200" t="s">
        <v>9</v>
      </c>
      <c r="Y108" s="196">
        <f t="shared" si="19"/>
        <v>0</v>
      </c>
      <c r="Z108" s="453"/>
    </row>
    <row r="109" spans="1:26" x14ac:dyDescent="0.25">
      <c r="A109" s="58"/>
      <c r="B109" s="59"/>
      <c r="C109" s="59"/>
      <c r="D109" s="59"/>
      <c r="E109" s="61"/>
      <c r="F109" s="61"/>
      <c r="G109" s="60"/>
      <c r="H109" s="66"/>
      <c r="I109" s="38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67"/>
      <c r="U109" s="73">
        <f t="shared" ref="U109:U116" si="20">SUM(H109,J109,L109,N109,P109,R109,T109)</f>
        <v>0</v>
      </c>
      <c r="V109" s="224">
        <f t="shared" si="18"/>
        <v>0</v>
      </c>
      <c r="W109" s="261">
        <f>D87</f>
        <v>346</v>
      </c>
      <c r="X109" s="200" t="s">
        <v>82</v>
      </c>
      <c r="Y109" s="196">
        <f t="shared" si="19"/>
        <v>0</v>
      </c>
      <c r="Z109" s="370"/>
    </row>
    <row r="110" spans="1:26" x14ac:dyDescent="0.25">
      <c r="A110" s="58"/>
      <c r="B110" s="59"/>
      <c r="C110" s="59"/>
      <c r="D110" s="59"/>
      <c r="E110" s="61"/>
      <c r="F110" s="61"/>
      <c r="G110" s="60"/>
      <c r="H110" s="134"/>
      <c r="I110" s="75">
        <v>1</v>
      </c>
      <c r="J110" s="75">
        <v>1</v>
      </c>
      <c r="K110" s="75"/>
      <c r="L110" s="75"/>
      <c r="M110" s="75"/>
      <c r="N110" s="75"/>
      <c r="O110" s="75"/>
      <c r="P110" s="75"/>
      <c r="Q110" s="75"/>
      <c r="R110" s="75"/>
      <c r="S110" s="75"/>
      <c r="T110" s="67"/>
      <c r="U110" s="73">
        <f t="shared" si="20"/>
        <v>1</v>
      </c>
      <c r="V110" s="224">
        <f t="shared" si="18"/>
        <v>2.8901734104046241E-3</v>
      </c>
      <c r="W110" s="261">
        <f>D87</f>
        <v>346</v>
      </c>
      <c r="X110" s="200" t="s">
        <v>20</v>
      </c>
      <c r="Y110" s="196">
        <f t="shared" si="19"/>
        <v>1</v>
      </c>
      <c r="Z110" s="363"/>
    </row>
    <row r="111" spans="1:26" x14ac:dyDescent="0.25">
      <c r="A111" s="58"/>
      <c r="B111" s="59"/>
      <c r="C111" s="59"/>
      <c r="D111" s="59"/>
      <c r="E111" s="61"/>
      <c r="F111" s="61"/>
      <c r="G111" s="60"/>
      <c r="H111" s="66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67"/>
      <c r="U111" s="73">
        <f t="shared" si="20"/>
        <v>0</v>
      </c>
      <c r="V111" s="224">
        <f t="shared" si="18"/>
        <v>0</v>
      </c>
      <c r="W111" s="261">
        <f>D87</f>
        <v>346</v>
      </c>
      <c r="X111" s="200" t="s">
        <v>83</v>
      </c>
      <c r="Y111" s="196">
        <f t="shared" si="19"/>
        <v>0</v>
      </c>
      <c r="Z111" s="363"/>
    </row>
    <row r="112" spans="1:26" x14ac:dyDescent="0.25">
      <c r="A112" s="58"/>
      <c r="B112" s="59"/>
      <c r="C112" s="59"/>
      <c r="D112" s="59"/>
      <c r="E112" s="61"/>
      <c r="F112" s="61"/>
      <c r="G112" s="60"/>
      <c r="H112" s="66"/>
      <c r="I112" s="75">
        <v>1</v>
      </c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67">
        <v>2</v>
      </c>
      <c r="U112" s="73">
        <f t="shared" si="20"/>
        <v>2</v>
      </c>
      <c r="V112" s="224">
        <f t="shared" si="18"/>
        <v>5.7803468208092483E-3</v>
      </c>
      <c r="W112" s="261">
        <f>D87</f>
        <v>346</v>
      </c>
      <c r="X112" s="200" t="s">
        <v>10</v>
      </c>
      <c r="Y112" s="196">
        <f t="shared" si="19"/>
        <v>2</v>
      </c>
      <c r="Z112" s="105"/>
    </row>
    <row r="113" spans="1:26" x14ac:dyDescent="0.25">
      <c r="A113" s="58"/>
      <c r="B113" s="59"/>
      <c r="C113" s="59"/>
      <c r="D113" s="59"/>
      <c r="E113" s="61"/>
      <c r="F113" s="61"/>
      <c r="G113" s="60"/>
      <c r="H113" s="66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67"/>
      <c r="U113" s="73">
        <f t="shared" si="20"/>
        <v>0</v>
      </c>
      <c r="V113" s="224">
        <f t="shared" si="18"/>
        <v>0</v>
      </c>
      <c r="W113" s="261">
        <f>D87</f>
        <v>346</v>
      </c>
      <c r="X113" s="200" t="s">
        <v>13</v>
      </c>
      <c r="Y113" s="196">
        <f t="shared" si="19"/>
        <v>0</v>
      </c>
      <c r="Z113" s="363"/>
    </row>
    <row r="114" spans="1:26" x14ac:dyDescent="0.25">
      <c r="A114" s="58"/>
      <c r="B114" s="59"/>
      <c r="C114" s="59"/>
      <c r="D114" s="59"/>
      <c r="E114" s="61"/>
      <c r="F114" s="61"/>
      <c r="G114" s="60"/>
      <c r="H114" s="66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67"/>
      <c r="U114" s="73">
        <f t="shared" si="20"/>
        <v>0</v>
      </c>
      <c r="V114" s="224">
        <f t="shared" si="18"/>
        <v>0</v>
      </c>
      <c r="W114" s="261">
        <f>D87</f>
        <v>346</v>
      </c>
      <c r="X114" s="200" t="s">
        <v>129</v>
      </c>
      <c r="Y114" s="196">
        <f t="shared" si="19"/>
        <v>0</v>
      </c>
      <c r="Z114" s="363"/>
    </row>
    <row r="115" spans="1:26" x14ac:dyDescent="0.25">
      <c r="A115" s="58"/>
      <c r="B115" s="59"/>
      <c r="C115" s="59"/>
      <c r="D115" s="59"/>
      <c r="E115" s="61"/>
      <c r="F115" s="61"/>
      <c r="G115" s="60"/>
      <c r="H115" s="66"/>
      <c r="I115" s="75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7"/>
      <c r="U115" s="73">
        <f t="shared" si="20"/>
        <v>0</v>
      </c>
      <c r="V115" s="224">
        <f t="shared" si="18"/>
        <v>0</v>
      </c>
      <c r="W115" s="261">
        <f>D87</f>
        <v>346</v>
      </c>
      <c r="X115" s="200" t="s">
        <v>85</v>
      </c>
      <c r="Y115" s="196">
        <f t="shared" si="19"/>
        <v>0</v>
      </c>
      <c r="Z115" s="363"/>
    </row>
    <row r="116" spans="1:26" ht="15.75" thickBot="1" x14ac:dyDescent="0.3">
      <c r="A116" s="58"/>
      <c r="B116" s="59"/>
      <c r="C116" s="59"/>
      <c r="D116" s="59"/>
      <c r="E116" s="61"/>
      <c r="F116" s="61"/>
      <c r="G116" s="60"/>
      <c r="H116" s="70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2"/>
      <c r="U116" s="73">
        <f t="shared" si="20"/>
        <v>0</v>
      </c>
      <c r="V116" s="224">
        <f t="shared" si="18"/>
        <v>0</v>
      </c>
      <c r="W116" s="262">
        <f>D87</f>
        <v>346</v>
      </c>
      <c r="X116" s="206" t="s">
        <v>101</v>
      </c>
      <c r="Y116" s="196">
        <f t="shared" si="19"/>
        <v>0</v>
      </c>
      <c r="Z116" s="105"/>
    </row>
    <row r="117" spans="1:26" ht="15.75" thickBot="1" x14ac:dyDescent="0.3">
      <c r="A117" s="58"/>
      <c r="B117" s="59"/>
      <c r="C117" s="59"/>
      <c r="D117" s="59"/>
      <c r="E117" s="61"/>
      <c r="F117" s="61"/>
      <c r="G117" s="60"/>
      <c r="H117" s="205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3"/>
      <c r="U117" s="202"/>
      <c r="V117" s="270"/>
      <c r="W117" s="316"/>
      <c r="X117" s="126" t="s">
        <v>86</v>
      </c>
      <c r="Y117" s="196">
        <f t="shared" si="19"/>
        <v>0</v>
      </c>
      <c r="Z117" s="105"/>
    </row>
    <row r="118" spans="1:26" x14ac:dyDescent="0.25">
      <c r="A118" s="58"/>
      <c r="B118" s="59"/>
      <c r="C118" s="59"/>
      <c r="D118" s="59"/>
      <c r="E118" s="61"/>
      <c r="F118" s="61"/>
      <c r="G118" s="62"/>
      <c r="H118" s="6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65"/>
      <c r="U118" s="78">
        <f t="shared" ref="U118:U124" si="21">SUM(H118,J118,L118,N118,P118,R118,T118)</f>
        <v>0</v>
      </c>
      <c r="V118" s="224">
        <f>($U118)/$D$87</f>
        <v>0</v>
      </c>
      <c r="W118" s="261">
        <f>D87</f>
        <v>346</v>
      </c>
      <c r="X118" s="201" t="s">
        <v>85</v>
      </c>
      <c r="Y118" s="196">
        <f t="shared" si="19"/>
        <v>0</v>
      </c>
      <c r="Z118" s="105"/>
    </row>
    <row r="119" spans="1:26" x14ac:dyDescent="0.25">
      <c r="A119" s="58"/>
      <c r="B119" s="59"/>
      <c r="C119" s="59"/>
      <c r="D119" s="59"/>
      <c r="E119" s="61"/>
      <c r="F119" s="61"/>
      <c r="G119" s="62"/>
      <c r="H119" s="66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67"/>
      <c r="U119" s="73">
        <f t="shared" si="21"/>
        <v>0</v>
      </c>
      <c r="V119" s="224">
        <f t="shared" ref="V119:V125" si="22">($U119)/$D$87</f>
        <v>0</v>
      </c>
      <c r="W119" s="261">
        <f>D87</f>
        <v>346</v>
      </c>
      <c r="X119" s="200" t="s">
        <v>88</v>
      </c>
      <c r="Y119" s="196">
        <f t="shared" si="19"/>
        <v>0</v>
      </c>
      <c r="Z119" s="105" t="s">
        <v>444</v>
      </c>
    </row>
    <row r="120" spans="1:26" x14ac:dyDescent="0.25">
      <c r="A120" s="58"/>
      <c r="B120" s="59"/>
      <c r="C120" s="59"/>
      <c r="D120" s="59"/>
      <c r="E120" s="61"/>
      <c r="F120" s="61"/>
      <c r="G120" s="62"/>
      <c r="H120" s="66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67"/>
      <c r="U120" s="73">
        <f t="shared" si="21"/>
        <v>0</v>
      </c>
      <c r="V120" s="224">
        <f t="shared" si="22"/>
        <v>0</v>
      </c>
      <c r="W120" s="261">
        <f>D87</f>
        <v>346</v>
      </c>
      <c r="X120" s="200" t="s">
        <v>101</v>
      </c>
      <c r="Y120" s="196">
        <f t="shared" si="19"/>
        <v>0</v>
      </c>
      <c r="Z120" s="105" t="s">
        <v>414</v>
      </c>
    </row>
    <row r="121" spans="1:26" x14ac:dyDescent="0.25">
      <c r="A121" s="58"/>
      <c r="B121" s="59"/>
      <c r="C121" s="59"/>
      <c r="D121" s="59"/>
      <c r="E121" s="61"/>
      <c r="F121" s="61"/>
      <c r="G121" s="62"/>
      <c r="H121" s="66">
        <v>2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67"/>
      <c r="U121" s="73">
        <f t="shared" si="21"/>
        <v>2</v>
      </c>
      <c r="V121" s="224">
        <f t="shared" si="22"/>
        <v>5.7803468208092483E-3</v>
      </c>
      <c r="W121" s="261">
        <f>D87</f>
        <v>346</v>
      </c>
      <c r="X121" s="200" t="s">
        <v>39</v>
      </c>
      <c r="Y121" s="196">
        <f t="shared" si="19"/>
        <v>2</v>
      </c>
      <c r="Z121" s="363"/>
    </row>
    <row r="122" spans="1:26" x14ac:dyDescent="0.25">
      <c r="A122" s="58"/>
      <c r="B122" s="59"/>
      <c r="C122" s="59"/>
      <c r="D122" s="59"/>
      <c r="E122" s="61"/>
      <c r="F122" s="61"/>
      <c r="G122" s="62"/>
      <c r="H122" s="66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67"/>
      <c r="U122" s="73">
        <f t="shared" si="21"/>
        <v>0</v>
      </c>
      <c r="V122" s="224">
        <f t="shared" si="22"/>
        <v>0</v>
      </c>
      <c r="W122" s="261">
        <f>D87</f>
        <v>346</v>
      </c>
      <c r="X122" s="200" t="s">
        <v>175</v>
      </c>
      <c r="Y122" s="196">
        <f t="shared" si="19"/>
        <v>0</v>
      </c>
      <c r="Z122" s="105"/>
    </row>
    <row r="123" spans="1:26" x14ac:dyDescent="0.25">
      <c r="A123" s="58"/>
      <c r="B123" s="59"/>
      <c r="C123" s="59"/>
      <c r="D123" s="59"/>
      <c r="E123" s="61"/>
      <c r="F123" s="61"/>
      <c r="G123" s="62"/>
      <c r="H123" s="66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67"/>
      <c r="U123" s="73">
        <f t="shared" si="21"/>
        <v>0</v>
      </c>
      <c r="V123" s="224">
        <f t="shared" si="22"/>
        <v>0</v>
      </c>
      <c r="W123" s="261">
        <f>D87</f>
        <v>346</v>
      </c>
      <c r="X123" s="200" t="s">
        <v>90</v>
      </c>
      <c r="Y123" s="196">
        <f t="shared" si="19"/>
        <v>0</v>
      </c>
      <c r="Z123" s="87"/>
    </row>
    <row r="124" spans="1:26" ht="15.75" thickBot="1" x14ac:dyDescent="0.3">
      <c r="A124" s="191"/>
      <c r="B124" s="192"/>
      <c r="C124" s="192"/>
      <c r="D124" s="192"/>
      <c r="E124" s="193"/>
      <c r="F124" s="193"/>
      <c r="G124" s="199"/>
      <c r="H124" s="70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2"/>
      <c r="U124" s="195">
        <f t="shared" si="21"/>
        <v>0</v>
      </c>
      <c r="V124" s="331">
        <f t="shared" si="22"/>
        <v>0</v>
      </c>
      <c r="W124" s="262">
        <f>D87</f>
        <v>346</v>
      </c>
      <c r="X124" s="315" t="s">
        <v>76</v>
      </c>
      <c r="Y124" s="196">
        <f t="shared" si="19"/>
        <v>0</v>
      </c>
      <c r="Z124" s="198"/>
    </row>
    <row r="125" spans="1:26" ht="15.75" thickBot="1" x14ac:dyDescent="0.3">
      <c r="G125" s="53" t="s">
        <v>5</v>
      </c>
      <c r="H125" s="63">
        <f t="shared" ref="H125:T125" si="23">SUM(H88:H124)</f>
        <v>58</v>
      </c>
      <c r="I125" s="63">
        <f t="shared" si="23"/>
        <v>2</v>
      </c>
      <c r="J125" s="63">
        <f t="shared" si="23"/>
        <v>4</v>
      </c>
      <c r="K125" s="63">
        <f t="shared" si="23"/>
        <v>0</v>
      </c>
      <c r="L125" s="63">
        <f t="shared" si="23"/>
        <v>33</v>
      </c>
      <c r="M125" s="63">
        <f t="shared" si="23"/>
        <v>0</v>
      </c>
      <c r="N125" s="63">
        <f t="shared" si="23"/>
        <v>0</v>
      </c>
      <c r="O125" s="63">
        <f t="shared" si="23"/>
        <v>0</v>
      </c>
      <c r="P125" s="63">
        <f t="shared" si="23"/>
        <v>0</v>
      </c>
      <c r="Q125" s="63">
        <f t="shared" si="23"/>
        <v>0</v>
      </c>
      <c r="R125" s="63">
        <f t="shared" si="23"/>
        <v>0</v>
      </c>
      <c r="S125" s="63">
        <f t="shared" si="23"/>
        <v>0</v>
      </c>
      <c r="T125" s="63">
        <f t="shared" si="23"/>
        <v>12</v>
      </c>
      <c r="U125" s="79">
        <f>SUM(H125,J125,L125,N125,P125,R125,T125)</f>
        <v>107</v>
      </c>
      <c r="V125" s="224">
        <f t="shared" si="22"/>
        <v>0.30924855491329478</v>
      </c>
      <c r="W125" s="262">
        <f>D87</f>
        <v>346</v>
      </c>
      <c r="X125" s="197"/>
      <c r="Y125" s="196">
        <f t="shared" si="19"/>
        <v>107</v>
      </c>
      <c r="Z125" s="14"/>
    </row>
    <row r="127" spans="1:26" ht="15.75" thickBot="1" x14ac:dyDescent="0.3"/>
    <row r="128" spans="1:26" ht="90.75" thickBot="1" x14ac:dyDescent="0.3">
      <c r="A128" s="49" t="s">
        <v>23</v>
      </c>
      <c r="B128" s="49" t="s">
        <v>51</v>
      </c>
      <c r="C128" s="49" t="s">
        <v>56</v>
      </c>
      <c r="D128" s="49" t="s">
        <v>18</v>
      </c>
      <c r="E128" s="48" t="s">
        <v>17</v>
      </c>
      <c r="F128" s="50" t="s">
        <v>1</v>
      </c>
      <c r="G128" s="51" t="s">
        <v>24</v>
      </c>
      <c r="H128" s="52" t="s">
        <v>77</v>
      </c>
      <c r="I128" s="52" t="s">
        <v>78</v>
      </c>
      <c r="J128" s="52" t="s">
        <v>57</v>
      </c>
      <c r="K128" s="52" t="s">
        <v>62</v>
      </c>
      <c r="L128" s="52" t="s">
        <v>58</v>
      </c>
      <c r="M128" s="52" t="s">
        <v>63</v>
      </c>
      <c r="N128" s="52" t="s">
        <v>59</v>
      </c>
      <c r="O128" s="52" t="s">
        <v>64</v>
      </c>
      <c r="P128" s="52" t="s">
        <v>60</v>
      </c>
      <c r="Q128" s="52" t="s">
        <v>79</v>
      </c>
      <c r="R128" s="52" t="s">
        <v>61</v>
      </c>
      <c r="S128" s="52" t="s">
        <v>131</v>
      </c>
      <c r="T128" s="49" t="s">
        <v>44</v>
      </c>
      <c r="U128" s="49" t="s">
        <v>5</v>
      </c>
      <c r="V128" s="48" t="s">
        <v>2</v>
      </c>
      <c r="W128" s="88" t="s">
        <v>171</v>
      </c>
      <c r="X128" s="89" t="s">
        <v>21</v>
      </c>
      <c r="Y128" s="215" t="s">
        <v>5</v>
      </c>
      <c r="Z128" s="89" t="s">
        <v>7</v>
      </c>
    </row>
    <row r="129" spans="1:26" ht="15.75" thickBot="1" x14ac:dyDescent="0.3">
      <c r="A129" s="221">
        <v>1480304</v>
      </c>
      <c r="B129" s="221" t="s">
        <v>339</v>
      </c>
      <c r="C129" s="474">
        <v>288</v>
      </c>
      <c r="D129" s="474">
        <v>313</v>
      </c>
      <c r="E129" s="483">
        <v>271</v>
      </c>
      <c r="F129" s="484">
        <f>E129/D129</f>
        <v>0.86581469648562304</v>
      </c>
      <c r="G129" s="216">
        <v>45014</v>
      </c>
      <c r="H129" s="205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3"/>
      <c r="U129" s="94"/>
      <c r="V129" s="202"/>
      <c r="W129" s="202"/>
      <c r="X129" s="95" t="s">
        <v>80</v>
      </c>
      <c r="Y129" s="215" t="s">
        <v>5</v>
      </c>
      <c r="Z129" s="86" t="s">
        <v>75</v>
      </c>
    </row>
    <row r="130" spans="1:26" x14ac:dyDescent="0.25">
      <c r="A130" s="55"/>
      <c r="B130" s="56"/>
      <c r="C130" s="56"/>
      <c r="D130" s="56"/>
      <c r="E130" s="56"/>
      <c r="F130" s="56"/>
      <c r="G130" s="57"/>
      <c r="H130" s="64">
        <v>4</v>
      </c>
      <c r="I130" s="74"/>
      <c r="J130" s="74">
        <v>1</v>
      </c>
      <c r="K130" s="74"/>
      <c r="L130" s="74"/>
      <c r="M130" s="74"/>
      <c r="N130" s="74"/>
      <c r="O130" s="74"/>
      <c r="P130" s="74"/>
      <c r="Q130" s="74"/>
      <c r="R130" s="74"/>
      <c r="S130" s="74"/>
      <c r="T130" s="65">
        <v>1</v>
      </c>
      <c r="U130" s="77">
        <f t="shared" ref="U130:U149" si="24">SUM(H130,J130,L130,N130,P130,R130,T130)</f>
        <v>6</v>
      </c>
      <c r="V130" s="224">
        <f>($U130)/$D$87</f>
        <v>1.7341040462427744E-2</v>
      </c>
      <c r="W130" s="261">
        <f>D129</f>
        <v>313</v>
      </c>
      <c r="X130" s="201" t="s">
        <v>16</v>
      </c>
      <c r="Y130" s="214">
        <f t="shared" ref="Y130:Y142" si="25">U130</f>
        <v>6</v>
      </c>
      <c r="Z130" s="105"/>
    </row>
    <row r="131" spans="1:26" x14ac:dyDescent="0.25">
      <c r="A131" s="58"/>
      <c r="B131" s="59"/>
      <c r="C131" s="59"/>
      <c r="D131" s="59"/>
      <c r="E131" s="59"/>
      <c r="F131" s="59"/>
      <c r="G131" s="60"/>
      <c r="H131" s="66"/>
      <c r="I131" s="75"/>
      <c r="J131" s="75"/>
      <c r="K131" s="75"/>
      <c r="L131" s="75"/>
      <c r="M131" s="75"/>
      <c r="N131" s="71"/>
      <c r="O131" s="75"/>
      <c r="P131" s="75"/>
      <c r="Q131" s="75"/>
      <c r="R131" s="75"/>
      <c r="S131" s="75"/>
      <c r="T131" s="67"/>
      <c r="U131" s="73">
        <f t="shared" si="24"/>
        <v>0</v>
      </c>
      <c r="V131" s="224">
        <f t="shared" ref="V131:V158" si="26">($U131)/$D$87</f>
        <v>0</v>
      </c>
      <c r="W131" s="261">
        <f>D129</f>
        <v>313</v>
      </c>
      <c r="X131" s="200" t="s">
        <v>46</v>
      </c>
      <c r="Y131" s="196">
        <f t="shared" si="25"/>
        <v>0</v>
      </c>
      <c r="Z131" s="290"/>
    </row>
    <row r="132" spans="1:26" x14ac:dyDescent="0.25">
      <c r="A132" s="58"/>
      <c r="B132" s="59"/>
      <c r="C132" s="59"/>
      <c r="D132" s="59"/>
      <c r="E132" s="59" t="s">
        <v>654</v>
      </c>
      <c r="F132" s="59"/>
      <c r="G132" s="60"/>
      <c r="H132" s="66">
        <v>5</v>
      </c>
      <c r="I132" s="75"/>
      <c r="J132" s="75">
        <v>2</v>
      </c>
      <c r="K132" s="75"/>
      <c r="L132" s="75"/>
      <c r="M132" s="75"/>
      <c r="N132" s="75"/>
      <c r="O132" s="75"/>
      <c r="P132" s="75"/>
      <c r="Q132" s="75"/>
      <c r="R132" s="75"/>
      <c r="S132" s="75"/>
      <c r="T132" s="67">
        <v>1</v>
      </c>
      <c r="U132" s="73">
        <f t="shared" si="24"/>
        <v>8</v>
      </c>
      <c r="V132" s="224">
        <f t="shared" si="26"/>
        <v>2.3121387283236993E-2</v>
      </c>
      <c r="W132" s="261">
        <f>D129</f>
        <v>313</v>
      </c>
      <c r="X132" s="200" t="s">
        <v>6</v>
      </c>
      <c r="Y132" s="196">
        <f t="shared" si="25"/>
        <v>8</v>
      </c>
      <c r="Z132" s="136"/>
    </row>
    <row r="133" spans="1:26" x14ac:dyDescent="0.25">
      <c r="A133" s="58"/>
      <c r="B133" s="59"/>
      <c r="C133" s="59"/>
      <c r="D133" s="59"/>
      <c r="E133" s="61"/>
      <c r="F133" s="61"/>
      <c r="G133" s="60"/>
      <c r="H133" s="66">
        <v>1</v>
      </c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67"/>
      <c r="U133" s="73">
        <f t="shared" si="24"/>
        <v>1</v>
      </c>
      <c r="V133" s="224">
        <f t="shared" si="26"/>
        <v>2.8901734104046241E-3</v>
      </c>
      <c r="W133" s="261">
        <f>D129</f>
        <v>313</v>
      </c>
      <c r="X133" s="200" t="s">
        <v>14</v>
      </c>
      <c r="Y133" s="196">
        <f t="shared" si="25"/>
        <v>1</v>
      </c>
      <c r="Z133" s="87"/>
    </row>
    <row r="134" spans="1:26" x14ac:dyDescent="0.25">
      <c r="A134" s="58"/>
      <c r="B134" s="59"/>
      <c r="C134" s="59"/>
      <c r="D134" s="59"/>
      <c r="E134" s="61"/>
      <c r="F134" s="61"/>
      <c r="G134" s="60"/>
      <c r="H134" s="66">
        <v>3</v>
      </c>
      <c r="I134" s="75"/>
      <c r="J134" s="75">
        <v>1</v>
      </c>
      <c r="K134" s="75"/>
      <c r="L134" s="75"/>
      <c r="M134" s="75"/>
      <c r="N134" s="75"/>
      <c r="O134" s="75"/>
      <c r="P134" s="75"/>
      <c r="Q134" s="75"/>
      <c r="R134" s="75"/>
      <c r="S134" s="75"/>
      <c r="T134" s="67">
        <v>1</v>
      </c>
      <c r="U134" s="73">
        <f t="shared" si="24"/>
        <v>5</v>
      </c>
      <c r="V134" s="224">
        <f t="shared" si="26"/>
        <v>1.4450867052023121E-2</v>
      </c>
      <c r="W134" s="261">
        <f>D129</f>
        <v>313</v>
      </c>
      <c r="X134" s="200" t="s">
        <v>15</v>
      </c>
      <c r="Y134" s="196">
        <f t="shared" si="25"/>
        <v>5</v>
      </c>
      <c r="Z134" s="87"/>
    </row>
    <row r="135" spans="1:26" x14ac:dyDescent="0.25">
      <c r="A135" s="58"/>
      <c r="B135" s="59"/>
      <c r="C135" s="59"/>
      <c r="D135" s="59"/>
      <c r="E135" s="61"/>
      <c r="F135" s="61"/>
      <c r="G135" s="60"/>
      <c r="H135" s="66">
        <v>3</v>
      </c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67"/>
      <c r="U135" s="73">
        <f t="shared" si="24"/>
        <v>3</v>
      </c>
      <c r="V135" s="224">
        <f t="shared" si="26"/>
        <v>8.670520231213872E-3</v>
      </c>
      <c r="W135" s="261">
        <f>D129</f>
        <v>313</v>
      </c>
      <c r="X135" s="200" t="s">
        <v>32</v>
      </c>
      <c r="Y135" s="196">
        <f t="shared" si="25"/>
        <v>3</v>
      </c>
      <c r="Z135" s="136"/>
    </row>
    <row r="136" spans="1:26" x14ac:dyDescent="0.25">
      <c r="A136" s="58"/>
      <c r="B136" s="59"/>
      <c r="C136" s="59"/>
      <c r="D136" s="59"/>
      <c r="E136" s="61"/>
      <c r="F136" s="61"/>
      <c r="G136" s="60"/>
      <c r="H136" s="66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67"/>
      <c r="U136" s="73">
        <f t="shared" si="24"/>
        <v>0</v>
      </c>
      <c r="V136" s="224">
        <f t="shared" si="26"/>
        <v>0</v>
      </c>
      <c r="W136" s="261">
        <f>D129</f>
        <v>313</v>
      </c>
      <c r="X136" s="200" t="s">
        <v>33</v>
      </c>
      <c r="Y136" s="196">
        <f t="shared" si="25"/>
        <v>0</v>
      </c>
      <c r="Z136" s="136"/>
    </row>
    <row r="137" spans="1:26" x14ac:dyDescent="0.25">
      <c r="A137" s="58"/>
      <c r="B137" s="59"/>
      <c r="C137" s="59"/>
      <c r="D137" s="59"/>
      <c r="E137" s="61"/>
      <c r="F137" s="61"/>
      <c r="G137" s="60"/>
      <c r="H137" s="66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67"/>
      <c r="U137" s="73">
        <f t="shared" si="24"/>
        <v>0</v>
      </c>
      <c r="V137" s="224">
        <f t="shared" si="26"/>
        <v>0</v>
      </c>
      <c r="W137" s="261">
        <f>D129</f>
        <v>313</v>
      </c>
      <c r="X137" s="200" t="s">
        <v>130</v>
      </c>
      <c r="Y137" s="196">
        <f t="shared" si="25"/>
        <v>0</v>
      </c>
      <c r="Z137" s="136"/>
    </row>
    <row r="138" spans="1:26" x14ac:dyDescent="0.25">
      <c r="A138" s="58"/>
      <c r="B138" s="59"/>
      <c r="C138" s="59"/>
      <c r="D138" s="59"/>
      <c r="E138" s="61"/>
      <c r="F138" s="61"/>
      <c r="G138" s="60"/>
      <c r="H138" s="66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67"/>
      <c r="U138" s="73">
        <f t="shared" si="24"/>
        <v>0</v>
      </c>
      <c r="V138" s="224">
        <f t="shared" si="26"/>
        <v>0</v>
      </c>
      <c r="W138" s="261">
        <f>D129</f>
        <v>313</v>
      </c>
      <c r="X138" s="200" t="s">
        <v>31</v>
      </c>
      <c r="Y138" s="196">
        <f t="shared" si="25"/>
        <v>0</v>
      </c>
      <c r="Z138" s="136"/>
    </row>
    <row r="139" spans="1:26" x14ac:dyDescent="0.25">
      <c r="A139" s="58"/>
      <c r="B139" s="59"/>
      <c r="C139" s="59"/>
      <c r="D139" s="59"/>
      <c r="E139" s="61"/>
      <c r="F139" s="61"/>
      <c r="G139" s="60"/>
      <c r="H139" s="66">
        <v>1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67"/>
      <c r="U139" s="73">
        <f t="shared" si="24"/>
        <v>1</v>
      </c>
      <c r="V139" s="224">
        <f t="shared" si="26"/>
        <v>2.8901734104046241E-3</v>
      </c>
      <c r="W139" s="261">
        <f>D129</f>
        <v>313</v>
      </c>
      <c r="X139" s="200" t="s">
        <v>0</v>
      </c>
      <c r="Y139" s="196">
        <f t="shared" si="25"/>
        <v>1</v>
      </c>
      <c r="Z139" s="87"/>
    </row>
    <row r="140" spans="1:26" x14ac:dyDescent="0.25">
      <c r="A140" s="58"/>
      <c r="B140" s="59"/>
      <c r="C140" s="59"/>
      <c r="D140" s="59"/>
      <c r="E140" s="61"/>
      <c r="F140" s="61"/>
      <c r="G140" s="60"/>
      <c r="H140" s="66">
        <v>1</v>
      </c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67"/>
      <c r="U140" s="73">
        <f t="shared" si="24"/>
        <v>1</v>
      </c>
      <c r="V140" s="224">
        <f t="shared" si="26"/>
        <v>2.8901734104046241E-3</v>
      </c>
      <c r="W140" s="261">
        <f>D129</f>
        <v>313</v>
      </c>
      <c r="X140" s="200" t="s">
        <v>12</v>
      </c>
      <c r="Y140" s="196">
        <f t="shared" si="25"/>
        <v>1</v>
      </c>
      <c r="Z140" s="87"/>
    </row>
    <row r="141" spans="1:26" x14ac:dyDescent="0.25">
      <c r="A141" s="58"/>
      <c r="B141" s="59"/>
      <c r="C141" s="59"/>
      <c r="D141" s="59"/>
      <c r="E141" s="61"/>
      <c r="F141" s="61"/>
      <c r="G141" s="60"/>
      <c r="H141" s="66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67"/>
      <c r="U141" s="73">
        <f t="shared" si="24"/>
        <v>0</v>
      </c>
      <c r="V141" s="224">
        <f t="shared" si="26"/>
        <v>0</v>
      </c>
      <c r="W141" s="261">
        <f>D129</f>
        <v>313</v>
      </c>
      <c r="X141" s="200" t="s">
        <v>35</v>
      </c>
      <c r="Y141" s="196">
        <f t="shared" si="25"/>
        <v>0</v>
      </c>
      <c r="Z141" s="136"/>
    </row>
    <row r="142" spans="1:26" x14ac:dyDescent="0.25">
      <c r="A142" s="58"/>
      <c r="B142" s="59"/>
      <c r="C142" s="59"/>
      <c r="D142" s="59"/>
      <c r="E142" s="61"/>
      <c r="F142" s="61"/>
      <c r="G142" s="60"/>
      <c r="H142" s="70"/>
      <c r="I142" s="71"/>
      <c r="J142" s="71">
        <v>3</v>
      </c>
      <c r="K142" s="71"/>
      <c r="L142" s="71"/>
      <c r="M142" s="71"/>
      <c r="N142" s="71"/>
      <c r="O142" s="71"/>
      <c r="P142" s="71"/>
      <c r="Q142" s="71"/>
      <c r="R142" s="71"/>
      <c r="S142" s="71"/>
      <c r="T142" s="72"/>
      <c r="U142" s="195">
        <f t="shared" si="24"/>
        <v>3</v>
      </c>
      <c r="V142" s="224">
        <f t="shared" si="26"/>
        <v>8.670520231213872E-3</v>
      </c>
      <c r="W142" s="261">
        <f>D129</f>
        <v>313</v>
      </c>
      <c r="X142" s="213" t="s">
        <v>29</v>
      </c>
      <c r="Y142" s="196">
        <f t="shared" si="25"/>
        <v>3</v>
      </c>
      <c r="Z142" s="87"/>
    </row>
    <row r="143" spans="1:26" ht="15.75" x14ac:dyDescent="0.25">
      <c r="A143" s="58"/>
      <c r="B143" s="59"/>
      <c r="C143" s="59"/>
      <c r="D143" s="59"/>
      <c r="E143" s="61"/>
      <c r="F143" s="61"/>
      <c r="G143" s="60"/>
      <c r="H143" s="70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2"/>
      <c r="U143" s="195">
        <f t="shared" si="24"/>
        <v>0</v>
      </c>
      <c r="V143" s="224">
        <f t="shared" si="26"/>
        <v>0</v>
      </c>
      <c r="W143" s="261"/>
      <c r="X143" s="376" t="s">
        <v>179</v>
      </c>
      <c r="Y143" s="196"/>
      <c r="Z143" s="87"/>
    </row>
    <row r="144" spans="1:26" x14ac:dyDescent="0.25">
      <c r="A144" s="58"/>
      <c r="B144" s="59"/>
      <c r="C144" s="59"/>
      <c r="D144" s="59"/>
      <c r="E144" s="61"/>
      <c r="F144" s="61"/>
      <c r="G144" s="62"/>
      <c r="H144" s="38">
        <v>7</v>
      </c>
      <c r="I144" s="75"/>
      <c r="J144" s="75">
        <v>6</v>
      </c>
      <c r="K144" s="75"/>
      <c r="L144" s="75"/>
      <c r="M144" s="75"/>
      <c r="N144" s="75"/>
      <c r="O144" s="75"/>
      <c r="P144" s="75"/>
      <c r="Q144" s="75"/>
      <c r="R144" s="75"/>
      <c r="S144" s="75"/>
      <c r="T144" s="67"/>
      <c r="U144" s="73">
        <f t="shared" si="24"/>
        <v>13</v>
      </c>
      <c r="V144" s="224">
        <f t="shared" si="26"/>
        <v>3.7572254335260118E-2</v>
      </c>
      <c r="W144" s="261">
        <f>D129</f>
        <v>313</v>
      </c>
      <c r="X144" s="207" t="s">
        <v>175</v>
      </c>
      <c r="Y144" s="196"/>
      <c r="Z144" s="291" t="s">
        <v>409</v>
      </c>
    </row>
    <row r="145" spans="1:26" ht="15.75" thickBot="1" x14ac:dyDescent="0.3">
      <c r="A145" s="58"/>
      <c r="B145" s="59"/>
      <c r="C145" s="59"/>
      <c r="D145" s="59"/>
      <c r="E145" s="61"/>
      <c r="F145" s="61"/>
      <c r="G145" s="60"/>
      <c r="H145" s="212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0"/>
      <c r="U145" s="209">
        <f t="shared" si="24"/>
        <v>0</v>
      </c>
      <c r="V145" s="331">
        <f t="shared" si="26"/>
        <v>0</v>
      </c>
      <c r="W145" s="262">
        <f>D129</f>
        <v>313</v>
      </c>
      <c r="X145" s="208" t="s">
        <v>221</v>
      </c>
      <c r="Y145" s="196">
        <f>U145</f>
        <v>0</v>
      </c>
      <c r="Z145" s="136"/>
    </row>
    <row r="146" spans="1:26" x14ac:dyDescent="0.25">
      <c r="A146" s="58"/>
      <c r="B146" s="59"/>
      <c r="C146" s="59"/>
      <c r="D146" s="59"/>
      <c r="E146" s="61"/>
      <c r="F146" s="61"/>
      <c r="G146" s="60"/>
      <c r="H146" s="64"/>
      <c r="I146" s="184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68"/>
      <c r="U146" s="73">
        <f t="shared" si="24"/>
        <v>0</v>
      </c>
      <c r="V146" s="224">
        <f t="shared" si="26"/>
        <v>0</v>
      </c>
      <c r="W146" s="263">
        <f>D129</f>
        <v>313</v>
      </c>
      <c r="X146" s="207" t="s">
        <v>11</v>
      </c>
      <c r="Y146" s="196"/>
      <c r="Z146" s="136"/>
    </row>
    <row r="147" spans="1:26" x14ac:dyDescent="0.25">
      <c r="A147" s="58"/>
      <c r="B147" s="59"/>
      <c r="C147" s="59"/>
      <c r="D147" s="59"/>
      <c r="E147" s="61"/>
      <c r="F147" s="61"/>
      <c r="G147" s="60"/>
      <c r="H147" s="66"/>
      <c r="I147" s="38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67"/>
      <c r="U147" s="73">
        <f t="shared" si="24"/>
        <v>0</v>
      </c>
      <c r="V147" s="224">
        <f t="shared" si="26"/>
        <v>0</v>
      </c>
      <c r="W147" s="261">
        <f>D129</f>
        <v>313</v>
      </c>
      <c r="X147" s="200" t="s">
        <v>30</v>
      </c>
      <c r="Y147" s="196">
        <f t="shared" ref="Y147:Y167" si="27">U147</f>
        <v>0</v>
      </c>
      <c r="Z147" s="370" t="s">
        <v>285</v>
      </c>
    </row>
    <row r="148" spans="1:26" x14ac:dyDescent="0.25">
      <c r="A148" s="58"/>
      <c r="B148" s="59"/>
      <c r="C148" s="59"/>
      <c r="D148" s="59"/>
      <c r="E148" s="61"/>
      <c r="F148" s="61"/>
      <c r="G148" s="60"/>
      <c r="H148" s="66"/>
      <c r="I148" s="38">
        <v>2</v>
      </c>
      <c r="J148" s="75">
        <v>1</v>
      </c>
      <c r="K148" s="75"/>
      <c r="L148" s="75"/>
      <c r="M148" s="75"/>
      <c r="N148" s="75"/>
      <c r="O148" s="75"/>
      <c r="P148" s="75"/>
      <c r="Q148" s="75"/>
      <c r="R148" s="75"/>
      <c r="S148" s="75"/>
      <c r="T148" s="67">
        <v>1</v>
      </c>
      <c r="U148" s="73">
        <f t="shared" si="24"/>
        <v>2</v>
      </c>
      <c r="V148" s="224">
        <f t="shared" si="26"/>
        <v>5.7803468208092483E-3</v>
      </c>
      <c r="W148" s="261">
        <f>D129</f>
        <v>313</v>
      </c>
      <c r="X148" s="200" t="s">
        <v>3</v>
      </c>
      <c r="Y148" s="196">
        <f t="shared" si="27"/>
        <v>2</v>
      </c>
      <c r="Z148" s="370" t="s">
        <v>655</v>
      </c>
    </row>
    <row r="149" spans="1:26" x14ac:dyDescent="0.25">
      <c r="A149" s="58"/>
      <c r="B149" s="59"/>
      <c r="C149" s="59"/>
      <c r="D149" s="59"/>
      <c r="E149" s="61"/>
      <c r="F149" s="61"/>
      <c r="G149" s="60"/>
      <c r="H149" s="66"/>
      <c r="I149" s="38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67"/>
      <c r="U149" s="73">
        <f t="shared" si="24"/>
        <v>0</v>
      </c>
      <c r="V149" s="224">
        <f t="shared" si="26"/>
        <v>0</v>
      </c>
      <c r="W149" s="261">
        <f>D129</f>
        <v>313</v>
      </c>
      <c r="X149" s="200" t="s">
        <v>8</v>
      </c>
      <c r="Y149" s="196">
        <f t="shared" si="27"/>
        <v>0</v>
      </c>
      <c r="Z149" s="446"/>
    </row>
    <row r="150" spans="1:26" x14ac:dyDescent="0.25">
      <c r="A150" s="58"/>
      <c r="B150" s="59"/>
      <c r="C150" s="59"/>
      <c r="D150" s="59"/>
      <c r="E150" s="61"/>
      <c r="F150" s="61"/>
      <c r="G150" s="60"/>
      <c r="H150" s="66"/>
      <c r="I150" s="38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67"/>
      <c r="U150" s="73">
        <f>SUM(H150,J150,L150,N150,P150,R150,T150)</f>
        <v>0</v>
      </c>
      <c r="V150" s="224">
        <f t="shared" si="26"/>
        <v>0</v>
      </c>
      <c r="W150" s="261">
        <f>D129</f>
        <v>313</v>
      </c>
      <c r="X150" s="200" t="s">
        <v>9</v>
      </c>
      <c r="Y150" s="196">
        <f t="shared" si="27"/>
        <v>0</v>
      </c>
      <c r="Z150" s="453"/>
    </row>
    <row r="151" spans="1:26" x14ac:dyDescent="0.25">
      <c r="A151" s="58"/>
      <c r="B151" s="59"/>
      <c r="C151" s="59"/>
      <c r="D151" s="59"/>
      <c r="E151" s="61"/>
      <c r="F151" s="61"/>
      <c r="G151" s="60"/>
      <c r="H151" s="66"/>
      <c r="I151" s="38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67"/>
      <c r="U151" s="73">
        <f t="shared" ref="U151:U158" si="28">SUM(H151,J151,L151,N151,P151,R151,T151)</f>
        <v>0</v>
      </c>
      <c r="V151" s="224">
        <f t="shared" si="26"/>
        <v>0</v>
      </c>
      <c r="W151" s="261">
        <f>D129</f>
        <v>313</v>
      </c>
      <c r="X151" s="200" t="s">
        <v>82</v>
      </c>
      <c r="Y151" s="196">
        <f t="shared" si="27"/>
        <v>0</v>
      </c>
      <c r="Z151" s="370"/>
    </row>
    <row r="152" spans="1:26" x14ac:dyDescent="0.25">
      <c r="A152" s="58"/>
      <c r="B152" s="59"/>
      <c r="C152" s="59"/>
      <c r="D152" s="59"/>
      <c r="E152" s="61"/>
      <c r="F152" s="61"/>
      <c r="G152" s="60"/>
      <c r="H152" s="134"/>
      <c r="I152" s="75">
        <v>4</v>
      </c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67"/>
      <c r="U152" s="73">
        <f t="shared" si="28"/>
        <v>0</v>
      </c>
      <c r="V152" s="224">
        <f t="shared" si="26"/>
        <v>0</v>
      </c>
      <c r="W152" s="261">
        <f>D129</f>
        <v>313</v>
      </c>
      <c r="X152" s="200" t="s">
        <v>20</v>
      </c>
      <c r="Y152" s="196">
        <f t="shared" si="27"/>
        <v>0</v>
      </c>
      <c r="Z152" s="363"/>
    </row>
    <row r="153" spans="1:26" x14ac:dyDescent="0.25">
      <c r="A153" s="58"/>
      <c r="B153" s="59"/>
      <c r="C153" s="59"/>
      <c r="D153" s="59"/>
      <c r="E153" s="61"/>
      <c r="F153" s="61"/>
      <c r="G153" s="60"/>
      <c r="H153" s="66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67"/>
      <c r="U153" s="73">
        <f t="shared" si="28"/>
        <v>0</v>
      </c>
      <c r="V153" s="224">
        <f t="shared" si="26"/>
        <v>0</v>
      </c>
      <c r="W153" s="261">
        <f>D129</f>
        <v>313</v>
      </c>
      <c r="X153" s="200" t="s">
        <v>83</v>
      </c>
      <c r="Y153" s="196">
        <f t="shared" si="27"/>
        <v>0</v>
      </c>
      <c r="Z153" s="363"/>
    </row>
    <row r="154" spans="1:26" x14ac:dyDescent="0.25">
      <c r="A154" s="58"/>
      <c r="B154" s="59"/>
      <c r="C154" s="59"/>
      <c r="D154" s="59"/>
      <c r="E154" s="61"/>
      <c r="F154" s="61"/>
      <c r="G154" s="60"/>
      <c r="H154" s="66"/>
      <c r="I154" s="75">
        <v>1</v>
      </c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67"/>
      <c r="U154" s="73">
        <f t="shared" si="28"/>
        <v>0</v>
      </c>
      <c r="V154" s="224">
        <f t="shared" si="26"/>
        <v>0</v>
      </c>
      <c r="W154" s="261">
        <f>D129</f>
        <v>313</v>
      </c>
      <c r="X154" s="200" t="s">
        <v>10</v>
      </c>
      <c r="Y154" s="196">
        <f t="shared" si="27"/>
        <v>0</v>
      </c>
      <c r="Z154" s="105"/>
    </row>
    <row r="155" spans="1:26" x14ac:dyDescent="0.25">
      <c r="A155" s="58"/>
      <c r="B155" s="59"/>
      <c r="C155" s="59"/>
      <c r="D155" s="59"/>
      <c r="E155" s="61"/>
      <c r="F155" s="61"/>
      <c r="G155" s="60"/>
      <c r="H155" s="66"/>
      <c r="I155" s="75">
        <v>7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67"/>
      <c r="U155" s="73">
        <f t="shared" si="28"/>
        <v>0</v>
      </c>
      <c r="V155" s="224">
        <f t="shared" si="26"/>
        <v>0</v>
      </c>
      <c r="W155" s="261">
        <f>D129</f>
        <v>313</v>
      </c>
      <c r="X155" s="200" t="s">
        <v>13</v>
      </c>
      <c r="Y155" s="196">
        <f t="shared" si="27"/>
        <v>0</v>
      </c>
      <c r="Z155" s="363"/>
    </row>
    <row r="156" spans="1:26" x14ac:dyDescent="0.25">
      <c r="A156" s="58"/>
      <c r="B156" s="59"/>
      <c r="C156" s="59"/>
      <c r="D156" s="59"/>
      <c r="E156" s="61"/>
      <c r="F156" s="61"/>
      <c r="G156" s="60"/>
      <c r="H156" s="66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67"/>
      <c r="U156" s="73">
        <f t="shared" si="28"/>
        <v>0</v>
      </c>
      <c r="V156" s="224">
        <f t="shared" si="26"/>
        <v>0</v>
      </c>
      <c r="W156" s="261">
        <f>D129</f>
        <v>313</v>
      </c>
      <c r="X156" s="200" t="s">
        <v>129</v>
      </c>
      <c r="Y156" s="196">
        <f t="shared" si="27"/>
        <v>0</v>
      </c>
      <c r="Z156" s="363"/>
    </row>
    <row r="157" spans="1:26" x14ac:dyDescent="0.25">
      <c r="A157" s="58"/>
      <c r="B157" s="59"/>
      <c r="C157" s="59"/>
      <c r="D157" s="59"/>
      <c r="E157" s="61"/>
      <c r="F157" s="61"/>
      <c r="G157" s="60"/>
      <c r="H157" s="66"/>
      <c r="I157" s="75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7"/>
      <c r="U157" s="73">
        <f t="shared" si="28"/>
        <v>0</v>
      </c>
      <c r="V157" s="224">
        <f t="shared" si="26"/>
        <v>0</v>
      </c>
      <c r="W157" s="261">
        <f>D129</f>
        <v>313</v>
      </c>
      <c r="X157" s="200" t="s">
        <v>85</v>
      </c>
      <c r="Y157" s="196">
        <f t="shared" si="27"/>
        <v>0</v>
      </c>
      <c r="Z157" s="363"/>
    </row>
    <row r="158" spans="1:26" ht="15.75" thickBot="1" x14ac:dyDescent="0.3">
      <c r="A158" s="58"/>
      <c r="B158" s="59"/>
      <c r="C158" s="59"/>
      <c r="D158" s="59"/>
      <c r="E158" s="61"/>
      <c r="F158" s="61"/>
      <c r="G158" s="60"/>
      <c r="H158" s="7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2"/>
      <c r="U158" s="73">
        <f t="shared" si="28"/>
        <v>0</v>
      </c>
      <c r="V158" s="224">
        <f t="shared" si="26"/>
        <v>0</v>
      </c>
      <c r="W158" s="262">
        <f>D129</f>
        <v>313</v>
      </c>
      <c r="X158" s="206" t="s">
        <v>101</v>
      </c>
      <c r="Y158" s="196">
        <f t="shared" si="27"/>
        <v>0</v>
      </c>
      <c r="Z158" s="105"/>
    </row>
    <row r="159" spans="1:26" ht="15.75" thickBot="1" x14ac:dyDescent="0.3">
      <c r="A159" s="58"/>
      <c r="B159" s="59"/>
      <c r="C159" s="59"/>
      <c r="D159" s="59"/>
      <c r="E159" s="61"/>
      <c r="F159" s="61"/>
      <c r="G159" s="60"/>
      <c r="H159" s="205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3"/>
      <c r="U159" s="202"/>
      <c r="V159" s="270"/>
      <c r="W159" s="316"/>
      <c r="X159" s="126" t="s">
        <v>86</v>
      </c>
      <c r="Y159" s="196">
        <f t="shared" si="27"/>
        <v>0</v>
      </c>
      <c r="Z159" s="105"/>
    </row>
    <row r="160" spans="1:26" x14ac:dyDescent="0.25">
      <c r="A160" s="58"/>
      <c r="B160" s="59"/>
      <c r="C160" s="59"/>
      <c r="D160" s="59"/>
      <c r="E160" s="61"/>
      <c r="F160" s="61"/>
      <c r="G160" s="62"/>
      <c r="H160" s="6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65"/>
      <c r="U160" s="78">
        <f t="shared" ref="U160:U166" si="29">SUM(H160,J160,L160,N160,P160,R160,T160)</f>
        <v>0</v>
      </c>
      <c r="V160" s="224">
        <f>($U160)/$D$87</f>
        <v>0</v>
      </c>
      <c r="W160" s="261">
        <f>D129</f>
        <v>313</v>
      </c>
      <c r="X160" s="201" t="s">
        <v>85</v>
      </c>
      <c r="Y160" s="196">
        <f t="shared" si="27"/>
        <v>0</v>
      </c>
      <c r="Z160" s="105"/>
    </row>
    <row r="161" spans="1:26" x14ac:dyDescent="0.25">
      <c r="A161" s="58"/>
      <c r="B161" s="59"/>
      <c r="C161" s="59"/>
      <c r="D161" s="59"/>
      <c r="E161" s="61"/>
      <c r="F161" s="61"/>
      <c r="G161" s="62"/>
      <c r="H161" s="66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67"/>
      <c r="U161" s="73">
        <f t="shared" si="29"/>
        <v>0</v>
      </c>
      <c r="V161" s="224">
        <f t="shared" ref="V161:V167" si="30">($U161)/$D$87</f>
        <v>0</v>
      </c>
      <c r="W161" s="261">
        <f>D129</f>
        <v>313</v>
      </c>
      <c r="X161" s="200" t="s">
        <v>88</v>
      </c>
      <c r="Y161" s="196">
        <f t="shared" si="27"/>
        <v>0</v>
      </c>
      <c r="Z161" s="105"/>
    </row>
    <row r="162" spans="1:26" x14ac:dyDescent="0.25">
      <c r="A162" s="58"/>
      <c r="B162" s="59"/>
      <c r="C162" s="59"/>
      <c r="D162" s="59"/>
      <c r="E162" s="61"/>
      <c r="F162" s="61"/>
      <c r="G162" s="62"/>
      <c r="H162" s="66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67"/>
      <c r="U162" s="73">
        <f t="shared" si="29"/>
        <v>0</v>
      </c>
      <c r="V162" s="224">
        <f t="shared" si="30"/>
        <v>0</v>
      </c>
      <c r="W162" s="261">
        <f>D129</f>
        <v>313</v>
      </c>
      <c r="X162" s="200" t="s">
        <v>101</v>
      </c>
      <c r="Y162" s="196">
        <f t="shared" si="27"/>
        <v>0</v>
      </c>
      <c r="Z162" s="105"/>
    </row>
    <row r="163" spans="1:26" x14ac:dyDescent="0.25">
      <c r="A163" s="58"/>
      <c r="B163" s="59"/>
      <c r="C163" s="59"/>
      <c r="D163" s="59"/>
      <c r="E163" s="61"/>
      <c r="F163" s="61"/>
      <c r="G163" s="62"/>
      <c r="H163" s="66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67"/>
      <c r="U163" s="73">
        <f t="shared" si="29"/>
        <v>0</v>
      </c>
      <c r="V163" s="224">
        <f t="shared" si="30"/>
        <v>0</v>
      </c>
      <c r="W163" s="261">
        <f>D129</f>
        <v>313</v>
      </c>
      <c r="X163" s="200" t="s">
        <v>39</v>
      </c>
      <c r="Y163" s="196">
        <f t="shared" si="27"/>
        <v>0</v>
      </c>
      <c r="Z163" s="363"/>
    </row>
    <row r="164" spans="1:26" x14ac:dyDescent="0.25">
      <c r="A164" s="58"/>
      <c r="B164" s="59"/>
      <c r="C164" s="59"/>
      <c r="D164" s="59"/>
      <c r="E164" s="61"/>
      <c r="F164" s="61"/>
      <c r="G164" s="62"/>
      <c r="H164" s="66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67"/>
      <c r="U164" s="73">
        <f t="shared" si="29"/>
        <v>0</v>
      </c>
      <c r="V164" s="224">
        <f t="shared" si="30"/>
        <v>0</v>
      </c>
      <c r="W164" s="261">
        <f>D129</f>
        <v>313</v>
      </c>
      <c r="X164" s="200" t="s">
        <v>175</v>
      </c>
      <c r="Y164" s="196">
        <f t="shared" si="27"/>
        <v>0</v>
      </c>
      <c r="Z164" s="105"/>
    </row>
    <row r="165" spans="1:26" x14ac:dyDescent="0.25">
      <c r="A165" s="58"/>
      <c r="B165" s="59"/>
      <c r="C165" s="59"/>
      <c r="D165" s="59"/>
      <c r="E165" s="61"/>
      <c r="F165" s="61"/>
      <c r="G165" s="62"/>
      <c r="H165" s="66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67"/>
      <c r="U165" s="73">
        <f t="shared" si="29"/>
        <v>0</v>
      </c>
      <c r="V165" s="224">
        <f t="shared" si="30"/>
        <v>0</v>
      </c>
      <c r="W165" s="261">
        <f>D129</f>
        <v>313</v>
      </c>
      <c r="X165" s="200" t="s">
        <v>90</v>
      </c>
      <c r="Y165" s="196">
        <f t="shared" si="27"/>
        <v>0</v>
      </c>
      <c r="Z165" s="87"/>
    </row>
    <row r="166" spans="1:26" ht="15.75" thickBot="1" x14ac:dyDescent="0.3">
      <c r="A166" s="191"/>
      <c r="B166" s="192"/>
      <c r="C166" s="192"/>
      <c r="D166" s="192"/>
      <c r="E166" s="193"/>
      <c r="F166" s="193"/>
      <c r="G166" s="199"/>
      <c r="H166" s="70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2"/>
      <c r="U166" s="195">
        <f t="shared" si="29"/>
        <v>0</v>
      </c>
      <c r="V166" s="331">
        <f t="shared" si="30"/>
        <v>0</v>
      </c>
      <c r="W166" s="262">
        <f>D129</f>
        <v>313</v>
      </c>
      <c r="X166" s="315" t="s">
        <v>76</v>
      </c>
      <c r="Y166" s="196">
        <f t="shared" si="27"/>
        <v>0</v>
      </c>
      <c r="Z166" s="198"/>
    </row>
    <row r="167" spans="1:26" ht="15.75" thickBot="1" x14ac:dyDescent="0.3">
      <c r="G167" s="53" t="s">
        <v>5</v>
      </c>
      <c r="H167" s="63">
        <f t="shared" ref="H167:T167" si="31">SUM(H130:H166)</f>
        <v>25</v>
      </c>
      <c r="I167" s="63">
        <f t="shared" si="31"/>
        <v>14</v>
      </c>
      <c r="J167" s="63">
        <f t="shared" si="31"/>
        <v>14</v>
      </c>
      <c r="K167" s="63">
        <f t="shared" si="31"/>
        <v>0</v>
      </c>
      <c r="L167" s="63">
        <f t="shared" si="31"/>
        <v>0</v>
      </c>
      <c r="M167" s="63">
        <f t="shared" si="31"/>
        <v>0</v>
      </c>
      <c r="N167" s="63">
        <f t="shared" si="31"/>
        <v>0</v>
      </c>
      <c r="O167" s="63">
        <f t="shared" si="31"/>
        <v>0</v>
      </c>
      <c r="P167" s="63">
        <f t="shared" si="31"/>
        <v>0</v>
      </c>
      <c r="Q167" s="63">
        <f t="shared" si="31"/>
        <v>0</v>
      </c>
      <c r="R167" s="63">
        <f t="shared" si="31"/>
        <v>0</v>
      </c>
      <c r="S167" s="63">
        <f t="shared" si="31"/>
        <v>0</v>
      </c>
      <c r="T167" s="63">
        <f t="shared" si="31"/>
        <v>4</v>
      </c>
      <c r="U167" s="79">
        <f>SUM(H167,J167,L167,N167,P167,R167,T167)</f>
        <v>43</v>
      </c>
      <c r="V167" s="224">
        <f t="shared" si="30"/>
        <v>0.12427745664739884</v>
      </c>
      <c r="W167" s="262">
        <f>D129</f>
        <v>313</v>
      </c>
      <c r="X167" s="197"/>
      <c r="Y167" s="196">
        <f t="shared" si="27"/>
        <v>43</v>
      </c>
      <c r="Z167" s="14"/>
    </row>
  </sheetData>
  <conditionalFormatting sqref="M42:M43 M1 M84:M85 M126:M127 M168:M1048576">
    <cfRule type="cellIs" dxfId="319" priority="352" operator="greaterThan">
      <formula>0.2</formula>
    </cfRule>
  </conditionalFormatting>
  <conditionalFormatting sqref="V3:W3">
    <cfRule type="cellIs" dxfId="318" priority="28" operator="greaterThan">
      <formula>0.2</formula>
    </cfRule>
  </conditionalFormatting>
  <conditionalFormatting sqref="V2">
    <cfRule type="cellIs" dxfId="317" priority="27" operator="greaterThan">
      <formula>0.2</formula>
    </cfRule>
  </conditionalFormatting>
  <conditionalFormatting sqref="W2">
    <cfRule type="cellIs" dxfId="316" priority="26" operator="greaterThan">
      <formula>0.2</formula>
    </cfRule>
  </conditionalFormatting>
  <conditionalFormatting sqref="V41">
    <cfRule type="cellIs" dxfId="315" priority="23" operator="greaterThan">
      <formula>0.2</formula>
    </cfRule>
  </conditionalFormatting>
  <conditionalFormatting sqref="V4:V32 V34:V41">
    <cfRule type="cellIs" dxfId="314" priority="22" operator="greaterThan">
      <formula>0.2</formula>
    </cfRule>
  </conditionalFormatting>
  <conditionalFormatting sqref="V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V4:V32 V34:V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V45:W45">
    <cfRule type="cellIs" dxfId="313" priority="21" operator="greaterThan">
      <formula>0.2</formula>
    </cfRule>
  </conditionalFormatting>
  <conditionalFormatting sqref="V44">
    <cfRule type="cellIs" dxfId="312" priority="20" operator="greaterThan">
      <formula>0.2</formula>
    </cfRule>
  </conditionalFormatting>
  <conditionalFormatting sqref="W44">
    <cfRule type="cellIs" dxfId="311" priority="19" operator="greaterThan">
      <formula>0.2</formula>
    </cfRule>
  </conditionalFormatting>
  <conditionalFormatting sqref="V83">
    <cfRule type="cellIs" dxfId="310" priority="16" operator="greaterThan">
      <formula>0.2</formula>
    </cfRule>
  </conditionalFormatting>
  <conditionalFormatting sqref="V46:V74 V76:V83">
    <cfRule type="cellIs" dxfId="309" priority="15" operator="greaterThan">
      <formula>0.2</formula>
    </cfRule>
  </conditionalFormatting>
  <conditionalFormatting sqref="V83">
    <cfRule type="colorScale" priority="17">
      <colorScale>
        <cfvo type="min"/>
        <cfvo type="max"/>
        <color rgb="FFFCFCFF"/>
        <color rgb="FFF8696B"/>
      </colorScale>
    </cfRule>
  </conditionalFormatting>
  <conditionalFormatting sqref="V46:V74 V76:V83">
    <cfRule type="colorScale" priority="18">
      <colorScale>
        <cfvo type="min"/>
        <cfvo type="max"/>
        <color rgb="FFFCFCFF"/>
        <color rgb="FFF8696B"/>
      </colorScale>
    </cfRule>
  </conditionalFormatting>
  <conditionalFormatting sqref="V87:W87">
    <cfRule type="cellIs" dxfId="308" priority="14" operator="greaterThan">
      <formula>0.2</formula>
    </cfRule>
  </conditionalFormatting>
  <conditionalFormatting sqref="V86">
    <cfRule type="cellIs" dxfId="307" priority="13" operator="greaterThan">
      <formula>0.2</formula>
    </cfRule>
  </conditionalFormatting>
  <conditionalFormatting sqref="W86">
    <cfRule type="cellIs" dxfId="306" priority="12" operator="greaterThan">
      <formula>0.2</formula>
    </cfRule>
  </conditionalFormatting>
  <conditionalFormatting sqref="V125">
    <cfRule type="cellIs" dxfId="305" priority="9" operator="greaterThan">
      <formula>0.2</formula>
    </cfRule>
  </conditionalFormatting>
  <conditionalFormatting sqref="V88:V116 V118:V125">
    <cfRule type="cellIs" dxfId="304" priority="8" operator="greaterThan">
      <formula>0.2</formula>
    </cfRule>
  </conditionalFormatting>
  <conditionalFormatting sqref="V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88:V116 V118:V1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V129:W129">
    <cfRule type="cellIs" dxfId="303" priority="7" operator="greaterThan">
      <formula>0.2</formula>
    </cfRule>
  </conditionalFormatting>
  <conditionalFormatting sqref="V128">
    <cfRule type="cellIs" dxfId="302" priority="6" operator="greaterThan">
      <formula>0.2</formula>
    </cfRule>
  </conditionalFormatting>
  <conditionalFormatting sqref="W128">
    <cfRule type="cellIs" dxfId="301" priority="5" operator="greaterThan">
      <formula>0.2</formula>
    </cfRule>
  </conditionalFormatting>
  <conditionalFormatting sqref="V167">
    <cfRule type="cellIs" dxfId="300" priority="2" operator="greaterThan">
      <formula>0.2</formula>
    </cfRule>
  </conditionalFormatting>
  <conditionalFormatting sqref="V130:V158 V160:V167">
    <cfRule type="cellIs" dxfId="299" priority="1" operator="greaterThan">
      <formula>0.2</formula>
    </cfRule>
  </conditionalFormatting>
  <conditionalFormatting sqref="V167">
    <cfRule type="colorScale" priority="3">
      <colorScale>
        <cfvo type="min"/>
        <cfvo type="max"/>
        <color rgb="FFFCFCFF"/>
        <color rgb="FFF8696B"/>
      </colorScale>
    </cfRule>
  </conditionalFormatting>
  <conditionalFormatting sqref="V130:V158 V160:V167">
    <cfRule type="colorScale" priority="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1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zoomScaleNormal="100" workbookViewId="0">
      <selection activeCell="L33" sqref="L3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6" width="10.7109375" style="25" customWidth="1"/>
    <col min="7" max="7" width="17.7109375" style="25" customWidth="1"/>
    <col min="8" max="8" width="10.7109375" style="25" customWidth="1"/>
    <col min="9" max="9" width="13.5703125" style="25" bestFit="1" customWidth="1"/>
    <col min="10" max="11" width="10.7109375" style="25" customWidth="1"/>
    <col min="12" max="12" width="16.5703125" style="25" customWidth="1"/>
    <col min="13" max="14" width="10.7109375" style="25" customWidth="1"/>
    <col min="15" max="15" width="31" style="25" bestFit="1" customWidth="1"/>
    <col min="16" max="16" width="10.7109375" style="25" customWidth="1"/>
    <col min="17" max="17" width="10.85546875" style="25" customWidth="1"/>
    <col min="18" max="18" width="10.42578125" style="25" customWidth="1"/>
    <col min="19" max="16384" width="9.140625" style="25"/>
  </cols>
  <sheetData>
    <row r="1" spans="1:21" ht="54" customHeight="1" x14ac:dyDescent="0.25">
      <c r="A1" s="485" t="s">
        <v>250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21" ht="26.25" customHeight="1" x14ac:dyDescent="0.25">
      <c r="O3" s="486" t="s">
        <v>54</v>
      </c>
      <c r="P3" s="487"/>
      <c r="Q3" s="487"/>
      <c r="R3" s="487"/>
    </row>
    <row r="4" spans="1:21" x14ac:dyDescent="0.25">
      <c r="O4" s="488" t="s">
        <v>21</v>
      </c>
      <c r="P4" s="489"/>
      <c r="Q4" s="490"/>
      <c r="R4" s="32" t="s">
        <v>25</v>
      </c>
    </row>
    <row r="5" spans="1:21" x14ac:dyDescent="0.25">
      <c r="O5" s="21" t="s">
        <v>14</v>
      </c>
      <c r="P5" s="22"/>
      <c r="Q5" s="23"/>
      <c r="R5" s="342">
        <f ca="1">SUMIF('EB012-EB212'!$W$3:$X$999,O5,'EB012-EB212'!X$3:$X$999)</f>
        <v>71</v>
      </c>
    </row>
    <row r="6" spans="1:21" x14ac:dyDescent="0.25">
      <c r="O6" s="21" t="s">
        <v>32</v>
      </c>
      <c r="P6" s="22"/>
      <c r="Q6" s="23"/>
      <c r="R6" s="342">
        <f ca="1">SUMIF('EB012-EB212'!$W$3:$X$999,O6,'EB012-EB212'!X$3:$X$999)</f>
        <v>45</v>
      </c>
    </row>
    <row r="7" spans="1:21" x14ac:dyDescent="0.25">
      <c r="O7" s="21" t="s">
        <v>16</v>
      </c>
      <c r="P7" s="22"/>
      <c r="Q7" s="23"/>
      <c r="R7" s="342">
        <f ca="1">SUMIF('EB012-EB212'!$W$3:$X$999,O7,'EB012-EB212'!X$3:$X$999)</f>
        <v>32</v>
      </c>
    </row>
    <row r="8" spans="1:21" x14ac:dyDescent="0.25">
      <c r="O8" s="21" t="s">
        <v>29</v>
      </c>
      <c r="P8" s="22"/>
      <c r="Q8" s="23"/>
      <c r="R8" s="342">
        <f ca="1">SUMIF('EB012-EB212'!$W$3:$X$999,O8,'EB012-EB212'!X$3:$X$999)</f>
        <v>30</v>
      </c>
    </row>
    <row r="9" spans="1:21" x14ac:dyDescent="0.25">
      <c r="O9" s="21" t="s">
        <v>20</v>
      </c>
      <c r="P9" s="22"/>
      <c r="Q9" s="23"/>
      <c r="R9" s="342">
        <f ca="1">SUMIF('EB012-EB212'!$W$3:$X$999,O9,'EB012-EB212'!X$3:$X$999)</f>
        <v>19</v>
      </c>
    </row>
    <row r="10" spans="1:21" ht="15.75" x14ac:dyDescent="0.25">
      <c r="O10" s="21" t="s">
        <v>6</v>
      </c>
      <c r="P10" s="22"/>
      <c r="Q10" s="23"/>
      <c r="R10" s="342">
        <f ca="1">SUMIF('EB012-EB212'!$W$3:$X$999,O10,'EB012-EB212'!X$3:$X$999)</f>
        <v>16</v>
      </c>
      <c r="U10" s="135"/>
    </row>
    <row r="11" spans="1:21" x14ac:dyDescent="0.25">
      <c r="O11" s="21" t="s">
        <v>12</v>
      </c>
      <c r="P11" s="22"/>
      <c r="Q11" s="23"/>
      <c r="R11" s="342">
        <f ca="1">SUMIF('EB012-EB212'!$W$3:$X$999,O11,'EB012-EB212'!X$3:$X$999)</f>
        <v>13</v>
      </c>
    </row>
    <row r="12" spans="1:21" x14ac:dyDescent="0.25">
      <c r="O12" s="21" t="s">
        <v>37</v>
      </c>
      <c r="P12" s="22"/>
      <c r="Q12" s="23"/>
      <c r="R12" s="342">
        <f ca="1">SUMIF('EB012-EB212'!$W$3:$X$999,O12,'EB012-EB212'!X$3:$X$999)</f>
        <v>7</v>
      </c>
    </row>
    <row r="13" spans="1:21" x14ac:dyDescent="0.25">
      <c r="O13" s="21" t="s">
        <v>0</v>
      </c>
      <c r="P13" s="22"/>
      <c r="Q13" s="23"/>
      <c r="R13" s="342">
        <f ca="1">SUMIF('EB012-EB212'!$W$3:$X$999,O13,'EB012-EB212'!X$3:$X$999)</f>
        <v>6</v>
      </c>
    </row>
    <row r="14" spans="1:21" x14ac:dyDescent="0.25">
      <c r="O14" s="21" t="s">
        <v>3</v>
      </c>
      <c r="P14" s="22"/>
      <c r="Q14" s="23"/>
      <c r="R14" s="342">
        <f ca="1">SUMIF('EB012-EB212'!$W$3:$X$999,O14,'EB012-EB212'!X$3:$X$999)</f>
        <v>4</v>
      </c>
    </row>
    <row r="15" spans="1:21" x14ac:dyDescent="0.25">
      <c r="O15" s="21" t="s">
        <v>9</v>
      </c>
      <c r="P15" s="22"/>
      <c r="Q15" s="23"/>
      <c r="R15" s="342">
        <f ca="1">SUMIF('EB012-EB212'!$W$3:$X$999,O15,'EB012-EB212'!X$3:$X$999)</f>
        <v>3</v>
      </c>
    </row>
    <row r="16" spans="1:21" x14ac:dyDescent="0.25">
      <c r="O16" s="21" t="s">
        <v>35</v>
      </c>
      <c r="P16" s="22"/>
      <c r="Q16" s="23"/>
      <c r="R16" s="342">
        <f ca="1">SUMIF('EB012-EB212'!$W$3:$X$999,O16,'EB012-EB212'!X$3:$X$999)</f>
        <v>3</v>
      </c>
    </row>
    <row r="17" spans="1:18" x14ac:dyDescent="0.25">
      <c r="O17" s="21" t="s">
        <v>13</v>
      </c>
      <c r="P17" s="22"/>
      <c r="Q17" s="23"/>
      <c r="R17" s="342">
        <f ca="1">SUMIF('EB012-EB212'!$W$3:$X$999,O17,'EB012-EB212'!X$3:$X$999)</f>
        <v>2</v>
      </c>
    </row>
    <row r="18" spans="1:18" x14ac:dyDescent="0.25">
      <c r="O18" s="21" t="s">
        <v>48</v>
      </c>
      <c r="P18" s="22"/>
      <c r="Q18" s="23"/>
      <c r="R18" s="342">
        <f ca="1">SUMIF('EB012-EB212'!$W$3:$X$999,O18,'EB012-EB212'!X$3:$X$999)</f>
        <v>1</v>
      </c>
    </row>
    <row r="19" spans="1:18" x14ac:dyDescent="0.25">
      <c r="O19" s="21" t="s">
        <v>8</v>
      </c>
      <c r="P19" s="22"/>
      <c r="Q19" s="23"/>
      <c r="R19" s="342">
        <f ca="1">SUMIF('EB012-EB212'!$W$3:$X$999,O19,'EB012-EB212'!X$3:$X$999)</f>
        <v>0</v>
      </c>
    </row>
    <row r="20" spans="1:18" ht="15.75" customHeight="1" x14ac:dyDescent="0.25">
      <c r="O20" s="21" t="s">
        <v>11</v>
      </c>
      <c r="P20" s="22"/>
      <c r="Q20" s="23"/>
      <c r="R20" s="342">
        <f ca="1">SUMIF('EB012-EB212'!$W$3:$X$999,O20,'EB012-EB212'!X$3:$X$999)</f>
        <v>0</v>
      </c>
    </row>
    <row r="21" spans="1:18" ht="23.25" x14ac:dyDescent="0.25">
      <c r="A21" s="492" t="s">
        <v>67</v>
      </c>
      <c r="B21" s="493"/>
      <c r="C21" s="493"/>
      <c r="D21" s="493"/>
      <c r="E21" s="494"/>
      <c r="O21" s="21" t="s">
        <v>46</v>
      </c>
      <c r="P21" s="22"/>
      <c r="Q21" s="23"/>
      <c r="R21" s="342">
        <f ca="1">SUMIF('EB012-EB212'!$W$3:$X$999,O21,'EB012-EB212'!X$3:$X$999)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31" t="s">
        <v>24</v>
      </c>
      <c r="O22" s="21" t="s">
        <v>30</v>
      </c>
      <c r="P22" s="22"/>
      <c r="Q22" s="23"/>
      <c r="R22" s="342">
        <f ca="1">SUMIF('EB012-EB212'!$W$3:$X$999,O22,'EB012-EB212'!X$3:$X$999)</f>
        <v>0</v>
      </c>
    </row>
    <row r="23" spans="1:18" x14ac:dyDescent="0.25">
      <c r="A23" s="441">
        <v>1477425</v>
      </c>
      <c r="B23" s="140">
        <f>VLOOKUP(Table14112[[#This Row],[Shop Order]],'EB012-EB212'!A:AA,4,FALSE)</f>
        <v>1217</v>
      </c>
      <c r="C23" s="140">
        <f>VLOOKUP(Table14112[[#This Row],[Shop Order]],'EB012-EB212'!A:AA,5,FALSE)</f>
        <v>1113</v>
      </c>
      <c r="D23" s="141">
        <f>VLOOKUP(Table14112[[#This Row],[Shop Order]],'EB012-EB212'!A:AA,6,FALSE)</f>
        <v>0.91454396055875098</v>
      </c>
      <c r="E23" s="323">
        <f>VLOOKUP(Table14112[[#This Row],[Shop Order]],'EB012-EB212'!A:AA,7,FALSE)</f>
        <v>44935</v>
      </c>
      <c r="O23" s="21" t="s">
        <v>47</v>
      </c>
      <c r="P23" s="22"/>
      <c r="Q23" s="23"/>
      <c r="R23" s="342">
        <f ca="1">SUMIF('EB012-EB212'!$W$3:$X$999,O23,'EB012-EB212'!X$3:$X$999)</f>
        <v>0</v>
      </c>
    </row>
    <row r="24" spans="1:18" x14ac:dyDescent="0.25">
      <c r="A24" s="443">
        <v>1478462</v>
      </c>
      <c r="B24" s="140">
        <f>VLOOKUP(Table14112[[#This Row],[Shop Order]],'EB012-EB212'!A:AA,4,FALSE)</f>
        <v>1199</v>
      </c>
      <c r="C24" s="140">
        <f>VLOOKUP(Table14112[[#This Row],[Shop Order]],'EB012-EB212'!A:AA,5,FALSE)</f>
        <v>1110</v>
      </c>
      <c r="D24" s="141">
        <f>VLOOKUP(Table14112[[#This Row],[Shop Order]],'EB012-EB212'!A:AA,6,FALSE)</f>
        <v>0.92577147623019185</v>
      </c>
      <c r="E24" s="142">
        <f>VLOOKUP(Table14112[[#This Row],[Shop Order]],'EB012-EB212'!A:AA,7,FALSE)</f>
        <v>44939</v>
      </c>
      <c r="G24" s="26"/>
      <c r="O24" s="21" t="s">
        <v>33</v>
      </c>
      <c r="P24" s="22"/>
      <c r="Q24" s="23"/>
      <c r="R24" s="342">
        <f ca="1">SUMIF('EB012-EB212'!$W$3:$X$999,O24,'EB012-EB212'!X$3:$X$999)</f>
        <v>0</v>
      </c>
    </row>
    <row r="25" spans="1:18" x14ac:dyDescent="0.25">
      <c r="A25" s="441">
        <v>1478914</v>
      </c>
      <c r="B25" s="140">
        <f>VLOOKUP(Table14112[[#This Row],[Shop Order]],'EB012-EB212'!A:AA,4,FALSE)</f>
        <v>2016</v>
      </c>
      <c r="C25" s="140">
        <f>VLOOKUP(Table14112[[#This Row],[Shop Order]],'EB012-EB212'!A:AA,5,FALSE)</f>
        <v>1876</v>
      </c>
      <c r="D25" s="141">
        <f>VLOOKUP(Table14112[[#This Row],[Shop Order]],'EB012-EB212'!A:AA,6,FALSE)</f>
        <v>0.93055555555555558</v>
      </c>
      <c r="E25" s="142">
        <f>VLOOKUP(Table14112[[#This Row],[Shop Order]],'EB012-EB212'!A:AA,7,FALSE)</f>
        <v>44963</v>
      </c>
      <c r="O25" s="21" t="s">
        <v>128</v>
      </c>
      <c r="P25" s="22"/>
      <c r="Q25" s="23"/>
      <c r="R25" s="342">
        <f ca="1">SUMIF('EB012-EB212'!$W$3:$X$999,O25,'EB012-EB212'!X$3:$X$999)</f>
        <v>0</v>
      </c>
    </row>
    <row r="26" spans="1:18" x14ac:dyDescent="0.25">
      <c r="A26" s="441"/>
      <c r="B26" s="140" t="e">
        <f>VLOOKUP(Table14112[[#This Row],[Shop Order]],'EB012-EB212'!A:AA,4,FALSE)</f>
        <v>#N/A</v>
      </c>
      <c r="C26" s="140" t="e">
        <f>VLOOKUP(Table14112[[#This Row],[Shop Order]],'EB012-EB212'!A:AA,5,FALSE)</f>
        <v>#N/A</v>
      </c>
      <c r="D26" s="141" t="e">
        <f>VLOOKUP(Table14112[[#This Row],[Shop Order]],'EB012-EB212'!A:AA,6,FALSE)</f>
        <v>#N/A</v>
      </c>
      <c r="E26" s="142" t="e">
        <f>VLOOKUP(Table14112[[#This Row],[Shop Order]],'EB012-EB212'!A:AA,7,FALSE)</f>
        <v>#N/A</v>
      </c>
      <c r="O26" s="21" t="s">
        <v>34</v>
      </c>
      <c r="P26" s="22"/>
      <c r="Q26" s="23"/>
      <c r="R26" s="342">
        <f ca="1">SUMIF('EB012-EB212'!$W$3:$X$999,O26,'EB012-EB212'!X$3:$X$999)</f>
        <v>0</v>
      </c>
    </row>
    <row r="27" spans="1:18" x14ac:dyDescent="0.25">
      <c r="A27" s="441"/>
      <c r="B27" s="140" t="e">
        <f>VLOOKUP(Table14112[[#This Row],[Shop Order]],'EB012-EB212'!A:AA,4,FALSE)</f>
        <v>#N/A</v>
      </c>
      <c r="C27" s="140" t="e">
        <f>VLOOKUP(Table14112[[#This Row],[Shop Order]],'EB012-EB212'!A:AA,5,FALSE)</f>
        <v>#N/A</v>
      </c>
      <c r="D27" s="141" t="e">
        <f>VLOOKUP(Table14112[[#This Row],[Shop Order]],'EB012-EB212'!A:AA,6,FALSE)</f>
        <v>#N/A</v>
      </c>
      <c r="E27" s="142" t="e">
        <f>VLOOKUP(Table14112[[#This Row],[Shop Order]],'EB012-EB212'!A:AA,7,FALSE)</f>
        <v>#N/A</v>
      </c>
      <c r="O27" s="21" t="s">
        <v>112</v>
      </c>
      <c r="P27" s="22"/>
      <c r="Q27" s="23"/>
      <c r="R27" s="342">
        <f ca="1">SUMIF('EB012-EB212'!$W$3:$X$999,O27,'EB012-EB212'!X$3:$X$999)</f>
        <v>0</v>
      </c>
    </row>
    <row r="28" spans="1:18" ht="15.75" thickBot="1" x14ac:dyDescent="0.3">
      <c r="A28" s="441"/>
      <c r="B28" s="140" t="e">
        <f>VLOOKUP(Table14112[[#This Row],[Shop Order]],'EB012-EB212'!A:AA,4,FALSE)</f>
        <v>#N/A</v>
      </c>
      <c r="C28" s="140" t="e">
        <f>VLOOKUP(Table14112[[#This Row],[Shop Order]],'EB012-EB212'!A:AA,5,FALSE)</f>
        <v>#N/A</v>
      </c>
      <c r="D28" s="141" t="e">
        <f>VLOOKUP(Table14112[[#This Row],[Shop Order]],'EB012-EB212'!A:AA,6,FALSE)</f>
        <v>#N/A</v>
      </c>
      <c r="E28" s="142" t="e">
        <f>VLOOKUP(Table14112[[#This Row],[Shop Order]],'EB012-EB212'!A:AA,7,FALSE)</f>
        <v>#N/A</v>
      </c>
      <c r="O28" s="21" t="s">
        <v>106</v>
      </c>
      <c r="P28" s="22"/>
      <c r="Q28" s="23"/>
      <c r="R28" s="342">
        <f ca="1">SUMIF('EB012-EB212'!$W$3:$X$999,O28,'EB012-EB212'!X$3:$X$999)</f>
        <v>0</v>
      </c>
    </row>
    <row r="29" spans="1:18" ht="15.75" thickBot="1" x14ac:dyDescent="0.3">
      <c r="A29" s="495" t="s">
        <v>53</v>
      </c>
      <c r="B29" s="496"/>
      <c r="C29" s="497"/>
      <c r="D29" s="84">
        <f>AVERAGE(D23:D25)</f>
        <v>0.92362366411483288</v>
      </c>
      <c r="E29" s="28"/>
      <c r="O29" s="21" t="s">
        <v>45</v>
      </c>
      <c r="P29" s="22"/>
      <c r="Q29" s="23"/>
      <c r="R29" s="342">
        <f ca="1">SUMIF('EB012-EB212'!$W$3:$X$999,O29,'EB012-EB212'!X$3:$X$999)</f>
        <v>0</v>
      </c>
    </row>
    <row r="30" spans="1:18" x14ac:dyDescent="0.25">
      <c r="O30" s="21" t="s">
        <v>38</v>
      </c>
      <c r="P30" s="22"/>
      <c r="Q30" s="23"/>
      <c r="R30" s="342">
        <f ca="1">SUMIF('EB012-EB212'!$W$3:$X$999,O30,'EB012-EB212'!X$3:$X$999)</f>
        <v>0</v>
      </c>
    </row>
    <row r="32" spans="1:18" x14ac:dyDescent="0.25">
      <c r="E32" s="25"/>
    </row>
    <row r="33" spans="5:5" ht="39.75" customHeight="1" x14ac:dyDescent="0.25">
      <c r="E33" s="25"/>
    </row>
    <row r="34" spans="5:5" ht="58.5" customHeight="1" x14ac:dyDescent="0.25">
      <c r="E34" s="25"/>
    </row>
  </sheetData>
  <autoFilter ref="O4:R4">
    <filterColumn colId="0" showButton="0"/>
    <filterColumn colId="1" showButton="0"/>
    <sortState ref="O5:R30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62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19"/>
  <sheetViews>
    <sheetView topLeftCell="A70" zoomScale="65" zoomScaleNormal="65" workbookViewId="0">
      <selection activeCell="R128" sqref="R128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6.28515625" style="47" customWidth="1"/>
    <col min="6" max="6" width="9.85546875" style="47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40.7109375" style="47" customWidth="1"/>
    <col min="25" max="25" width="3" style="47" hidden="1" customWidth="1"/>
    <col min="26" max="26" width="44.42578125" style="47" customWidth="1"/>
    <col min="27" max="16384" width="9.140625" style="47"/>
  </cols>
  <sheetData>
    <row r="1" spans="1:26" ht="15.75" thickBot="1" x14ac:dyDescent="0.3">
      <c r="G1" s="47"/>
      <c r="H1" s="47"/>
      <c r="I1" s="47"/>
      <c r="J1" s="47"/>
      <c r="K1" s="47"/>
      <c r="L1" s="47"/>
      <c r="M1" s="47"/>
      <c r="P1" s="47"/>
      <c r="Q1" s="47"/>
      <c r="R1" s="47"/>
      <c r="S1" s="47"/>
      <c r="T1" s="47"/>
      <c r="U1" s="47"/>
      <c r="V1" s="47"/>
      <c r="W1" s="47"/>
    </row>
    <row r="2" spans="1:26" ht="90.75" thickBot="1" x14ac:dyDescent="0.3">
      <c r="A2" s="49" t="s">
        <v>23</v>
      </c>
      <c r="B2" s="49" t="s">
        <v>51</v>
      </c>
      <c r="C2" s="49" t="s">
        <v>56</v>
      </c>
      <c r="D2" s="49" t="s">
        <v>18</v>
      </c>
      <c r="E2" s="48" t="s">
        <v>17</v>
      </c>
      <c r="F2" s="50" t="s">
        <v>1</v>
      </c>
      <c r="G2" s="51" t="s">
        <v>24</v>
      </c>
      <c r="H2" s="52" t="s">
        <v>77</v>
      </c>
      <c r="I2" s="52" t="s">
        <v>78</v>
      </c>
      <c r="J2" s="52" t="s">
        <v>57</v>
      </c>
      <c r="K2" s="52" t="s">
        <v>62</v>
      </c>
      <c r="L2" s="52" t="s">
        <v>58</v>
      </c>
      <c r="M2" s="52" t="s">
        <v>63</v>
      </c>
      <c r="N2" s="52" t="s">
        <v>59</v>
      </c>
      <c r="O2" s="52" t="s">
        <v>64</v>
      </c>
      <c r="P2" s="52" t="s">
        <v>60</v>
      </c>
      <c r="Q2" s="52" t="s">
        <v>79</v>
      </c>
      <c r="R2" s="52" t="s">
        <v>61</v>
      </c>
      <c r="S2" s="52" t="s">
        <v>131</v>
      </c>
      <c r="T2" s="49" t="s">
        <v>44</v>
      </c>
      <c r="U2" s="49" t="s">
        <v>5</v>
      </c>
      <c r="V2" s="48" t="s">
        <v>2</v>
      </c>
      <c r="W2" s="88" t="s">
        <v>171</v>
      </c>
      <c r="X2" s="89" t="s">
        <v>21</v>
      </c>
      <c r="Y2" s="215" t="s">
        <v>5</v>
      </c>
      <c r="Z2" s="222" t="s">
        <v>7</v>
      </c>
    </row>
    <row r="3" spans="1:26" ht="15.75" thickBot="1" x14ac:dyDescent="0.3">
      <c r="A3" s="221">
        <v>1477425</v>
      </c>
      <c r="B3" s="221" t="s">
        <v>263</v>
      </c>
      <c r="C3" s="220">
        <v>1152</v>
      </c>
      <c r="D3" s="219">
        <v>1217</v>
      </c>
      <c r="E3" s="218">
        <v>1113</v>
      </c>
      <c r="F3" s="217">
        <f>E3/D3</f>
        <v>0.91454396055875098</v>
      </c>
      <c r="G3" s="216">
        <v>44935</v>
      </c>
      <c r="H3" s="205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3"/>
      <c r="U3" s="94"/>
      <c r="V3" s="202"/>
      <c r="W3" s="202"/>
      <c r="X3" s="95" t="s">
        <v>80</v>
      </c>
      <c r="Y3" s="215" t="s">
        <v>5</v>
      </c>
      <c r="Z3" s="86"/>
    </row>
    <row r="4" spans="1:26" x14ac:dyDescent="0.25">
      <c r="A4" s="55"/>
      <c r="B4" s="56"/>
      <c r="C4" s="56"/>
      <c r="D4" s="56"/>
      <c r="E4" s="56"/>
      <c r="F4" s="56"/>
      <c r="G4" s="57"/>
      <c r="H4" s="64">
        <v>9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5">
        <v>3</v>
      </c>
      <c r="U4" s="77">
        <v>9</v>
      </c>
      <c r="V4" s="224">
        <f>($U4)/$D$3</f>
        <v>7.3952341824157766E-3</v>
      </c>
      <c r="W4" s="261">
        <f>D3</f>
        <v>1217</v>
      </c>
      <c r="X4" s="201" t="s">
        <v>16</v>
      </c>
      <c r="Y4" s="214">
        <f t="shared" ref="Y4:Y15" si="0">U4</f>
        <v>9</v>
      </c>
      <c r="Z4" s="105"/>
    </row>
    <row r="5" spans="1:26" x14ac:dyDescent="0.25">
      <c r="A5" s="58"/>
      <c r="B5" s="59"/>
      <c r="C5" s="59"/>
      <c r="D5" s="59"/>
      <c r="E5" s="59"/>
      <c r="F5" s="59"/>
      <c r="G5" s="60"/>
      <c r="H5" s="66">
        <v>1</v>
      </c>
      <c r="I5" s="75"/>
      <c r="J5" s="75">
        <v>2</v>
      </c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ref="U5:U17" si="1">SUM(H5,J5,L5,N5,P5,R5,T5)</f>
        <v>3</v>
      </c>
      <c r="V5" s="224">
        <f t="shared" ref="V5:V30" si="2">($U5)/$D$3</f>
        <v>2.4650780608052587E-3</v>
      </c>
      <c r="W5" s="261">
        <f>D3</f>
        <v>1217</v>
      </c>
      <c r="X5" s="200" t="s">
        <v>6</v>
      </c>
      <c r="Y5" s="196">
        <f t="shared" si="0"/>
        <v>3</v>
      </c>
      <c r="Z5" s="136"/>
    </row>
    <row r="6" spans="1:26" x14ac:dyDescent="0.25">
      <c r="A6" s="58"/>
      <c r="B6" s="59"/>
      <c r="C6" s="59"/>
      <c r="D6" s="59"/>
      <c r="E6" s="61"/>
      <c r="F6" s="61"/>
      <c r="G6" s="60"/>
      <c r="H6" s="66">
        <v>11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67">
        <v>3</v>
      </c>
      <c r="U6" s="73">
        <f t="shared" si="1"/>
        <v>14</v>
      </c>
      <c r="V6" s="224">
        <f t="shared" si="2"/>
        <v>1.1503697617091208E-2</v>
      </c>
      <c r="W6" s="261">
        <f>D3</f>
        <v>1217</v>
      </c>
      <c r="X6" s="200" t="s">
        <v>14</v>
      </c>
      <c r="Y6" s="196">
        <f t="shared" si="0"/>
        <v>14</v>
      </c>
      <c r="Z6" s="87"/>
    </row>
    <row r="7" spans="1:26" x14ac:dyDescent="0.25">
      <c r="A7" s="58"/>
      <c r="B7" s="59"/>
      <c r="C7" s="59"/>
      <c r="D7" s="59"/>
      <c r="E7" s="61"/>
      <c r="F7" s="61"/>
      <c r="G7" s="60"/>
      <c r="H7" s="66">
        <v>2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>
        <v>12</v>
      </c>
      <c r="U7" s="73">
        <f t="shared" si="1"/>
        <v>14</v>
      </c>
      <c r="V7" s="224">
        <f t="shared" si="2"/>
        <v>1.1503697617091208E-2</v>
      </c>
      <c r="W7" s="261">
        <f>D3</f>
        <v>1217</v>
      </c>
      <c r="X7" s="200" t="s">
        <v>15</v>
      </c>
      <c r="Y7" s="196">
        <f t="shared" si="0"/>
        <v>14</v>
      </c>
      <c r="Z7" s="87"/>
    </row>
    <row r="8" spans="1:26" x14ac:dyDescent="0.25">
      <c r="A8" s="58"/>
      <c r="B8" s="59"/>
      <c r="C8" s="59"/>
      <c r="D8" s="59"/>
      <c r="E8" s="61"/>
      <c r="F8" s="61"/>
      <c r="G8" s="60"/>
      <c r="H8" s="66">
        <v>18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1"/>
        <v>18</v>
      </c>
      <c r="V8" s="224">
        <f t="shared" si="2"/>
        <v>1.4790468364831553E-2</v>
      </c>
      <c r="W8" s="261">
        <f>D3</f>
        <v>1217</v>
      </c>
      <c r="X8" s="200" t="s">
        <v>32</v>
      </c>
      <c r="Y8" s="196">
        <f t="shared" si="0"/>
        <v>18</v>
      </c>
      <c r="Z8" s="136"/>
    </row>
    <row r="9" spans="1:26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1"/>
        <v>0</v>
      </c>
      <c r="V9" s="224">
        <f t="shared" si="2"/>
        <v>0</v>
      </c>
      <c r="W9" s="261">
        <f>D3</f>
        <v>1217</v>
      </c>
      <c r="X9" s="200" t="s">
        <v>33</v>
      </c>
      <c r="Y9" s="196">
        <f t="shared" si="0"/>
        <v>0</v>
      </c>
      <c r="Z9" s="136"/>
    </row>
    <row r="10" spans="1:26" x14ac:dyDescent="0.25">
      <c r="A10" s="58"/>
      <c r="B10" s="59"/>
      <c r="C10" s="59"/>
      <c r="D10" s="59"/>
      <c r="E10" s="61"/>
      <c r="F10" s="61"/>
      <c r="G10" s="60"/>
      <c r="H10" s="66">
        <v>1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1"/>
        <v>1</v>
      </c>
      <c r="V10" s="224">
        <f t="shared" si="2"/>
        <v>8.2169268693508624E-4</v>
      </c>
      <c r="W10" s="261">
        <f>D3</f>
        <v>1217</v>
      </c>
      <c r="X10" s="200" t="s">
        <v>37</v>
      </c>
      <c r="Y10" s="196">
        <f t="shared" si="0"/>
        <v>1</v>
      </c>
      <c r="Z10" s="136"/>
    </row>
    <row r="11" spans="1:26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1"/>
        <v>0</v>
      </c>
      <c r="V11" s="224">
        <f t="shared" si="2"/>
        <v>0</v>
      </c>
      <c r="W11" s="261">
        <f>D3</f>
        <v>1217</v>
      </c>
      <c r="X11" s="200" t="s">
        <v>31</v>
      </c>
      <c r="Y11" s="196">
        <f t="shared" si="0"/>
        <v>0</v>
      </c>
      <c r="Z11" s="136"/>
    </row>
    <row r="12" spans="1:26" x14ac:dyDescent="0.25">
      <c r="A12" s="58"/>
      <c r="B12" s="59"/>
      <c r="C12" s="59"/>
      <c r="D12" s="59"/>
      <c r="E12" s="61"/>
      <c r="F12" s="61"/>
      <c r="G12" s="60"/>
      <c r="H12" s="66">
        <v>1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1"/>
        <v>1</v>
      </c>
      <c r="V12" s="224">
        <f t="shared" si="2"/>
        <v>8.2169268693508624E-4</v>
      </c>
      <c r="W12" s="261">
        <f>D3</f>
        <v>1217</v>
      </c>
      <c r="X12" s="200" t="s">
        <v>0</v>
      </c>
      <c r="Y12" s="196">
        <f t="shared" si="0"/>
        <v>1</v>
      </c>
      <c r="Z12" s="87"/>
    </row>
    <row r="13" spans="1:26" x14ac:dyDescent="0.25">
      <c r="A13" s="58"/>
      <c r="B13" s="59"/>
      <c r="C13" s="59"/>
      <c r="D13" s="59"/>
      <c r="E13" s="61"/>
      <c r="F13" s="61"/>
      <c r="G13" s="60"/>
      <c r="H13" s="66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>
        <v>2</v>
      </c>
      <c r="U13" s="73">
        <f t="shared" si="1"/>
        <v>2</v>
      </c>
      <c r="V13" s="224">
        <f t="shared" si="2"/>
        <v>1.6433853738701725E-3</v>
      </c>
      <c r="W13" s="261">
        <f>D3</f>
        <v>1217</v>
      </c>
      <c r="X13" s="200" t="s">
        <v>12</v>
      </c>
      <c r="Y13" s="196">
        <f t="shared" si="0"/>
        <v>2</v>
      </c>
      <c r="Z13" s="87"/>
    </row>
    <row r="14" spans="1:26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1"/>
        <v>0</v>
      </c>
      <c r="V14" s="224">
        <f t="shared" si="2"/>
        <v>0</v>
      </c>
      <c r="W14" s="261">
        <f>D3</f>
        <v>1217</v>
      </c>
      <c r="X14" s="200" t="s">
        <v>35</v>
      </c>
      <c r="Y14" s="196">
        <f t="shared" si="0"/>
        <v>0</v>
      </c>
      <c r="Z14" s="136"/>
    </row>
    <row r="15" spans="1:26" x14ac:dyDescent="0.25">
      <c r="A15" s="58"/>
      <c r="B15" s="59"/>
      <c r="C15" s="59"/>
      <c r="D15" s="59"/>
      <c r="E15" s="61"/>
      <c r="F15" s="61"/>
      <c r="G15" s="60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5">
        <f t="shared" si="1"/>
        <v>0</v>
      </c>
      <c r="V15" s="224">
        <f t="shared" si="2"/>
        <v>0</v>
      </c>
      <c r="W15" s="261">
        <f>D3</f>
        <v>1217</v>
      </c>
      <c r="X15" s="213" t="s">
        <v>221</v>
      </c>
      <c r="Y15" s="196">
        <f t="shared" si="0"/>
        <v>0</v>
      </c>
      <c r="Z15" s="87"/>
    </row>
    <row r="16" spans="1:26" x14ac:dyDescent="0.25">
      <c r="A16" s="58"/>
      <c r="B16" s="59"/>
      <c r="C16" s="59"/>
      <c r="D16" s="59"/>
      <c r="E16" s="61"/>
      <c r="F16" s="61"/>
      <c r="G16" s="62"/>
      <c r="H16" s="38">
        <v>1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1"/>
        <v>1</v>
      </c>
      <c r="V16" s="224">
        <f t="shared" si="2"/>
        <v>8.2169268693508624E-4</v>
      </c>
      <c r="W16" s="261">
        <f>D3</f>
        <v>1217</v>
      </c>
      <c r="X16" s="200" t="s">
        <v>179</v>
      </c>
      <c r="Y16" s="196"/>
      <c r="Z16" s="136"/>
    </row>
    <row r="17" spans="1:26" ht="15.75" thickBot="1" x14ac:dyDescent="0.3">
      <c r="A17" s="58"/>
      <c r="B17" s="59"/>
      <c r="C17" s="59"/>
      <c r="D17" s="59"/>
      <c r="E17" s="61"/>
      <c r="F17" s="61"/>
      <c r="G17" s="60"/>
      <c r="H17" s="212"/>
      <c r="I17" s="211"/>
      <c r="J17" s="211">
        <v>8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0"/>
      <c r="U17" s="209">
        <f t="shared" si="1"/>
        <v>8</v>
      </c>
      <c r="V17" s="331">
        <f t="shared" si="2"/>
        <v>6.5735414954806899E-3</v>
      </c>
      <c r="W17" s="262">
        <f>D3</f>
        <v>1217</v>
      </c>
      <c r="X17" s="208" t="s">
        <v>29</v>
      </c>
      <c r="Y17" s="196">
        <f>U17</f>
        <v>8</v>
      </c>
      <c r="Z17" s="136"/>
    </row>
    <row r="18" spans="1:26" x14ac:dyDescent="0.25">
      <c r="A18" s="58"/>
      <c r="B18" s="59"/>
      <c r="C18" s="59"/>
      <c r="D18" s="59"/>
      <c r="E18" s="61"/>
      <c r="F18" s="61"/>
      <c r="G18" s="60"/>
      <c r="H18" s="64"/>
      <c r="I18" s="184">
        <v>7</v>
      </c>
      <c r="J18" s="76">
        <v>1</v>
      </c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8">
        <v>0</v>
      </c>
      <c r="V18" s="224">
        <f t="shared" si="2"/>
        <v>0</v>
      </c>
      <c r="W18" s="263">
        <f>D3</f>
        <v>1217</v>
      </c>
      <c r="X18" s="207" t="s">
        <v>11</v>
      </c>
      <c r="Y18" s="196"/>
      <c r="Z18" s="136"/>
    </row>
    <row r="19" spans="1:26" x14ac:dyDescent="0.25">
      <c r="A19" s="58"/>
      <c r="B19" s="59"/>
      <c r="C19" s="59"/>
      <c r="D19" s="59"/>
      <c r="E19" s="61"/>
      <c r="F19" s="61"/>
      <c r="G19" s="60"/>
      <c r="H19" s="66"/>
      <c r="I19" s="38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>SUM(H19:T19)</f>
        <v>0</v>
      </c>
      <c r="V19" s="224">
        <f t="shared" si="2"/>
        <v>0</v>
      </c>
      <c r="W19" s="261">
        <f>D3</f>
        <v>1217</v>
      </c>
      <c r="X19" s="200" t="s">
        <v>30</v>
      </c>
      <c r="Y19" s="196">
        <f t="shared" ref="Y19:Y39" si="3">U19</f>
        <v>0</v>
      </c>
      <c r="Z19" s="87"/>
    </row>
    <row r="20" spans="1:26" x14ac:dyDescent="0.25">
      <c r="A20" s="58"/>
      <c r="B20" s="59"/>
      <c r="C20" s="59"/>
      <c r="D20" s="59"/>
      <c r="E20" s="61"/>
      <c r="F20" s="61"/>
      <c r="G20" s="60"/>
      <c r="H20" s="66"/>
      <c r="I20" s="38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v>0</v>
      </c>
      <c r="V20" s="224">
        <f t="shared" si="2"/>
        <v>0</v>
      </c>
      <c r="W20" s="261">
        <f>D3</f>
        <v>1217</v>
      </c>
      <c r="X20" s="200" t="s">
        <v>3</v>
      </c>
      <c r="Y20" s="196">
        <f t="shared" si="3"/>
        <v>0</v>
      </c>
      <c r="Z20" s="87"/>
    </row>
    <row r="21" spans="1:26" x14ac:dyDescent="0.25">
      <c r="A21" s="58"/>
      <c r="B21" s="59"/>
      <c r="C21" s="59"/>
      <c r="D21" s="59"/>
      <c r="E21" s="61"/>
      <c r="F21" s="61"/>
      <c r="G21" s="60"/>
      <c r="H21" s="66"/>
      <c r="I21" s="38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>SUM(H21:T21)</f>
        <v>0</v>
      </c>
      <c r="V21" s="224">
        <f t="shared" si="2"/>
        <v>0</v>
      </c>
      <c r="W21" s="261">
        <f>D3</f>
        <v>1217</v>
      </c>
      <c r="X21" s="200" t="s">
        <v>8</v>
      </c>
      <c r="Y21" s="196">
        <f t="shared" si="3"/>
        <v>0</v>
      </c>
      <c r="Z21" s="105" t="s">
        <v>169</v>
      </c>
    </row>
    <row r="22" spans="1:26" x14ac:dyDescent="0.25">
      <c r="A22" s="58"/>
      <c r="B22" s="59"/>
      <c r="C22" s="59"/>
      <c r="D22" s="59"/>
      <c r="E22" s="61"/>
      <c r="F22" s="61"/>
      <c r="G22" s="60"/>
      <c r="H22" s="66"/>
      <c r="I22" s="38">
        <v>14</v>
      </c>
      <c r="J22" s="75">
        <v>2</v>
      </c>
      <c r="K22" s="75"/>
      <c r="L22" s="75"/>
      <c r="M22" s="75"/>
      <c r="N22" s="75"/>
      <c r="O22" s="75"/>
      <c r="P22" s="75"/>
      <c r="Q22" s="75"/>
      <c r="R22" s="75"/>
      <c r="S22" s="75"/>
      <c r="T22" s="67">
        <v>1</v>
      </c>
      <c r="U22" s="73">
        <f>SUM(H22,J22,L22,N22,P22,R22,T22)</f>
        <v>3</v>
      </c>
      <c r="V22" s="224">
        <f t="shared" si="2"/>
        <v>2.4650780608052587E-3</v>
      </c>
      <c r="W22" s="261">
        <f>D3</f>
        <v>1217</v>
      </c>
      <c r="X22" s="200" t="s">
        <v>9</v>
      </c>
      <c r="Y22" s="196">
        <f t="shared" si="3"/>
        <v>3</v>
      </c>
      <c r="Z22" s="105" t="s">
        <v>267</v>
      </c>
    </row>
    <row r="23" spans="1:26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v>0</v>
      </c>
      <c r="V23" s="224">
        <f t="shared" si="2"/>
        <v>0</v>
      </c>
      <c r="W23" s="261">
        <f>D3</f>
        <v>1217</v>
      </c>
      <c r="X23" s="200" t="s">
        <v>82</v>
      </c>
      <c r="Y23" s="196">
        <f t="shared" si="3"/>
        <v>0</v>
      </c>
      <c r="Z23" s="136"/>
    </row>
    <row r="24" spans="1:26" x14ac:dyDescent="0.25">
      <c r="A24" s="58"/>
      <c r="B24" s="59"/>
      <c r="C24" s="59"/>
      <c r="D24" s="59"/>
      <c r="E24" s="61"/>
      <c r="F24" s="61"/>
      <c r="G24" s="60"/>
      <c r="H24" s="134"/>
      <c r="I24" s="75">
        <v>2</v>
      </c>
      <c r="J24" s="75">
        <v>1</v>
      </c>
      <c r="K24" s="75"/>
      <c r="L24" s="75"/>
      <c r="M24" s="75"/>
      <c r="N24" s="75"/>
      <c r="O24" s="75"/>
      <c r="P24" s="75"/>
      <c r="Q24" s="75"/>
      <c r="R24" s="75"/>
      <c r="S24" s="75"/>
      <c r="T24" s="67">
        <v>3</v>
      </c>
      <c r="U24" s="73">
        <f>SUM(H24:T24)</f>
        <v>6</v>
      </c>
      <c r="V24" s="224">
        <f t="shared" si="2"/>
        <v>4.9301561216105174E-3</v>
      </c>
      <c r="W24" s="261">
        <f>D3</f>
        <v>1217</v>
      </c>
      <c r="X24" s="200" t="s">
        <v>20</v>
      </c>
      <c r="Y24" s="196">
        <f t="shared" si="3"/>
        <v>6</v>
      </c>
      <c r="Z24" s="87"/>
    </row>
    <row r="25" spans="1:26" x14ac:dyDescent="0.25">
      <c r="A25" s="58"/>
      <c r="B25" s="59"/>
      <c r="C25" s="59"/>
      <c r="D25" s="59"/>
      <c r="E25" s="61"/>
      <c r="F25" s="61"/>
      <c r="G25" s="60"/>
      <c r="H25" s="66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>SUM(H25:T25)</f>
        <v>0</v>
      </c>
      <c r="V25" s="224">
        <f t="shared" si="2"/>
        <v>0</v>
      </c>
      <c r="W25" s="261">
        <f>D3</f>
        <v>1217</v>
      </c>
      <c r="X25" s="200" t="s">
        <v>83</v>
      </c>
      <c r="Y25" s="196">
        <f t="shared" si="3"/>
        <v>0</v>
      </c>
      <c r="Z25" s="87"/>
    </row>
    <row r="26" spans="1:26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>
        <v>1</v>
      </c>
      <c r="U26" s="73">
        <f>SUM(H26:T26)</f>
        <v>1</v>
      </c>
      <c r="V26" s="224">
        <f t="shared" si="2"/>
        <v>8.2169268693508624E-4</v>
      </c>
      <c r="W26" s="261">
        <f>D3</f>
        <v>1217</v>
      </c>
      <c r="X26" s="200" t="s">
        <v>10</v>
      </c>
      <c r="Y26" s="196">
        <f t="shared" si="3"/>
        <v>1</v>
      </c>
      <c r="Z26" s="136"/>
    </row>
    <row r="27" spans="1:26" x14ac:dyDescent="0.25">
      <c r="A27" s="58"/>
      <c r="B27" s="59"/>
      <c r="C27" s="59"/>
      <c r="D27" s="59"/>
      <c r="E27" s="61"/>
      <c r="F27" s="61"/>
      <c r="G27" s="60"/>
      <c r="H27" s="66"/>
      <c r="I27" s="75">
        <v>27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>SUM(H27,J27,L27,N27,P27,R27,T27)</f>
        <v>0</v>
      </c>
      <c r="V27" s="224">
        <f t="shared" si="2"/>
        <v>0</v>
      </c>
      <c r="W27" s="261">
        <f>D3</f>
        <v>1217</v>
      </c>
      <c r="X27" s="200" t="s">
        <v>13</v>
      </c>
      <c r="Y27" s="196">
        <f t="shared" si="3"/>
        <v>0</v>
      </c>
      <c r="Z27" s="136"/>
    </row>
    <row r="28" spans="1:26" x14ac:dyDescent="0.25">
      <c r="A28" s="58"/>
      <c r="B28" s="59"/>
      <c r="C28" s="59"/>
      <c r="D28" s="59"/>
      <c r="E28" s="61"/>
      <c r="F28" s="61"/>
      <c r="G28" s="60"/>
      <c r="H28" s="66"/>
      <c r="I28" s="75">
        <v>1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>SUM(H28:T28)</f>
        <v>1</v>
      </c>
      <c r="V28" s="224">
        <f t="shared" si="2"/>
        <v>8.2169268693508624E-4</v>
      </c>
      <c r="W28" s="261">
        <f>D3</f>
        <v>1217</v>
      </c>
      <c r="X28" s="200" t="s">
        <v>101</v>
      </c>
      <c r="Y28" s="196">
        <f t="shared" si="3"/>
        <v>1</v>
      </c>
      <c r="Z28" s="87"/>
    </row>
    <row r="29" spans="1:26" x14ac:dyDescent="0.25">
      <c r="A29" s="58"/>
      <c r="B29" s="59"/>
      <c r="C29" s="59"/>
      <c r="D29" s="59"/>
      <c r="E29" s="61"/>
      <c r="F29" s="61"/>
      <c r="G29" s="60"/>
      <c r="H29" s="66"/>
      <c r="I29" s="75">
        <v>1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7"/>
      <c r="U29" s="73">
        <f>SUM(H29:T29)</f>
        <v>1</v>
      </c>
      <c r="V29" s="224">
        <f t="shared" si="2"/>
        <v>8.2169268693508624E-4</v>
      </c>
      <c r="W29" s="261">
        <f>D3</f>
        <v>1217</v>
      </c>
      <c r="X29" s="200" t="s">
        <v>85</v>
      </c>
      <c r="Y29" s="196">
        <f t="shared" si="3"/>
        <v>1</v>
      </c>
      <c r="Z29" s="87"/>
    </row>
    <row r="30" spans="1:26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>SUM(H30:T30)</f>
        <v>0</v>
      </c>
      <c r="V30" s="224">
        <f t="shared" si="2"/>
        <v>0</v>
      </c>
      <c r="W30" s="262">
        <f>D3</f>
        <v>1217</v>
      </c>
      <c r="X30" s="206" t="s">
        <v>29</v>
      </c>
      <c r="Y30" s="196">
        <f t="shared" si="3"/>
        <v>0</v>
      </c>
      <c r="Z30" s="87"/>
    </row>
    <row r="31" spans="1:26" ht="15.75" thickBot="1" x14ac:dyDescent="0.3">
      <c r="A31" s="58"/>
      <c r="B31" s="59"/>
      <c r="C31" s="59"/>
      <c r="D31" s="59"/>
      <c r="E31" s="61"/>
      <c r="F31" s="61"/>
      <c r="G31" s="60"/>
      <c r="H31" s="205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3"/>
      <c r="U31" s="202"/>
      <c r="V31" s="202"/>
      <c r="W31" s="316"/>
      <c r="X31" s="126" t="s">
        <v>86</v>
      </c>
      <c r="Y31" s="196">
        <f t="shared" si="3"/>
        <v>0</v>
      </c>
      <c r="Z31" s="136" t="s">
        <v>265</v>
      </c>
    </row>
    <row r="32" spans="1:26" x14ac:dyDescent="0.25">
      <c r="A32" s="58"/>
      <c r="B32" s="59"/>
      <c r="C32" s="59"/>
      <c r="D32" s="59"/>
      <c r="E32" s="61"/>
      <c r="F32" s="61"/>
      <c r="G32" s="62"/>
      <c r="H32" s="6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 t="shared" ref="U32:U38" si="4">SUM(H32,J32,L32,N32,P32,R32,T32)</f>
        <v>0</v>
      </c>
      <c r="V32" s="224">
        <f>($U32)/$D$3</f>
        <v>0</v>
      </c>
      <c r="W32" s="261">
        <f>D3</f>
        <v>1217</v>
      </c>
      <c r="X32" s="201" t="s">
        <v>87</v>
      </c>
      <c r="Y32" s="196">
        <f t="shared" si="3"/>
        <v>0</v>
      </c>
      <c r="Z32" s="87"/>
    </row>
    <row r="33" spans="1:26" x14ac:dyDescent="0.25">
      <c r="A33" s="58"/>
      <c r="B33" s="59"/>
      <c r="C33" s="59"/>
      <c r="D33" s="59"/>
      <c r="E33" s="61"/>
      <c r="F33" s="61"/>
      <c r="G33" s="62"/>
      <c r="H33" s="66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si="4"/>
        <v>0</v>
      </c>
      <c r="V33" s="224">
        <f t="shared" ref="V33:V38" si="5">($U33)/$D$3</f>
        <v>0</v>
      </c>
      <c r="W33" s="261">
        <f>D3</f>
        <v>1217</v>
      </c>
      <c r="X33" s="200" t="s">
        <v>88</v>
      </c>
      <c r="Y33" s="196">
        <f t="shared" si="3"/>
        <v>0</v>
      </c>
      <c r="Z33" s="105" t="s">
        <v>264</v>
      </c>
    </row>
    <row r="34" spans="1:26" x14ac:dyDescent="0.25">
      <c r="A34" s="58"/>
      <c r="B34" s="59"/>
      <c r="C34" s="59"/>
      <c r="D34" s="59"/>
      <c r="E34" s="61"/>
      <c r="F34" s="61"/>
      <c r="G34" s="62"/>
      <c r="H34" s="66">
        <v>6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4"/>
        <v>6</v>
      </c>
      <c r="V34" s="224">
        <f t="shared" si="5"/>
        <v>4.9301561216105174E-3</v>
      </c>
      <c r="W34" s="261">
        <f>D3</f>
        <v>1217</v>
      </c>
      <c r="X34" s="200" t="s">
        <v>37</v>
      </c>
      <c r="Y34" s="196">
        <f t="shared" si="3"/>
        <v>6</v>
      </c>
      <c r="Z34" s="105" t="s">
        <v>268</v>
      </c>
    </row>
    <row r="35" spans="1:26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4"/>
        <v>0</v>
      </c>
      <c r="V35" s="224">
        <f t="shared" si="5"/>
        <v>0</v>
      </c>
      <c r="W35" s="261">
        <f>D3</f>
        <v>1217</v>
      </c>
      <c r="X35" s="200" t="s">
        <v>39</v>
      </c>
      <c r="Y35" s="196">
        <f t="shared" si="3"/>
        <v>0</v>
      </c>
      <c r="Z35" s="439" t="s">
        <v>205</v>
      </c>
    </row>
    <row r="36" spans="1:26" x14ac:dyDescent="0.25">
      <c r="A36" s="58"/>
      <c r="B36" s="59"/>
      <c r="C36" s="59"/>
      <c r="D36" s="59"/>
      <c r="E36" s="61"/>
      <c r="F36" s="61"/>
      <c r="G36" s="62"/>
      <c r="H36" s="66">
        <v>5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4"/>
        <v>5</v>
      </c>
      <c r="V36" s="224">
        <f t="shared" si="5"/>
        <v>4.1084634346754316E-3</v>
      </c>
      <c r="W36" s="261">
        <f>D3</f>
        <v>1217</v>
      </c>
      <c r="X36" s="200" t="s">
        <v>200</v>
      </c>
      <c r="Y36" s="196">
        <f t="shared" si="3"/>
        <v>5</v>
      </c>
      <c r="Z36" s="136" t="s">
        <v>266</v>
      </c>
    </row>
    <row r="37" spans="1:26" ht="15.75" x14ac:dyDescent="0.25">
      <c r="A37" s="58"/>
      <c r="B37" s="59"/>
      <c r="C37" s="59"/>
      <c r="D37" s="59"/>
      <c r="E37" s="61"/>
      <c r="F37" s="61"/>
      <c r="G37" s="62"/>
      <c r="H37" s="66">
        <v>1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4"/>
        <v>1</v>
      </c>
      <c r="V37" s="224">
        <f t="shared" si="5"/>
        <v>8.2169268693508624E-4</v>
      </c>
      <c r="W37" s="261">
        <f>D3</f>
        <v>1217</v>
      </c>
      <c r="X37" s="282" t="s">
        <v>168</v>
      </c>
      <c r="Y37" s="196">
        <f t="shared" si="3"/>
        <v>1</v>
      </c>
      <c r="Z37" s="87"/>
    </row>
    <row r="38" spans="1:26" ht="15.75" thickBot="1" x14ac:dyDescent="0.3">
      <c r="A38" s="191"/>
      <c r="B38" s="192"/>
      <c r="C38" s="192"/>
      <c r="D38" s="192"/>
      <c r="E38" s="193"/>
      <c r="F38" s="193"/>
      <c r="G38" s="199"/>
      <c r="H38" s="70">
        <v>9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195">
        <f t="shared" si="4"/>
        <v>9</v>
      </c>
      <c r="V38" s="331">
        <f t="shared" si="5"/>
        <v>7.3952341824157766E-3</v>
      </c>
      <c r="W38" s="262">
        <f>D3</f>
        <v>1217</v>
      </c>
      <c r="X38" s="315" t="s">
        <v>76</v>
      </c>
      <c r="Y38" s="196">
        <f t="shared" si="3"/>
        <v>9</v>
      </c>
      <c r="Z38" s="198"/>
    </row>
    <row r="39" spans="1:26" ht="15.75" thickBot="1" x14ac:dyDescent="0.3">
      <c r="G39" s="53" t="s">
        <v>5</v>
      </c>
      <c r="H39" s="63">
        <f t="shared" ref="H39:T39" si="6">SUM(H4:H38)</f>
        <v>65</v>
      </c>
      <c r="I39" s="63">
        <f t="shared" si="6"/>
        <v>52</v>
      </c>
      <c r="J39" s="63">
        <f t="shared" si="6"/>
        <v>14</v>
      </c>
      <c r="K39" s="63">
        <f t="shared" si="6"/>
        <v>0</v>
      </c>
      <c r="L39" s="63">
        <f t="shared" si="6"/>
        <v>0</v>
      </c>
      <c r="M39" s="63">
        <f t="shared" si="6"/>
        <v>0</v>
      </c>
      <c r="N39" s="63">
        <f t="shared" si="6"/>
        <v>0</v>
      </c>
      <c r="O39" s="63">
        <f t="shared" si="6"/>
        <v>0</v>
      </c>
      <c r="P39" s="63">
        <f t="shared" si="6"/>
        <v>0</v>
      </c>
      <c r="Q39" s="63">
        <f t="shared" si="6"/>
        <v>0</v>
      </c>
      <c r="R39" s="63">
        <f t="shared" si="6"/>
        <v>0</v>
      </c>
      <c r="S39" s="63">
        <f t="shared" si="6"/>
        <v>0</v>
      </c>
      <c r="T39" s="63">
        <f t="shared" si="6"/>
        <v>25</v>
      </c>
      <c r="U39" s="79">
        <f>SUM(H39,J39,L39,N39,P39,R39,T39)</f>
        <v>104</v>
      </c>
      <c r="V39" s="224">
        <f>($U39)/$D$3</f>
        <v>8.5456039441248979E-2</v>
      </c>
      <c r="W39" s="262">
        <f>D3</f>
        <v>1217</v>
      </c>
      <c r="X39" s="197"/>
      <c r="Y39" s="196">
        <f t="shared" si="3"/>
        <v>104</v>
      </c>
      <c r="Z39" s="14" t="s">
        <v>110</v>
      </c>
    </row>
    <row r="41" spans="1:26" ht="15.75" thickBot="1" x14ac:dyDescent="0.3"/>
    <row r="42" spans="1:26" ht="90.75" thickBot="1" x14ac:dyDescent="0.3">
      <c r="A42" s="49" t="s">
        <v>23</v>
      </c>
      <c r="B42" s="49" t="s">
        <v>51</v>
      </c>
      <c r="C42" s="49" t="s">
        <v>56</v>
      </c>
      <c r="D42" s="49" t="s">
        <v>18</v>
      </c>
      <c r="E42" s="48" t="s">
        <v>17</v>
      </c>
      <c r="F42" s="50" t="s">
        <v>1</v>
      </c>
      <c r="G42" s="51" t="s">
        <v>24</v>
      </c>
      <c r="H42" s="52" t="s">
        <v>77</v>
      </c>
      <c r="I42" s="52" t="s">
        <v>78</v>
      </c>
      <c r="J42" s="52" t="s">
        <v>57</v>
      </c>
      <c r="K42" s="52" t="s">
        <v>62</v>
      </c>
      <c r="L42" s="52" t="s">
        <v>58</v>
      </c>
      <c r="M42" s="52" t="s">
        <v>63</v>
      </c>
      <c r="N42" s="52" t="s">
        <v>59</v>
      </c>
      <c r="O42" s="52" t="s">
        <v>64</v>
      </c>
      <c r="P42" s="52" t="s">
        <v>60</v>
      </c>
      <c r="Q42" s="52" t="s">
        <v>79</v>
      </c>
      <c r="R42" s="52" t="s">
        <v>61</v>
      </c>
      <c r="S42" s="52" t="s">
        <v>131</v>
      </c>
      <c r="T42" s="49" t="s">
        <v>44</v>
      </c>
      <c r="U42" s="49" t="s">
        <v>5</v>
      </c>
      <c r="V42" s="48" t="s">
        <v>2</v>
      </c>
      <c r="W42" s="88" t="s">
        <v>171</v>
      </c>
      <c r="X42" s="89" t="s">
        <v>21</v>
      </c>
      <c r="Y42" s="215" t="s">
        <v>5</v>
      </c>
      <c r="Z42" s="222" t="s">
        <v>7</v>
      </c>
    </row>
    <row r="43" spans="1:26" ht="15.75" thickBot="1" x14ac:dyDescent="0.3">
      <c r="A43" s="221">
        <v>1478462</v>
      </c>
      <c r="B43" s="221" t="s">
        <v>263</v>
      </c>
      <c r="C43" s="220">
        <v>1152</v>
      </c>
      <c r="D43" s="219">
        <v>1199</v>
      </c>
      <c r="E43" s="218">
        <v>1110</v>
      </c>
      <c r="F43" s="217">
        <f>E43/D43</f>
        <v>0.92577147623019185</v>
      </c>
      <c r="G43" s="216">
        <v>44939</v>
      </c>
      <c r="H43" s="205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3"/>
      <c r="U43" s="94"/>
      <c r="V43" s="202"/>
      <c r="W43" s="202"/>
      <c r="X43" s="95" t="s">
        <v>80</v>
      </c>
      <c r="Y43" s="215" t="s">
        <v>5</v>
      </c>
      <c r="Z43" s="86"/>
    </row>
    <row r="44" spans="1:26" x14ac:dyDescent="0.25">
      <c r="A44" s="55"/>
      <c r="B44" s="56"/>
      <c r="C44" s="56"/>
      <c r="D44" s="56"/>
      <c r="E44" s="56"/>
      <c r="F44" s="56"/>
      <c r="G44" s="57"/>
      <c r="H44" s="64">
        <v>5</v>
      </c>
      <c r="I44" s="74"/>
      <c r="J44" s="74">
        <v>3</v>
      </c>
      <c r="K44" s="74"/>
      <c r="L44" s="74"/>
      <c r="M44" s="74"/>
      <c r="N44" s="74"/>
      <c r="O44" s="74"/>
      <c r="P44" s="74"/>
      <c r="Q44" s="74"/>
      <c r="R44" s="74"/>
      <c r="S44" s="74"/>
      <c r="T44" s="65">
        <v>4</v>
      </c>
      <c r="U44" s="77">
        <v>9</v>
      </c>
      <c r="V44" s="224">
        <f>($U44)/$D$43</f>
        <v>7.5062552126772307E-3</v>
      </c>
      <c r="W44" s="261">
        <f>D43</f>
        <v>1199</v>
      </c>
      <c r="X44" s="201" t="s">
        <v>16</v>
      </c>
      <c r="Y44" s="214">
        <f t="shared" ref="Y44:Y55" si="7">U44</f>
        <v>9</v>
      </c>
      <c r="Z44" s="105"/>
    </row>
    <row r="45" spans="1:26" x14ac:dyDescent="0.25">
      <c r="A45" s="58"/>
      <c r="B45" s="59"/>
      <c r="C45" s="59"/>
      <c r="D45" s="59"/>
      <c r="E45" s="59"/>
      <c r="F45" s="59"/>
      <c r="G45" s="60"/>
      <c r="H45" s="66">
        <v>3</v>
      </c>
      <c r="I45" s="75"/>
      <c r="J45" s="75">
        <v>1</v>
      </c>
      <c r="K45" s="75"/>
      <c r="L45" s="75"/>
      <c r="M45" s="75"/>
      <c r="N45" s="75"/>
      <c r="O45" s="75"/>
      <c r="P45" s="75"/>
      <c r="Q45" s="75"/>
      <c r="R45" s="75"/>
      <c r="S45" s="75"/>
      <c r="T45" s="67"/>
      <c r="U45" s="73">
        <f t="shared" ref="U45:U70" si="8">SUM(H45,J45,L45,N45,P45,R45,T45)</f>
        <v>4</v>
      </c>
      <c r="V45" s="224">
        <f t="shared" ref="V45:V70" si="9">($U45)/$D$43</f>
        <v>3.336113427856547E-3</v>
      </c>
      <c r="W45" s="261">
        <f>D43</f>
        <v>1199</v>
      </c>
      <c r="X45" s="200" t="s">
        <v>6</v>
      </c>
      <c r="Y45" s="196">
        <f t="shared" si="7"/>
        <v>4</v>
      </c>
      <c r="Z45" s="136"/>
    </row>
    <row r="46" spans="1:26" x14ac:dyDescent="0.25">
      <c r="A46" s="58"/>
      <c r="B46" s="59"/>
      <c r="C46" s="59"/>
      <c r="D46" s="59"/>
      <c r="E46" s="61"/>
      <c r="F46" s="61"/>
      <c r="G46" s="60"/>
      <c r="H46" s="66">
        <v>17</v>
      </c>
      <c r="I46" s="75"/>
      <c r="J46" s="75">
        <v>1</v>
      </c>
      <c r="K46" s="75"/>
      <c r="L46" s="75"/>
      <c r="M46" s="75"/>
      <c r="N46" s="75"/>
      <c r="O46" s="75"/>
      <c r="P46" s="75"/>
      <c r="Q46" s="75"/>
      <c r="R46" s="75"/>
      <c r="S46" s="75"/>
      <c r="T46" s="67">
        <v>5</v>
      </c>
      <c r="U46" s="73">
        <f t="shared" si="8"/>
        <v>23</v>
      </c>
      <c r="V46" s="224">
        <f t="shared" si="9"/>
        <v>1.9182652210175146E-2</v>
      </c>
      <c r="W46" s="261">
        <f>D43</f>
        <v>1199</v>
      </c>
      <c r="X46" s="200" t="s">
        <v>14</v>
      </c>
      <c r="Y46" s="196">
        <f t="shared" si="7"/>
        <v>23</v>
      </c>
      <c r="Z46" s="87"/>
    </row>
    <row r="47" spans="1:26" x14ac:dyDescent="0.25">
      <c r="A47" s="58"/>
      <c r="B47" s="59"/>
      <c r="C47" s="59"/>
      <c r="D47" s="59"/>
      <c r="E47" s="61"/>
      <c r="F47" s="61"/>
      <c r="G47" s="60"/>
      <c r="H47" s="66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67">
        <v>3</v>
      </c>
      <c r="U47" s="73">
        <f t="shared" si="8"/>
        <v>3</v>
      </c>
      <c r="V47" s="224">
        <f t="shared" si="9"/>
        <v>2.5020850708924102E-3</v>
      </c>
      <c r="W47" s="261">
        <f>D43</f>
        <v>1199</v>
      </c>
      <c r="X47" s="200" t="s">
        <v>15</v>
      </c>
      <c r="Y47" s="196">
        <f t="shared" si="7"/>
        <v>3</v>
      </c>
      <c r="Z47" s="87"/>
    </row>
    <row r="48" spans="1:26" x14ac:dyDescent="0.25">
      <c r="A48" s="58"/>
      <c r="B48" s="59"/>
      <c r="C48" s="59"/>
      <c r="D48" s="59"/>
      <c r="E48" s="61"/>
      <c r="F48" s="61"/>
      <c r="G48" s="60"/>
      <c r="H48" s="66">
        <v>7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67"/>
      <c r="U48" s="73">
        <f t="shared" si="8"/>
        <v>7</v>
      </c>
      <c r="V48" s="224">
        <f t="shared" si="9"/>
        <v>5.8381984987489572E-3</v>
      </c>
      <c r="W48" s="261">
        <f>D43</f>
        <v>1199</v>
      </c>
      <c r="X48" s="200" t="s">
        <v>32</v>
      </c>
      <c r="Y48" s="196">
        <f t="shared" si="7"/>
        <v>7</v>
      </c>
      <c r="Z48" s="136"/>
    </row>
    <row r="49" spans="1:26" x14ac:dyDescent="0.25">
      <c r="A49" s="58"/>
      <c r="B49" s="59"/>
      <c r="C49" s="59"/>
      <c r="D49" s="59"/>
      <c r="E49" s="61"/>
      <c r="F49" s="61"/>
      <c r="G49" s="60"/>
      <c r="H49" s="66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67"/>
      <c r="U49" s="73">
        <f t="shared" si="8"/>
        <v>0</v>
      </c>
      <c r="V49" s="224">
        <f t="shared" si="9"/>
        <v>0</v>
      </c>
      <c r="W49" s="261">
        <f>D43</f>
        <v>1199</v>
      </c>
      <c r="X49" s="200" t="s">
        <v>33</v>
      </c>
      <c r="Y49" s="196">
        <f t="shared" si="7"/>
        <v>0</v>
      </c>
      <c r="Z49" s="136"/>
    </row>
    <row r="50" spans="1:26" x14ac:dyDescent="0.25">
      <c r="A50" s="58"/>
      <c r="B50" s="59"/>
      <c r="C50" s="59"/>
      <c r="D50" s="59"/>
      <c r="E50" s="61"/>
      <c r="F50" s="61"/>
      <c r="G50" s="60"/>
      <c r="H50" s="66">
        <v>1</v>
      </c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/>
      <c r="U50" s="73">
        <f t="shared" si="8"/>
        <v>1</v>
      </c>
      <c r="V50" s="224">
        <f t="shared" si="9"/>
        <v>8.3402835696413675E-4</v>
      </c>
      <c r="W50" s="261">
        <f>D43</f>
        <v>1199</v>
      </c>
      <c r="X50" s="200" t="s">
        <v>20</v>
      </c>
      <c r="Y50" s="196">
        <f t="shared" si="7"/>
        <v>1</v>
      </c>
      <c r="Z50" s="136"/>
    </row>
    <row r="51" spans="1:26" x14ac:dyDescent="0.25">
      <c r="A51" s="58"/>
      <c r="B51" s="59"/>
      <c r="C51" s="59"/>
      <c r="D51" s="59"/>
      <c r="E51" s="61"/>
      <c r="F51" s="61"/>
      <c r="G51" s="60"/>
      <c r="H51" s="66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8"/>
        <v>0</v>
      </c>
      <c r="V51" s="224">
        <f t="shared" si="9"/>
        <v>0</v>
      </c>
      <c r="W51" s="261">
        <f>D43</f>
        <v>1199</v>
      </c>
      <c r="X51" s="200" t="s">
        <v>31</v>
      </c>
      <c r="Y51" s="196">
        <f t="shared" si="7"/>
        <v>0</v>
      </c>
      <c r="Z51" s="136"/>
    </row>
    <row r="52" spans="1:26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>
        <v>1</v>
      </c>
      <c r="U52" s="73">
        <f t="shared" si="8"/>
        <v>1</v>
      </c>
      <c r="V52" s="224">
        <f t="shared" si="9"/>
        <v>8.3402835696413675E-4</v>
      </c>
      <c r="W52" s="261">
        <f>D43</f>
        <v>1199</v>
      </c>
      <c r="X52" s="200" t="s">
        <v>0</v>
      </c>
      <c r="Y52" s="196">
        <f t="shared" si="7"/>
        <v>1</v>
      </c>
      <c r="Z52" s="87"/>
    </row>
    <row r="53" spans="1:26" x14ac:dyDescent="0.25">
      <c r="A53" s="58"/>
      <c r="B53" s="59"/>
      <c r="C53" s="59"/>
      <c r="D53" s="59"/>
      <c r="E53" s="61"/>
      <c r="F53" s="61"/>
      <c r="G53" s="60"/>
      <c r="H53" s="66"/>
      <c r="I53" s="75"/>
      <c r="J53" s="75">
        <v>2</v>
      </c>
      <c r="K53" s="75"/>
      <c r="L53" s="75"/>
      <c r="M53" s="75"/>
      <c r="N53" s="75"/>
      <c r="O53" s="75"/>
      <c r="P53" s="75"/>
      <c r="Q53" s="75"/>
      <c r="R53" s="75"/>
      <c r="S53" s="75"/>
      <c r="T53" s="67">
        <v>1</v>
      </c>
      <c r="U53" s="73">
        <f t="shared" si="8"/>
        <v>3</v>
      </c>
      <c r="V53" s="224">
        <f t="shared" si="9"/>
        <v>2.5020850708924102E-3</v>
      </c>
      <c r="W53" s="261">
        <f>D43</f>
        <v>1199</v>
      </c>
      <c r="X53" s="200" t="s">
        <v>12</v>
      </c>
      <c r="Y53" s="196">
        <f t="shared" si="7"/>
        <v>3</v>
      </c>
      <c r="Z53" s="87"/>
    </row>
    <row r="54" spans="1:26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7"/>
      <c r="U54" s="73">
        <f t="shared" si="8"/>
        <v>0</v>
      </c>
      <c r="V54" s="224">
        <f t="shared" si="9"/>
        <v>0</v>
      </c>
      <c r="W54" s="261">
        <f>D43</f>
        <v>1199</v>
      </c>
      <c r="X54" s="200" t="s">
        <v>35</v>
      </c>
      <c r="Y54" s="196">
        <f t="shared" si="7"/>
        <v>0</v>
      </c>
      <c r="Z54" s="136"/>
    </row>
    <row r="55" spans="1:26" ht="15.75" x14ac:dyDescent="0.25">
      <c r="A55" s="58"/>
      <c r="B55" s="59"/>
      <c r="C55" s="59"/>
      <c r="D55" s="59"/>
      <c r="E55" s="61"/>
      <c r="F55" s="61"/>
      <c r="G55" s="60"/>
      <c r="H55" s="70">
        <v>10</v>
      </c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2"/>
      <c r="U55" s="195">
        <f t="shared" si="8"/>
        <v>10</v>
      </c>
      <c r="V55" s="224">
        <f t="shared" si="9"/>
        <v>8.3402835696413675E-3</v>
      </c>
      <c r="W55" s="261">
        <f>D43</f>
        <v>1199</v>
      </c>
      <c r="X55" s="283" t="s">
        <v>28</v>
      </c>
      <c r="Y55" s="196">
        <f t="shared" si="7"/>
        <v>10</v>
      </c>
      <c r="Z55" s="87"/>
    </row>
    <row r="56" spans="1:26" x14ac:dyDescent="0.25">
      <c r="A56" s="58"/>
      <c r="B56" s="59"/>
      <c r="C56" s="59"/>
      <c r="D56" s="59"/>
      <c r="E56" s="61"/>
      <c r="F56" s="61"/>
      <c r="G56" s="62"/>
      <c r="H56" s="38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67"/>
      <c r="U56" s="73">
        <f t="shared" si="8"/>
        <v>0</v>
      </c>
      <c r="V56" s="224">
        <f t="shared" si="9"/>
        <v>0</v>
      </c>
      <c r="W56" s="261">
        <f>D43</f>
        <v>1199</v>
      </c>
      <c r="X56" s="200" t="s">
        <v>179</v>
      </c>
      <c r="Y56" s="196"/>
      <c r="Z56" s="136"/>
    </row>
    <row r="57" spans="1:26" ht="15.75" thickBot="1" x14ac:dyDescent="0.3">
      <c r="A57" s="58"/>
      <c r="B57" s="59"/>
      <c r="C57" s="59"/>
      <c r="D57" s="59"/>
      <c r="E57" s="61"/>
      <c r="F57" s="61"/>
      <c r="G57" s="60"/>
      <c r="H57" s="212"/>
      <c r="I57" s="211"/>
      <c r="J57" s="211">
        <v>14</v>
      </c>
      <c r="K57" s="211"/>
      <c r="L57" s="211"/>
      <c r="M57" s="211"/>
      <c r="N57" s="211"/>
      <c r="O57" s="211"/>
      <c r="P57" s="211"/>
      <c r="Q57" s="211"/>
      <c r="R57" s="211"/>
      <c r="S57" s="211"/>
      <c r="T57" s="210"/>
      <c r="U57" s="209">
        <f t="shared" si="8"/>
        <v>14</v>
      </c>
      <c r="V57" s="331">
        <f t="shared" si="9"/>
        <v>1.1676396997497914E-2</v>
      </c>
      <c r="W57" s="262">
        <f>D43</f>
        <v>1199</v>
      </c>
      <c r="X57" s="208" t="s">
        <v>29</v>
      </c>
      <c r="Y57" s="196">
        <f>U57</f>
        <v>14</v>
      </c>
      <c r="Z57" s="136"/>
    </row>
    <row r="58" spans="1:26" x14ac:dyDescent="0.25">
      <c r="A58" s="58"/>
      <c r="B58" s="59"/>
      <c r="C58" s="59"/>
      <c r="D58" s="59"/>
      <c r="E58" s="61"/>
      <c r="F58" s="61"/>
      <c r="G58" s="60"/>
      <c r="H58" s="64"/>
      <c r="I58" s="184">
        <v>6</v>
      </c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68"/>
      <c r="U58" s="73">
        <f t="shared" si="8"/>
        <v>0</v>
      </c>
      <c r="V58" s="224">
        <f t="shared" si="9"/>
        <v>0</v>
      </c>
      <c r="W58" s="263">
        <f>D43</f>
        <v>1199</v>
      </c>
      <c r="X58" s="207" t="s">
        <v>11</v>
      </c>
      <c r="Y58" s="196"/>
      <c r="Z58" s="136"/>
    </row>
    <row r="59" spans="1:26" x14ac:dyDescent="0.25">
      <c r="A59" s="58"/>
      <c r="B59" s="59"/>
      <c r="C59" s="59"/>
      <c r="D59" s="59"/>
      <c r="E59" s="61"/>
      <c r="F59" s="61"/>
      <c r="G59" s="60"/>
      <c r="H59" s="66"/>
      <c r="I59" s="38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67"/>
      <c r="U59" s="73">
        <f t="shared" si="8"/>
        <v>0</v>
      </c>
      <c r="V59" s="224">
        <f t="shared" si="9"/>
        <v>0</v>
      </c>
      <c r="W59" s="261">
        <f>D43</f>
        <v>1199</v>
      </c>
      <c r="X59" s="200" t="s">
        <v>30</v>
      </c>
      <c r="Y59" s="196">
        <f t="shared" ref="Y59:Y79" si="10">U59</f>
        <v>0</v>
      </c>
      <c r="Z59" s="87"/>
    </row>
    <row r="60" spans="1:26" x14ac:dyDescent="0.25">
      <c r="A60" s="58"/>
      <c r="B60" s="59"/>
      <c r="C60" s="59"/>
      <c r="D60" s="59"/>
      <c r="E60" s="61"/>
      <c r="F60" s="61"/>
      <c r="G60" s="60"/>
      <c r="H60" s="66"/>
      <c r="I60" s="38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67">
        <v>4</v>
      </c>
      <c r="U60" s="73">
        <f t="shared" si="8"/>
        <v>4</v>
      </c>
      <c r="V60" s="224">
        <f t="shared" si="9"/>
        <v>3.336113427856547E-3</v>
      </c>
      <c r="W60" s="261">
        <f>D43</f>
        <v>1199</v>
      </c>
      <c r="X60" s="200" t="s">
        <v>3</v>
      </c>
      <c r="Y60" s="196">
        <f t="shared" si="10"/>
        <v>4</v>
      </c>
      <c r="Z60" s="87"/>
    </row>
    <row r="61" spans="1:26" x14ac:dyDescent="0.25">
      <c r="A61" s="58"/>
      <c r="B61" s="59"/>
      <c r="C61" s="59"/>
      <c r="D61" s="59"/>
      <c r="E61" s="61"/>
      <c r="F61" s="61"/>
      <c r="G61" s="60"/>
      <c r="H61" s="66"/>
      <c r="I61" s="38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67"/>
      <c r="U61" s="73">
        <f t="shared" si="8"/>
        <v>0</v>
      </c>
      <c r="V61" s="224">
        <f t="shared" si="9"/>
        <v>0</v>
      </c>
      <c r="W61" s="261">
        <f>D43</f>
        <v>1199</v>
      </c>
      <c r="X61" s="200" t="s">
        <v>8</v>
      </c>
      <c r="Y61" s="196">
        <f t="shared" si="10"/>
        <v>0</v>
      </c>
      <c r="Z61" s="105" t="s">
        <v>169</v>
      </c>
    </row>
    <row r="62" spans="1:26" x14ac:dyDescent="0.25">
      <c r="A62" s="58"/>
      <c r="B62" s="59"/>
      <c r="C62" s="59"/>
      <c r="D62" s="59"/>
      <c r="E62" s="61"/>
      <c r="F62" s="61"/>
      <c r="G62" s="60"/>
      <c r="H62" s="66"/>
      <c r="I62" s="38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67"/>
      <c r="U62" s="73">
        <f t="shared" si="8"/>
        <v>0</v>
      </c>
      <c r="V62" s="224">
        <f t="shared" si="9"/>
        <v>0</v>
      </c>
      <c r="W62" s="261">
        <f>D43</f>
        <v>1199</v>
      </c>
      <c r="X62" s="200" t="s">
        <v>9</v>
      </c>
      <c r="Y62" s="196">
        <f t="shared" si="10"/>
        <v>0</v>
      </c>
      <c r="Z62" s="105" t="s">
        <v>279</v>
      </c>
    </row>
    <row r="63" spans="1:26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 t="shared" si="8"/>
        <v>0</v>
      </c>
      <c r="V63" s="224">
        <f t="shared" si="9"/>
        <v>0</v>
      </c>
      <c r="W63" s="261">
        <f>D43</f>
        <v>1199</v>
      </c>
      <c r="X63" s="200" t="s">
        <v>82</v>
      </c>
      <c r="Y63" s="196">
        <f t="shared" si="10"/>
        <v>0</v>
      </c>
      <c r="Z63" s="136"/>
    </row>
    <row r="64" spans="1:26" x14ac:dyDescent="0.25">
      <c r="A64" s="58"/>
      <c r="B64" s="59"/>
      <c r="C64" s="59"/>
      <c r="D64" s="59"/>
      <c r="E64" s="61"/>
      <c r="F64" s="61"/>
      <c r="G64" s="60"/>
      <c r="H64" s="134"/>
      <c r="I64" s="75">
        <v>4</v>
      </c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7">
        <v>2</v>
      </c>
      <c r="U64" s="73">
        <f t="shared" si="8"/>
        <v>2</v>
      </c>
      <c r="V64" s="224">
        <f t="shared" si="9"/>
        <v>1.6680567139282735E-3</v>
      </c>
      <c r="W64" s="261">
        <f>D43</f>
        <v>1199</v>
      </c>
      <c r="X64" s="200" t="s">
        <v>20</v>
      </c>
      <c r="Y64" s="196">
        <f t="shared" si="10"/>
        <v>2</v>
      </c>
      <c r="Z64" s="87"/>
    </row>
    <row r="65" spans="1:26" x14ac:dyDescent="0.25">
      <c r="A65" s="58"/>
      <c r="B65" s="59"/>
      <c r="C65" s="59"/>
      <c r="D65" s="59"/>
      <c r="E65" s="61"/>
      <c r="F65" s="61"/>
      <c r="G65" s="60"/>
      <c r="H65" s="66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 t="shared" si="8"/>
        <v>0</v>
      </c>
      <c r="V65" s="224">
        <f t="shared" si="9"/>
        <v>0</v>
      </c>
      <c r="W65" s="261">
        <f>D43</f>
        <v>1199</v>
      </c>
      <c r="X65" s="200" t="s">
        <v>83</v>
      </c>
      <c r="Y65" s="196">
        <f t="shared" si="10"/>
        <v>0</v>
      </c>
      <c r="Z65" s="87"/>
    </row>
    <row r="66" spans="1:26" x14ac:dyDescent="0.25">
      <c r="A66" s="58"/>
      <c r="B66" s="59"/>
      <c r="C66" s="59"/>
      <c r="D66" s="59"/>
      <c r="E66" s="61"/>
      <c r="F66" s="61"/>
      <c r="G66" s="60"/>
      <c r="H66" s="66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/>
      <c r="U66" s="73">
        <f t="shared" si="8"/>
        <v>0</v>
      </c>
      <c r="V66" s="224">
        <f t="shared" si="9"/>
        <v>0</v>
      </c>
      <c r="W66" s="261">
        <f>D43</f>
        <v>1199</v>
      </c>
      <c r="X66" s="200" t="s">
        <v>10</v>
      </c>
      <c r="Y66" s="196">
        <f t="shared" si="10"/>
        <v>0</v>
      </c>
      <c r="Z66" s="136"/>
    </row>
    <row r="67" spans="1:26" x14ac:dyDescent="0.25">
      <c r="A67" s="58"/>
      <c r="B67" s="59"/>
      <c r="C67" s="59"/>
      <c r="D67" s="59"/>
      <c r="E67" s="61"/>
      <c r="F67" s="61"/>
      <c r="G67" s="60"/>
      <c r="H67" s="66"/>
      <c r="I67" s="75">
        <v>10</v>
      </c>
      <c r="J67" s="75">
        <v>1</v>
      </c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>SUM(H67,J67,L67,N67,P67,R67,T67)</f>
        <v>1</v>
      </c>
      <c r="V67" s="224">
        <f t="shared" si="9"/>
        <v>8.3402835696413675E-4</v>
      </c>
      <c r="W67" s="261">
        <f>D43</f>
        <v>1199</v>
      </c>
      <c r="X67" s="200" t="s">
        <v>13</v>
      </c>
      <c r="Y67" s="196">
        <f t="shared" si="10"/>
        <v>1</v>
      </c>
      <c r="Z67" s="136"/>
    </row>
    <row r="68" spans="1:26" x14ac:dyDescent="0.25">
      <c r="A68" s="58"/>
      <c r="B68" s="59"/>
      <c r="C68" s="59"/>
      <c r="D68" s="59"/>
      <c r="E68" s="61"/>
      <c r="F68" s="61"/>
      <c r="G68" s="60"/>
      <c r="H68" s="66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 t="shared" si="8"/>
        <v>0</v>
      </c>
      <c r="V68" s="224">
        <f t="shared" si="9"/>
        <v>0</v>
      </c>
      <c r="W68" s="261">
        <f>D43</f>
        <v>1199</v>
      </c>
      <c r="X68" s="200" t="s">
        <v>101</v>
      </c>
      <c r="Y68" s="196">
        <f t="shared" si="10"/>
        <v>0</v>
      </c>
      <c r="Z68" s="87"/>
    </row>
    <row r="69" spans="1:26" x14ac:dyDescent="0.25">
      <c r="A69" s="58"/>
      <c r="B69" s="59"/>
      <c r="C69" s="59"/>
      <c r="D69" s="59"/>
      <c r="E69" s="61"/>
      <c r="F69" s="61"/>
      <c r="G69" s="60"/>
      <c r="H69" s="66"/>
      <c r="I69" s="75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7"/>
      <c r="U69" s="73">
        <f t="shared" si="8"/>
        <v>0</v>
      </c>
      <c r="V69" s="224">
        <f t="shared" si="9"/>
        <v>0</v>
      </c>
      <c r="W69" s="261">
        <f>D43</f>
        <v>1199</v>
      </c>
      <c r="X69" s="200" t="s">
        <v>85</v>
      </c>
      <c r="Y69" s="196">
        <f t="shared" si="10"/>
        <v>0</v>
      </c>
      <c r="Z69" s="87"/>
    </row>
    <row r="70" spans="1:26" ht="15.75" thickBot="1" x14ac:dyDescent="0.3">
      <c r="A70" s="58"/>
      <c r="B70" s="59"/>
      <c r="C70" s="59"/>
      <c r="D70" s="59"/>
      <c r="E70" s="61"/>
      <c r="F70" s="61"/>
      <c r="G70" s="60"/>
      <c r="H70" s="70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2"/>
      <c r="U70" s="73">
        <f t="shared" si="8"/>
        <v>0</v>
      </c>
      <c r="V70" s="224">
        <f t="shared" si="9"/>
        <v>0</v>
      </c>
      <c r="W70" s="262">
        <f>D43</f>
        <v>1199</v>
      </c>
      <c r="X70" s="206" t="s">
        <v>29</v>
      </c>
      <c r="Y70" s="196">
        <f t="shared" si="10"/>
        <v>0</v>
      </c>
      <c r="Z70" s="87"/>
    </row>
    <row r="71" spans="1:26" ht="15.75" thickBot="1" x14ac:dyDescent="0.3">
      <c r="A71" s="58"/>
      <c r="B71" s="59"/>
      <c r="C71" s="59"/>
      <c r="D71" s="59"/>
      <c r="E71" s="61"/>
      <c r="F71" s="61"/>
      <c r="G71" s="60"/>
      <c r="H71" s="205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3"/>
      <c r="U71" s="202"/>
      <c r="V71" s="202"/>
      <c r="W71" s="316"/>
      <c r="X71" s="126" t="s">
        <v>86</v>
      </c>
      <c r="Y71" s="196">
        <f t="shared" si="10"/>
        <v>0</v>
      </c>
      <c r="Z71" s="136"/>
    </row>
    <row r="72" spans="1:26" x14ac:dyDescent="0.25">
      <c r="A72" s="58"/>
      <c r="B72" s="59"/>
      <c r="C72" s="59"/>
      <c r="D72" s="59"/>
      <c r="E72" s="61"/>
      <c r="F72" s="61"/>
      <c r="G72" s="62"/>
      <c r="H72" s="6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65"/>
      <c r="U72" s="78">
        <f t="shared" ref="U72:U78" si="11">SUM(H72,J72,L72,N72,P72,R72,T72)</f>
        <v>0</v>
      </c>
      <c r="V72" s="224">
        <f>($U72)/$D$43</f>
        <v>0</v>
      </c>
      <c r="W72" s="261">
        <f>D43</f>
        <v>1199</v>
      </c>
      <c r="X72" s="201" t="s">
        <v>87</v>
      </c>
      <c r="Y72" s="196">
        <f t="shared" si="10"/>
        <v>0</v>
      </c>
      <c r="Z72" s="105" t="s">
        <v>278</v>
      </c>
    </row>
    <row r="73" spans="1:26" x14ac:dyDescent="0.25">
      <c r="A73" s="58"/>
      <c r="B73" s="59"/>
      <c r="C73" s="59"/>
      <c r="D73" s="59"/>
      <c r="E73" s="61"/>
      <c r="F73" s="61"/>
      <c r="G73" s="62"/>
      <c r="H73" s="66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67"/>
      <c r="U73" s="73">
        <f t="shared" si="11"/>
        <v>0</v>
      </c>
      <c r="V73" s="224">
        <f t="shared" ref="V73:V79" si="12">($U73)/$D$43</f>
        <v>0</v>
      </c>
      <c r="W73" s="261">
        <f>D43</f>
        <v>1199</v>
      </c>
      <c r="X73" s="200" t="s">
        <v>88</v>
      </c>
      <c r="Y73" s="196">
        <f t="shared" si="10"/>
        <v>0</v>
      </c>
      <c r="Z73" s="105" t="s">
        <v>264</v>
      </c>
    </row>
    <row r="74" spans="1:26" x14ac:dyDescent="0.25">
      <c r="A74" s="58"/>
      <c r="B74" s="59"/>
      <c r="C74" s="59"/>
      <c r="D74" s="59"/>
      <c r="E74" s="61"/>
      <c r="F74" s="61"/>
      <c r="G74" s="62"/>
      <c r="H74" s="66">
        <v>1</v>
      </c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67"/>
      <c r="U74" s="73">
        <f t="shared" si="11"/>
        <v>1</v>
      </c>
      <c r="V74" s="224">
        <f t="shared" si="12"/>
        <v>8.3402835696413675E-4</v>
      </c>
      <c r="W74" s="261">
        <f>D43</f>
        <v>1199</v>
      </c>
      <c r="X74" s="200" t="s">
        <v>90</v>
      </c>
      <c r="Y74" s="196">
        <f t="shared" si="10"/>
        <v>1</v>
      </c>
      <c r="Z74" s="105" t="s">
        <v>268</v>
      </c>
    </row>
    <row r="75" spans="1:26" ht="15.75" x14ac:dyDescent="0.25">
      <c r="A75" s="58"/>
      <c r="B75" s="59"/>
      <c r="C75" s="59"/>
      <c r="D75" s="59"/>
      <c r="E75" s="61"/>
      <c r="F75" s="61"/>
      <c r="G75" s="62"/>
      <c r="H75" s="66">
        <v>1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67"/>
      <c r="U75" s="73">
        <f t="shared" si="11"/>
        <v>1</v>
      </c>
      <c r="V75" s="224">
        <f t="shared" si="12"/>
        <v>8.3402835696413675E-4</v>
      </c>
      <c r="W75" s="261">
        <f>D43</f>
        <v>1199</v>
      </c>
      <c r="X75" s="283" t="s">
        <v>28</v>
      </c>
      <c r="Y75" s="196">
        <f t="shared" si="10"/>
        <v>1</v>
      </c>
      <c r="Z75" s="439" t="s">
        <v>277</v>
      </c>
    </row>
    <row r="76" spans="1:26" x14ac:dyDescent="0.25">
      <c r="A76" s="58"/>
      <c r="B76" s="59"/>
      <c r="C76" s="59"/>
      <c r="D76" s="59"/>
      <c r="E76" s="61"/>
      <c r="F76" s="61"/>
      <c r="G76" s="62"/>
      <c r="H76" s="66">
        <v>2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67"/>
      <c r="U76" s="73">
        <f t="shared" si="11"/>
        <v>2</v>
      </c>
      <c r="V76" s="224">
        <f t="shared" si="12"/>
        <v>1.6680567139282735E-3</v>
      </c>
      <c r="W76" s="261">
        <f>D43</f>
        <v>1199</v>
      </c>
      <c r="X76" s="200" t="s">
        <v>200</v>
      </c>
      <c r="Y76" s="196">
        <f t="shared" si="10"/>
        <v>2</v>
      </c>
      <c r="Z76" s="136" t="s">
        <v>276</v>
      </c>
    </row>
    <row r="77" spans="1:26" ht="15.75" x14ac:dyDescent="0.25">
      <c r="A77" s="58"/>
      <c r="B77" s="59"/>
      <c r="C77" s="59"/>
      <c r="D77" s="59"/>
      <c r="E77" s="61"/>
      <c r="F77" s="61"/>
      <c r="G77" s="62"/>
      <c r="H77" s="66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1"/>
        <v>0</v>
      </c>
      <c r="V77" s="224">
        <f t="shared" si="12"/>
        <v>0</v>
      </c>
      <c r="W77" s="261">
        <f>D43</f>
        <v>1199</v>
      </c>
      <c r="X77" s="282" t="s">
        <v>168</v>
      </c>
      <c r="Y77" s="196">
        <f t="shared" si="10"/>
        <v>0</v>
      </c>
      <c r="Z77" s="87"/>
    </row>
    <row r="78" spans="1:26" ht="15.75" thickBot="1" x14ac:dyDescent="0.3">
      <c r="A78" s="191"/>
      <c r="B78" s="192"/>
      <c r="C78" s="192"/>
      <c r="D78" s="192"/>
      <c r="E78" s="193"/>
      <c r="F78" s="193"/>
      <c r="G78" s="199"/>
      <c r="H78" s="70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2"/>
      <c r="U78" s="195">
        <f t="shared" si="11"/>
        <v>0</v>
      </c>
      <c r="V78" s="331">
        <f t="shared" si="12"/>
        <v>0</v>
      </c>
      <c r="W78" s="262">
        <f>D43</f>
        <v>1199</v>
      </c>
      <c r="X78" s="315" t="s">
        <v>76</v>
      </c>
      <c r="Y78" s="196">
        <f t="shared" si="10"/>
        <v>0</v>
      </c>
      <c r="Z78" s="198"/>
    </row>
    <row r="79" spans="1:26" ht="15.75" thickBot="1" x14ac:dyDescent="0.3">
      <c r="G79" s="53" t="s">
        <v>5</v>
      </c>
      <c r="H79" s="63">
        <f t="shared" ref="H79:T79" si="13">SUM(H44:H78)</f>
        <v>47</v>
      </c>
      <c r="I79" s="63">
        <f t="shared" si="13"/>
        <v>20</v>
      </c>
      <c r="J79" s="63">
        <f t="shared" si="13"/>
        <v>22</v>
      </c>
      <c r="K79" s="63">
        <f t="shared" si="13"/>
        <v>0</v>
      </c>
      <c r="L79" s="63">
        <f t="shared" si="13"/>
        <v>0</v>
      </c>
      <c r="M79" s="63">
        <f t="shared" si="13"/>
        <v>0</v>
      </c>
      <c r="N79" s="63">
        <f t="shared" si="13"/>
        <v>0</v>
      </c>
      <c r="O79" s="63">
        <f t="shared" si="13"/>
        <v>0</v>
      </c>
      <c r="P79" s="63">
        <f t="shared" si="13"/>
        <v>0</v>
      </c>
      <c r="Q79" s="63">
        <f t="shared" si="13"/>
        <v>0</v>
      </c>
      <c r="R79" s="63">
        <f t="shared" si="13"/>
        <v>0</v>
      </c>
      <c r="S79" s="63">
        <f t="shared" si="13"/>
        <v>0</v>
      </c>
      <c r="T79" s="63">
        <f t="shared" si="13"/>
        <v>20</v>
      </c>
      <c r="U79" s="79">
        <f>SUM(H79,J79,L79,N79,P79,R79,T79)</f>
        <v>89</v>
      </c>
      <c r="V79" s="224">
        <f t="shared" si="12"/>
        <v>7.422852376980818E-2</v>
      </c>
      <c r="W79" s="262">
        <f>D43</f>
        <v>1199</v>
      </c>
      <c r="X79" s="197"/>
      <c r="Y79" s="196">
        <f t="shared" si="10"/>
        <v>89</v>
      </c>
      <c r="Z79" s="14" t="s">
        <v>110</v>
      </c>
    </row>
    <row r="81" spans="1:26" ht="15.75" thickBot="1" x14ac:dyDescent="0.3"/>
    <row r="82" spans="1:26" ht="90.75" thickBot="1" x14ac:dyDescent="0.3">
      <c r="A82" s="49" t="s">
        <v>23</v>
      </c>
      <c r="B82" s="49" t="s">
        <v>51</v>
      </c>
      <c r="C82" s="49" t="s">
        <v>56</v>
      </c>
      <c r="D82" s="49" t="s">
        <v>18</v>
      </c>
      <c r="E82" s="48" t="s">
        <v>17</v>
      </c>
      <c r="F82" s="50" t="s">
        <v>1</v>
      </c>
      <c r="G82" s="51" t="s">
        <v>24</v>
      </c>
      <c r="H82" s="52" t="s">
        <v>77</v>
      </c>
      <c r="I82" s="52" t="s">
        <v>78</v>
      </c>
      <c r="J82" s="52" t="s">
        <v>57</v>
      </c>
      <c r="K82" s="52" t="s">
        <v>62</v>
      </c>
      <c r="L82" s="52" t="s">
        <v>58</v>
      </c>
      <c r="M82" s="52" t="s">
        <v>63</v>
      </c>
      <c r="N82" s="52" t="s">
        <v>59</v>
      </c>
      <c r="O82" s="52" t="s">
        <v>64</v>
      </c>
      <c r="P82" s="52" t="s">
        <v>60</v>
      </c>
      <c r="Q82" s="52" t="s">
        <v>79</v>
      </c>
      <c r="R82" s="52" t="s">
        <v>61</v>
      </c>
      <c r="S82" s="52" t="s">
        <v>131</v>
      </c>
      <c r="T82" s="49" t="s">
        <v>44</v>
      </c>
      <c r="U82" s="49" t="s">
        <v>5</v>
      </c>
      <c r="V82" s="48" t="s">
        <v>2</v>
      </c>
      <c r="W82" s="88" t="s">
        <v>171</v>
      </c>
      <c r="X82" s="89" t="s">
        <v>21</v>
      </c>
      <c r="Y82" s="215" t="s">
        <v>5</v>
      </c>
      <c r="Z82" s="222" t="s">
        <v>7</v>
      </c>
    </row>
    <row r="83" spans="1:26" ht="15.75" thickBot="1" x14ac:dyDescent="0.3">
      <c r="A83" s="221">
        <v>1478914</v>
      </c>
      <c r="B83" s="221" t="s">
        <v>263</v>
      </c>
      <c r="C83" s="220">
        <v>1920</v>
      </c>
      <c r="D83" s="219">
        <v>2016</v>
      </c>
      <c r="E83" s="218">
        <v>1876</v>
      </c>
      <c r="F83" s="217">
        <f>E83/D83</f>
        <v>0.93055555555555558</v>
      </c>
      <c r="G83" s="216">
        <v>44963</v>
      </c>
      <c r="H83" s="205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3"/>
      <c r="U83" s="425"/>
      <c r="V83" s="202"/>
      <c r="W83" s="202"/>
      <c r="X83" s="95" t="s">
        <v>80</v>
      </c>
      <c r="Y83" s="215" t="s">
        <v>5</v>
      </c>
      <c r="Z83" s="86"/>
    </row>
    <row r="84" spans="1:26" x14ac:dyDescent="0.25">
      <c r="A84" s="55"/>
      <c r="B84" s="56"/>
      <c r="C84" s="56"/>
      <c r="D84" s="56"/>
      <c r="E84" s="56"/>
      <c r="F84" s="56"/>
      <c r="G84" s="57"/>
      <c r="H84" s="64">
        <v>10</v>
      </c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65">
        <v>4</v>
      </c>
      <c r="U84" s="78">
        <f t="shared" ref="U84:U106" si="14">SUM(H84,J84,L84,N84,P84,R84,T84)</f>
        <v>14</v>
      </c>
      <c r="V84" s="224">
        <f>($U84)/$D$83</f>
        <v>6.9444444444444441E-3</v>
      </c>
      <c r="W84" s="261">
        <f>D83</f>
        <v>2016</v>
      </c>
      <c r="X84" s="201" t="s">
        <v>16</v>
      </c>
      <c r="Y84" s="214">
        <f t="shared" ref="Y84:Y95" si="15">U84</f>
        <v>14</v>
      </c>
      <c r="Z84" s="105"/>
    </row>
    <row r="85" spans="1:26" x14ac:dyDescent="0.25">
      <c r="A85" s="58"/>
      <c r="B85" s="59"/>
      <c r="C85" s="59"/>
      <c r="D85" s="59"/>
      <c r="E85" s="59"/>
      <c r="F85" s="59"/>
      <c r="G85" s="60"/>
      <c r="H85" s="66">
        <v>9</v>
      </c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67"/>
      <c r="U85" s="73">
        <f t="shared" si="14"/>
        <v>9</v>
      </c>
      <c r="V85" s="224">
        <f t="shared" ref="V85:V110" si="16">($U85)/$D$83</f>
        <v>4.464285714285714E-3</v>
      </c>
      <c r="W85" s="261">
        <f>D83</f>
        <v>2016</v>
      </c>
      <c r="X85" s="200" t="s">
        <v>6</v>
      </c>
      <c r="Y85" s="196">
        <f t="shared" si="15"/>
        <v>9</v>
      </c>
      <c r="Z85" s="136"/>
    </row>
    <row r="86" spans="1:26" x14ac:dyDescent="0.25">
      <c r="A86" s="58"/>
      <c r="B86" s="59"/>
      <c r="C86" s="59"/>
      <c r="D86" s="59"/>
      <c r="E86" s="61"/>
      <c r="F86" s="61"/>
      <c r="G86" s="60"/>
      <c r="H86" s="66">
        <v>22</v>
      </c>
      <c r="I86" s="75"/>
      <c r="J86" s="75">
        <v>2</v>
      </c>
      <c r="K86" s="75"/>
      <c r="L86" s="75"/>
      <c r="M86" s="75"/>
      <c r="N86" s="75"/>
      <c r="O86" s="75"/>
      <c r="P86" s="75"/>
      <c r="Q86" s="75"/>
      <c r="R86" s="75"/>
      <c r="S86" s="75"/>
      <c r="T86" s="67">
        <v>10</v>
      </c>
      <c r="U86" s="73">
        <f t="shared" si="14"/>
        <v>34</v>
      </c>
      <c r="V86" s="224">
        <f t="shared" si="16"/>
        <v>1.6865079365079364E-2</v>
      </c>
      <c r="W86" s="261">
        <f>D83</f>
        <v>2016</v>
      </c>
      <c r="X86" s="200" t="s">
        <v>14</v>
      </c>
      <c r="Y86" s="196">
        <f t="shared" si="15"/>
        <v>34</v>
      </c>
      <c r="Z86" s="87"/>
    </row>
    <row r="87" spans="1:26" x14ac:dyDescent="0.25">
      <c r="A87" s="58"/>
      <c r="B87" s="59"/>
      <c r="C87" s="59"/>
      <c r="D87" s="59"/>
      <c r="E87" s="61"/>
      <c r="F87" s="61"/>
      <c r="G87" s="60"/>
      <c r="H87" s="66">
        <v>4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67"/>
      <c r="U87" s="73">
        <f t="shared" si="14"/>
        <v>4</v>
      </c>
      <c r="V87" s="224">
        <f t="shared" si="16"/>
        <v>1.984126984126984E-3</v>
      </c>
      <c r="W87" s="261">
        <f>D83</f>
        <v>2016</v>
      </c>
      <c r="X87" s="200" t="s">
        <v>15</v>
      </c>
      <c r="Y87" s="196">
        <f t="shared" si="15"/>
        <v>4</v>
      </c>
      <c r="Z87" s="87"/>
    </row>
    <row r="88" spans="1:26" x14ac:dyDescent="0.25">
      <c r="A88" s="58"/>
      <c r="B88" s="59"/>
      <c r="C88" s="59"/>
      <c r="D88" s="59"/>
      <c r="E88" s="61"/>
      <c r="F88" s="61"/>
      <c r="G88" s="60"/>
      <c r="H88" s="66">
        <v>13</v>
      </c>
      <c r="I88" s="75"/>
      <c r="J88" s="75">
        <v>7</v>
      </c>
      <c r="K88" s="75"/>
      <c r="L88" s="75"/>
      <c r="M88" s="75"/>
      <c r="N88" s="75"/>
      <c r="O88" s="75"/>
      <c r="P88" s="75"/>
      <c r="Q88" s="75"/>
      <c r="R88" s="75"/>
      <c r="S88" s="75"/>
      <c r="T88" s="67"/>
      <c r="U88" s="73">
        <f t="shared" si="14"/>
        <v>20</v>
      </c>
      <c r="V88" s="224">
        <f t="shared" si="16"/>
        <v>9.9206349206349201E-3</v>
      </c>
      <c r="W88" s="261">
        <f>D83</f>
        <v>2016</v>
      </c>
      <c r="X88" s="200" t="s">
        <v>32</v>
      </c>
      <c r="Y88" s="196">
        <f t="shared" si="15"/>
        <v>20</v>
      </c>
      <c r="Z88" s="136"/>
    </row>
    <row r="89" spans="1:26" x14ac:dyDescent="0.25">
      <c r="A89" s="58"/>
      <c r="B89" s="59"/>
      <c r="C89" s="59"/>
      <c r="D89" s="59"/>
      <c r="E89" s="61"/>
      <c r="F89" s="61"/>
      <c r="G89" s="60"/>
      <c r="H89" s="66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67"/>
      <c r="U89" s="73">
        <f t="shared" si="14"/>
        <v>0</v>
      </c>
      <c r="V89" s="224">
        <f t="shared" si="16"/>
        <v>0</v>
      </c>
      <c r="W89" s="261">
        <f>D83</f>
        <v>2016</v>
      </c>
      <c r="X89" s="200" t="s">
        <v>33</v>
      </c>
      <c r="Y89" s="196">
        <f t="shared" si="15"/>
        <v>0</v>
      </c>
      <c r="Z89" s="136"/>
    </row>
    <row r="90" spans="1:26" x14ac:dyDescent="0.25">
      <c r="A90" s="58"/>
      <c r="B90" s="59"/>
      <c r="C90" s="59"/>
      <c r="D90" s="59"/>
      <c r="E90" s="61"/>
      <c r="F90" s="61"/>
      <c r="G90" s="60"/>
      <c r="H90" s="66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67"/>
      <c r="U90" s="73">
        <f t="shared" si="14"/>
        <v>0</v>
      </c>
      <c r="V90" s="224">
        <f t="shared" si="16"/>
        <v>0</v>
      </c>
      <c r="W90" s="261">
        <f>D83</f>
        <v>2016</v>
      </c>
      <c r="X90" s="200" t="s">
        <v>20</v>
      </c>
      <c r="Y90" s="196">
        <f t="shared" si="15"/>
        <v>0</v>
      </c>
      <c r="Z90" s="136"/>
    </row>
    <row r="91" spans="1:26" x14ac:dyDescent="0.25">
      <c r="A91" s="58"/>
      <c r="B91" s="59"/>
      <c r="C91" s="59"/>
      <c r="D91" s="59"/>
      <c r="E91" s="61"/>
      <c r="F91" s="61"/>
      <c r="G91" s="60"/>
      <c r="H91" s="66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67"/>
      <c r="U91" s="73">
        <f t="shared" si="14"/>
        <v>0</v>
      </c>
      <c r="V91" s="224">
        <f t="shared" si="16"/>
        <v>0</v>
      </c>
      <c r="W91" s="261">
        <f>D83</f>
        <v>2016</v>
      </c>
      <c r="X91" s="200" t="s">
        <v>31</v>
      </c>
      <c r="Y91" s="196">
        <f t="shared" si="15"/>
        <v>0</v>
      </c>
      <c r="Z91" s="136"/>
    </row>
    <row r="92" spans="1:26" x14ac:dyDescent="0.25">
      <c r="A92" s="58"/>
      <c r="B92" s="59"/>
      <c r="C92" s="59"/>
      <c r="D92" s="59"/>
      <c r="E92" s="61"/>
      <c r="F92" s="61"/>
      <c r="G92" s="60"/>
      <c r="H92" s="66">
        <v>3</v>
      </c>
      <c r="I92" s="75"/>
      <c r="J92" s="75">
        <v>1</v>
      </c>
      <c r="K92" s="75"/>
      <c r="L92" s="75"/>
      <c r="M92" s="75"/>
      <c r="N92" s="75"/>
      <c r="O92" s="75"/>
      <c r="P92" s="75"/>
      <c r="Q92" s="75"/>
      <c r="R92" s="75"/>
      <c r="S92" s="75"/>
      <c r="T92" s="67"/>
      <c r="U92" s="73">
        <f t="shared" si="14"/>
        <v>4</v>
      </c>
      <c r="V92" s="224">
        <f t="shared" si="16"/>
        <v>1.984126984126984E-3</v>
      </c>
      <c r="W92" s="261">
        <f>D83</f>
        <v>2016</v>
      </c>
      <c r="X92" s="200" t="s">
        <v>0</v>
      </c>
      <c r="Y92" s="196">
        <f t="shared" si="15"/>
        <v>4</v>
      </c>
      <c r="Z92" s="87"/>
    </row>
    <row r="93" spans="1:26" x14ac:dyDescent="0.25">
      <c r="A93" s="58"/>
      <c r="B93" s="59"/>
      <c r="C93" s="59"/>
      <c r="D93" s="59"/>
      <c r="E93" s="61"/>
      <c r="F93" s="61"/>
      <c r="G93" s="60"/>
      <c r="H93" s="66">
        <v>7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67">
        <v>1</v>
      </c>
      <c r="U93" s="73">
        <f t="shared" si="14"/>
        <v>8</v>
      </c>
      <c r="V93" s="224">
        <f t="shared" si="16"/>
        <v>3.968253968253968E-3</v>
      </c>
      <c r="W93" s="261">
        <f>D83</f>
        <v>2016</v>
      </c>
      <c r="X93" s="200" t="s">
        <v>12</v>
      </c>
      <c r="Y93" s="196">
        <f t="shared" si="15"/>
        <v>8</v>
      </c>
      <c r="Z93" s="87"/>
    </row>
    <row r="94" spans="1:26" x14ac:dyDescent="0.25">
      <c r="A94" s="58"/>
      <c r="B94" s="59"/>
      <c r="C94" s="59"/>
      <c r="D94" s="59"/>
      <c r="E94" s="61"/>
      <c r="F94" s="61"/>
      <c r="G94" s="60"/>
      <c r="H94" s="66">
        <v>3</v>
      </c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67"/>
      <c r="U94" s="73">
        <f t="shared" si="14"/>
        <v>3</v>
      </c>
      <c r="V94" s="224">
        <f t="shared" si="16"/>
        <v>1.488095238095238E-3</v>
      </c>
      <c r="W94" s="261">
        <f>D83</f>
        <v>2016</v>
      </c>
      <c r="X94" s="200" t="s">
        <v>35</v>
      </c>
      <c r="Y94" s="196">
        <f t="shared" si="15"/>
        <v>3</v>
      </c>
      <c r="Z94" s="136"/>
    </row>
    <row r="95" spans="1:26" ht="15.75" x14ac:dyDescent="0.25">
      <c r="A95" s="58"/>
      <c r="B95" s="59"/>
      <c r="C95" s="59"/>
      <c r="D95" s="59"/>
      <c r="E95" s="61"/>
      <c r="F95" s="61"/>
      <c r="G95" s="60"/>
      <c r="H95" s="70">
        <v>6</v>
      </c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2"/>
      <c r="U95" s="195">
        <f t="shared" si="14"/>
        <v>6</v>
      </c>
      <c r="V95" s="224">
        <f t="shared" si="16"/>
        <v>2.976190476190476E-3</v>
      </c>
      <c r="W95" s="261">
        <f>D83</f>
        <v>2016</v>
      </c>
      <c r="X95" s="283" t="s">
        <v>28</v>
      </c>
      <c r="Y95" s="196">
        <f t="shared" si="15"/>
        <v>6</v>
      </c>
      <c r="Z95" s="87"/>
    </row>
    <row r="96" spans="1:26" x14ac:dyDescent="0.25">
      <c r="A96" s="58"/>
      <c r="B96" s="59"/>
      <c r="C96" s="59"/>
      <c r="D96" s="59"/>
      <c r="E96" s="61"/>
      <c r="F96" s="61"/>
      <c r="G96" s="62"/>
      <c r="H96" s="38">
        <v>1</v>
      </c>
      <c r="I96" s="75"/>
      <c r="J96" s="75" t="s">
        <v>110</v>
      </c>
      <c r="K96" s="75"/>
      <c r="L96" s="75"/>
      <c r="M96" s="75"/>
      <c r="N96" s="75"/>
      <c r="O96" s="75"/>
      <c r="P96" s="75"/>
      <c r="Q96" s="75"/>
      <c r="R96" s="75"/>
      <c r="S96" s="75"/>
      <c r="T96" s="67"/>
      <c r="U96" s="73">
        <f t="shared" si="14"/>
        <v>1</v>
      </c>
      <c r="V96" s="224">
        <f t="shared" si="16"/>
        <v>4.96031746031746E-4</v>
      </c>
      <c r="W96" s="261">
        <f>D83</f>
        <v>2016</v>
      </c>
      <c r="X96" s="200" t="s">
        <v>179</v>
      </c>
      <c r="Y96" s="196"/>
      <c r="Z96" s="136"/>
    </row>
    <row r="97" spans="1:26" ht="15.75" thickBot="1" x14ac:dyDescent="0.3">
      <c r="A97" s="58"/>
      <c r="B97" s="59"/>
      <c r="C97" s="59"/>
      <c r="D97" s="59"/>
      <c r="E97" s="61"/>
      <c r="F97" s="61"/>
      <c r="G97" s="60"/>
      <c r="H97" s="212"/>
      <c r="I97" s="211"/>
      <c r="J97" s="211">
        <v>8</v>
      </c>
      <c r="K97" s="211"/>
      <c r="L97" s="211"/>
      <c r="M97" s="211"/>
      <c r="N97" s="211"/>
      <c r="O97" s="211"/>
      <c r="P97" s="211"/>
      <c r="Q97" s="211"/>
      <c r="R97" s="211"/>
      <c r="S97" s="211"/>
      <c r="T97" s="210"/>
      <c r="U97" s="209">
        <f t="shared" si="14"/>
        <v>8</v>
      </c>
      <c r="V97" s="331">
        <f t="shared" si="16"/>
        <v>3.968253968253968E-3</v>
      </c>
      <c r="W97" s="262">
        <f>D83</f>
        <v>2016</v>
      </c>
      <c r="X97" s="208" t="s">
        <v>29</v>
      </c>
      <c r="Y97" s="196">
        <f>U97</f>
        <v>8</v>
      </c>
      <c r="Z97" s="136"/>
    </row>
    <row r="98" spans="1:26" x14ac:dyDescent="0.25">
      <c r="A98" s="58"/>
      <c r="B98" s="59"/>
      <c r="C98" s="59"/>
      <c r="D98" s="59"/>
      <c r="E98" s="61"/>
      <c r="F98" s="61"/>
      <c r="G98" s="60"/>
      <c r="H98" s="64"/>
      <c r="I98" s="184">
        <v>6</v>
      </c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68"/>
      <c r="U98" s="73">
        <f t="shared" si="14"/>
        <v>0</v>
      </c>
      <c r="V98" s="224">
        <f t="shared" si="16"/>
        <v>0</v>
      </c>
      <c r="W98" s="263">
        <f>D83</f>
        <v>2016</v>
      </c>
      <c r="X98" s="207" t="s">
        <v>11</v>
      </c>
      <c r="Y98" s="196"/>
      <c r="Z98" s="136"/>
    </row>
    <row r="99" spans="1:26" x14ac:dyDescent="0.25">
      <c r="A99" s="58"/>
      <c r="B99" s="59"/>
      <c r="C99" s="59"/>
      <c r="D99" s="59"/>
      <c r="E99" s="61"/>
      <c r="F99" s="61"/>
      <c r="G99" s="60"/>
      <c r="H99" s="66"/>
      <c r="I99" s="38">
        <v>2</v>
      </c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67"/>
      <c r="U99" s="73">
        <f t="shared" si="14"/>
        <v>0</v>
      </c>
      <c r="V99" s="224">
        <f t="shared" si="16"/>
        <v>0</v>
      </c>
      <c r="W99" s="261">
        <f>D83</f>
        <v>2016</v>
      </c>
      <c r="X99" s="200" t="s">
        <v>30</v>
      </c>
      <c r="Y99" s="196">
        <f t="shared" ref="Y99:Y119" si="17">U99</f>
        <v>0</v>
      </c>
      <c r="Z99" s="87"/>
    </row>
    <row r="100" spans="1:26" x14ac:dyDescent="0.25">
      <c r="A100" s="58"/>
      <c r="B100" s="59"/>
      <c r="C100" s="59"/>
      <c r="D100" s="59"/>
      <c r="E100" s="61"/>
      <c r="F100" s="61"/>
      <c r="G100" s="60"/>
      <c r="H100" s="66"/>
      <c r="I100" s="38">
        <v>15</v>
      </c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67"/>
      <c r="U100" s="73">
        <f t="shared" si="14"/>
        <v>0</v>
      </c>
      <c r="V100" s="224">
        <f t="shared" si="16"/>
        <v>0</v>
      </c>
      <c r="W100" s="261">
        <f>D83</f>
        <v>2016</v>
      </c>
      <c r="X100" s="200" t="s">
        <v>3</v>
      </c>
      <c r="Y100" s="196">
        <f t="shared" si="17"/>
        <v>0</v>
      </c>
      <c r="Z100" s="87"/>
    </row>
    <row r="101" spans="1:26" x14ac:dyDescent="0.25">
      <c r="A101" s="58"/>
      <c r="B101" s="59"/>
      <c r="C101" s="59"/>
      <c r="D101" s="59"/>
      <c r="E101" s="61"/>
      <c r="F101" s="61"/>
      <c r="G101" s="60"/>
      <c r="H101" s="66"/>
      <c r="I101" s="38">
        <v>1</v>
      </c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67"/>
      <c r="U101" s="73">
        <f t="shared" si="14"/>
        <v>0</v>
      </c>
      <c r="V101" s="224">
        <f t="shared" si="16"/>
        <v>0</v>
      </c>
      <c r="W101" s="261">
        <f>D83</f>
        <v>2016</v>
      </c>
      <c r="X101" s="200" t="s">
        <v>8</v>
      </c>
      <c r="Y101" s="196">
        <f t="shared" si="17"/>
        <v>0</v>
      </c>
      <c r="Z101" s="105" t="s">
        <v>169</v>
      </c>
    </row>
    <row r="102" spans="1:26" x14ac:dyDescent="0.25">
      <c r="A102" s="58"/>
      <c r="B102" s="59"/>
      <c r="C102" s="59"/>
      <c r="D102" s="59"/>
      <c r="E102" s="61"/>
      <c r="F102" s="61"/>
      <c r="G102" s="60"/>
      <c r="H102" s="66"/>
      <c r="I102" s="38">
        <v>5</v>
      </c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7"/>
      <c r="U102" s="73">
        <f t="shared" si="14"/>
        <v>0</v>
      </c>
      <c r="V102" s="224">
        <f t="shared" si="16"/>
        <v>0</v>
      </c>
      <c r="W102" s="261">
        <f>D83</f>
        <v>2016</v>
      </c>
      <c r="X102" s="200" t="s">
        <v>9</v>
      </c>
      <c r="Y102" s="196">
        <f t="shared" si="17"/>
        <v>0</v>
      </c>
      <c r="Z102" s="105" t="s">
        <v>421</v>
      </c>
    </row>
    <row r="103" spans="1:26" x14ac:dyDescent="0.25">
      <c r="A103" s="58"/>
      <c r="B103" s="59"/>
      <c r="C103" s="59"/>
      <c r="D103" s="59"/>
      <c r="E103" s="61"/>
      <c r="F103" s="61"/>
      <c r="G103" s="60"/>
      <c r="H103" s="66"/>
      <c r="I103" s="38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67"/>
      <c r="U103" s="73">
        <f t="shared" si="14"/>
        <v>0</v>
      </c>
      <c r="V103" s="224">
        <f t="shared" si="16"/>
        <v>0</v>
      </c>
      <c r="W103" s="261">
        <f>D83</f>
        <v>2016</v>
      </c>
      <c r="X103" s="200" t="s">
        <v>82</v>
      </c>
      <c r="Y103" s="196">
        <f t="shared" si="17"/>
        <v>0</v>
      </c>
      <c r="Z103" s="136"/>
    </row>
    <row r="104" spans="1:26" x14ac:dyDescent="0.25">
      <c r="A104" s="58"/>
      <c r="B104" s="59"/>
      <c r="C104" s="59"/>
      <c r="D104" s="59"/>
      <c r="E104" s="61"/>
      <c r="F104" s="61"/>
      <c r="G104" s="60"/>
      <c r="H104" s="134"/>
      <c r="I104" s="75">
        <v>5</v>
      </c>
      <c r="J104" s="75">
        <v>10</v>
      </c>
      <c r="K104" s="75"/>
      <c r="L104" s="75"/>
      <c r="M104" s="75"/>
      <c r="N104" s="75"/>
      <c r="O104" s="75"/>
      <c r="P104" s="75"/>
      <c r="Q104" s="75"/>
      <c r="R104" s="75"/>
      <c r="S104" s="75"/>
      <c r="T104" s="67"/>
      <c r="U104" s="73">
        <f t="shared" si="14"/>
        <v>10</v>
      </c>
      <c r="V104" s="224">
        <f t="shared" si="16"/>
        <v>4.96031746031746E-3</v>
      </c>
      <c r="W104" s="261">
        <f>D83</f>
        <v>2016</v>
      </c>
      <c r="X104" s="200" t="s">
        <v>20</v>
      </c>
      <c r="Y104" s="196">
        <f t="shared" si="17"/>
        <v>10</v>
      </c>
      <c r="Z104" s="87"/>
    </row>
    <row r="105" spans="1:26" x14ac:dyDescent="0.25">
      <c r="A105" s="58"/>
      <c r="B105" s="59"/>
      <c r="C105" s="59"/>
      <c r="D105" s="59"/>
      <c r="E105" s="61"/>
      <c r="F105" s="61"/>
      <c r="G105" s="60"/>
      <c r="H105" s="66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7"/>
      <c r="U105" s="73">
        <f t="shared" si="14"/>
        <v>0</v>
      </c>
      <c r="V105" s="224">
        <f t="shared" si="16"/>
        <v>0</v>
      </c>
      <c r="W105" s="261">
        <f>D83</f>
        <v>2016</v>
      </c>
      <c r="X105" s="200" t="s">
        <v>83</v>
      </c>
      <c r="Y105" s="196">
        <f t="shared" si="17"/>
        <v>0</v>
      </c>
      <c r="Z105" s="87"/>
    </row>
    <row r="106" spans="1:26" x14ac:dyDescent="0.25">
      <c r="A106" s="58"/>
      <c r="B106" s="59"/>
      <c r="C106" s="59"/>
      <c r="D106" s="59"/>
      <c r="E106" s="61"/>
      <c r="F106" s="61"/>
      <c r="G106" s="60"/>
      <c r="H106" s="66"/>
      <c r="I106" s="75">
        <v>1</v>
      </c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67"/>
      <c r="U106" s="73">
        <f t="shared" si="14"/>
        <v>0</v>
      </c>
      <c r="V106" s="224">
        <f t="shared" si="16"/>
        <v>0</v>
      </c>
      <c r="W106" s="261">
        <f>D83</f>
        <v>2016</v>
      </c>
      <c r="X106" s="200" t="s">
        <v>10</v>
      </c>
      <c r="Y106" s="196">
        <f t="shared" si="17"/>
        <v>0</v>
      </c>
      <c r="Z106" s="136"/>
    </row>
    <row r="107" spans="1:26" x14ac:dyDescent="0.25">
      <c r="A107" s="58"/>
      <c r="B107" s="59"/>
      <c r="C107" s="59"/>
      <c r="D107" s="59"/>
      <c r="E107" s="61"/>
      <c r="F107" s="61"/>
      <c r="G107" s="60"/>
      <c r="H107" s="66"/>
      <c r="I107" s="75">
        <v>9</v>
      </c>
      <c r="J107" s="75">
        <v>1</v>
      </c>
      <c r="K107" s="75"/>
      <c r="L107" s="75"/>
      <c r="M107" s="75"/>
      <c r="N107" s="75"/>
      <c r="O107" s="75"/>
      <c r="P107" s="75"/>
      <c r="Q107" s="75"/>
      <c r="R107" s="75"/>
      <c r="S107" s="75"/>
      <c r="T107" s="67"/>
      <c r="U107" s="73">
        <f>SUM(H107,J107,L107,N107,P107,R107,T107)</f>
        <v>1</v>
      </c>
      <c r="V107" s="224">
        <f t="shared" si="16"/>
        <v>4.96031746031746E-4</v>
      </c>
      <c r="W107" s="261">
        <f>D83</f>
        <v>2016</v>
      </c>
      <c r="X107" s="200" t="s">
        <v>13</v>
      </c>
      <c r="Y107" s="196">
        <f t="shared" si="17"/>
        <v>1</v>
      </c>
      <c r="Z107" s="136"/>
    </row>
    <row r="108" spans="1:26" x14ac:dyDescent="0.25">
      <c r="A108" s="58"/>
      <c r="B108" s="59"/>
      <c r="C108" s="59"/>
      <c r="D108" s="59"/>
      <c r="E108" s="61"/>
      <c r="F108" s="61"/>
      <c r="G108" s="60"/>
      <c r="H108" s="66"/>
      <c r="I108" s="75">
        <v>2</v>
      </c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67"/>
      <c r="U108" s="73">
        <f t="shared" ref="U108:U110" si="18">SUM(H108,J108,L108,N108,P108,R108,T108)</f>
        <v>0</v>
      </c>
      <c r="V108" s="224">
        <f t="shared" si="16"/>
        <v>0</v>
      </c>
      <c r="W108" s="261">
        <f>D83</f>
        <v>2016</v>
      </c>
      <c r="X108" s="200" t="s">
        <v>101</v>
      </c>
      <c r="Y108" s="196">
        <f t="shared" si="17"/>
        <v>0</v>
      </c>
      <c r="Z108" s="87"/>
    </row>
    <row r="109" spans="1:26" x14ac:dyDescent="0.25">
      <c r="A109" s="58"/>
      <c r="B109" s="59"/>
      <c r="C109" s="59"/>
      <c r="D109" s="59"/>
      <c r="E109" s="61"/>
      <c r="F109" s="61"/>
      <c r="G109" s="60"/>
      <c r="H109" s="66"/>
      <c r="I109" s="75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7"/>
      <c r="U109" s="73">
        <f t="shared" si="18"/>
        <v>0</v>
      </c>
      <c r="V109" s="224">
        <f t="shared" si="16"/>
        <v>0</v>
      </c>
      <c r="W109" s="261">
        <f>D83</f>
        <v>2016</v>
      </c>
      <c r="X109" s="200" t="s">
        <v>85</v>
      </c>
      <c r="Y109" s="196">
        <f t="shared" si="17"/>
        <v>0</v>
      </c>
      <c r="Z109" s="87"/>
    </row>
    <row r="110" spans="1:26" ht="15.75" thickBot="1" x14ac:dyDescent="0.3">
      <c r="A110" s="58"/>
      <c r="B110" s="59"/>
      <c r="C110" s="59"/>
      <c r="D110" s="59"/>
      <c r="E110" s="61"/>
      <c r="F110" s="61"/>
      <c r="G110" s="60"/>
      <c r="H110" s="70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2"/>
      <c r="U110" s="73">
        <f t="shared" si="18"/>
        <v>0</v>
      </c>
      <c r="V110" s="224">
        <f t="shared" si="16"/>
        <v>0</v>
      </c>
      <c r="W110" s="262">
        <f>D83</f>
        <v>2016</v>
      </c>
      <c r="X110" s="206" t="s">
        <v>29</v>
      </c>
      <c r="Y110" s="196">
        <f t="shared" si="17"/>
        <v>0</v>
      </c>
      <c r="Z110" s="87"/>
    </row>
    <row r="111" spans="1:26" ht="15.75" thickBot="1" x14ac:dyDescent="0.3">
      <c r="A111" s="58"/>
      <c r="B111" s="59"/>
      <c r="C111" s="59"/>
      <c r="D111" s="59"/>
      <c r="E111" s="61"/>
      <c r="F111" s="61"/>
      <c r="G111" s="60"/>
      <c r="H111" s="205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3"/>
      <c r="U111" s="202"/>
      <c r="V111" s="202"/>
      <c r="W111" s="316"/>
      <c r="X111" s="126" t="s">
        <v>86</v>
      </c>
      <c r="Y111" s="196">
        <f t="shared" si="17"/>
        <v>0</v>
      </c>
      <c r="Z111" s="136"/>
    </row>
    <row r="112" spans="1:26" x14ac:dyDescent="0.25">
      <c r="A112" s="58"/>
      <c r="B112" s="59"/>
      <c r="C112" s="59"/>
      <c r="D112" s="59"/>
      <c r="E112" s="61"/>
      <c r="F112" s="61"/>
      <c r="G112" s="62"/>
      <c r="H112" s="6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65"/>
      <c r="U112" s="78">
        <f t="shared" ref="U112:U118" si="19">SUM(H112,J112,L112,N112,P112,R112,T112)</f>
        <v>0</v>
      </c>
      <c r="V112" s="224">
        <f>($U112)/$D$83</f>
        <v>0</v>
      </c>
      <c r="W112" s="261">
        <f>D83</f>
        <v>2016</v>
      </c>
      <c r="X112" s="201" t="s">
        <v>87</v>
      </c>
      <c r="Y112" s="196">
        <f t="shared" si="17"/>
        <v>0</v>
      </c>
      <c r="Z112" s="105"/>
    </row>
    <row r="113" spans="1:26" x14ac:dyDescent="0.25">
      <c r="A113" s="58"/>
      <c r="B113" s="59"/>
      <c r="C113" s="59"/>
      <c r="D113" s="59"/>
      <c r="E113" s="61"/>
      <c r="F113" s="61"/>
      <c r="G113" s="62"/>
      <c r="H113" s="66">
        <v>1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67"/>
      <c r="U113" s="73">
        <f t="shared" si="19"/>
        <v>1</v>
      </c>
      <c r="V113" s="224">
        <f t="shared" ref="V113:V119" si="20">($U113)/$D$83</f>
        <v>4.96031746031746E-4</v>
      </c>
      <c r="W113" s="261">
        <f>D83</f>
        <v>2016</v>
      </c>
      <c r="X113" s="200" t="s">
        <v>88</v>
      </c>
      <c r="Y113" s="196">
        <f t="shared" si="17"/>
        <v>1</v>
      </c>
      <c r="Z113" s="105" t="s">
        <v>423</v>
      </c>
    </row>
    <row r="114" spans="1:26" x14ac:dyDescent="0.25">
      <c r="A114" s="58"/>
      <c r="B114" s="59"/>
      <c r="C114" s="59"/>
      <c r="D114" s="59"/>
      <c r="E114" s="61"/>
      <c r="F114" s="61"/>
      <c r="G114" s="62"/>
      <c r="H114" s="66">
        <v>6</v>
      </c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67"/>
      <c r="U114" s="73">
        <f t="shared" si="19"/>
        <v>6</v>
      </c>
      <c r="V114" s="224">
        <f t="shared" si="20"/>
        <v>2.976190476190476E-3</v>
      </c>
      <c r="W114" s="261">
        <f>D83</f>
        <v>2016</v>
      </c>
      <c r="X114" s="43" t="s">
        <v>27</v>
      </c>
      <c r="Y114" s="196">
        <f t="shared" si="17"/>
        <v>6</v>
      </c>
      <c r="Z114" s="439" t="s">
        <v>422</v>
      </c>
    </row>
    <row r="115" spans="1:26" ht="15.75" x14ac:dyDescent="0.25">
      <c r="A115" s="58"/>
      <c r="B115" s="59"/>
      <c r="C115" s="59"/>
      <c r="D115" s="59"/>
      <c r="E115" s="61"/>
      <c r="F115" s="61"/>
      <c r="G115" s="62"/>
      <c r="H115" s="66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67"/>
      <c r="U115" s="73">
        <f t="shared" si="19"/>
        <v>0</v>
      </c>
      <c r="V115" s="224">
        <f t="shared" si="20"/>
        <v>0</v>
      </c>
      <c r="W115" s="261">
        <f>D83</f>
        <v>2016</v>
      </c>
      <c r="X115" s="283" t="s">
        <v>28</v>
      </c>
      <c r="Y115" s="196">
        <f t="shared" si="17"/>
        <v>0</v>
      </c>
      <c r="Z115" s="136" t="s">
        <v>322</v>
      </c>
    </row>
    <row r="116" spans="1:26" x14ac:dyDescent="0.25">
      <c r="A116" s="58"/>
      <c r="B116" s="59"/>
      <c r="C116" s="59"/>
      <c r="D116" s="59"/>
      <c r="E116" s="61"/>
      <c r="F116" s="61"/>
      <c r="G116" s="62"/>
      <c r="H116" s="66">
        <v>8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67"/>
      <c r="U116" s="73">
        <f t="shared" si="19"/>
        <v>8</v>
      </c>
      <c r="V116" s="224">
        <f t="shared" si="20"/>
        <v>3.968253968253968E-3</v>
      </c>
      <c r="W116" s="261">
        <f>D83</f>
        <v>2016</v>
      </c>
      <c r="X116" s="200" t="s">
        <v>200</v>
      </c>
      <c r="Y116" s="196">
        <f t="shared" si="17"/>
        <v>8</v>
      </c>
      <c r="Z116" s="136"/>
    </row>
    <row r="117" spans="1:26" ht="15.75" x14ac:dyDescent="0.25">
      <c r="A117" s="58"/>
      <c r="B117" s="59"/>
      <c r="C117" s="59"/>
      <c r="D117" s="59"/>
      <c r="E117" s="61"/>
      <c r="F117" s="61"/>
      <c r="G117" s="62"/>
      <c r="H117" s="66">
        <v>2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67"/>
      <c r="U117" s="73">
        <f t="shared" si="19"/>
        <v>2</v>
      </c>
      <c r="V117" s="224">
        <f t="shared" si="20"/>
        <v>9.9206349206349201E-4</v>
      </c>
      <c r="W117" s="261">
        <f>D83</f>
        <v>2016</v>
      </c>
      <c r="X117" s="282" t="s">
        <v>168</v>
      </c>
      <c r="Y117" s="196">
        <f t="shared" si="17"/>
        <v>2</v>
      </c>
      <c r="Z117" s="87"/>
    </row>
    <row r="118" spans="1:26" ht="15.75" thickBot="1" x14ac:dyDescent="0.3">
      <c r="A118" s="191"/>
      <c r="B118" s="192"/>
      <c r="C118" s="192"/>
      <c r="D118" s="192"/>
      <c r="E118" s="193"/>
      <c r="F118" s="193"/>
      <c r="G118" s="199"/>
      <c r="H118" s="70">
        <v>1</v>
      </c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2"/>
      <c r="U118" s="195">
        <f t="shared" si="19"/>
        <v>1</v>
      </c>
      <c r="V118" s="331">
        <f t="shared" si="20"/>
        <v>4.96031746031746E-4</v>
      </c>
      <c r="W118" s="262">
        <f>D83</f>
        <v>2016</v>
      </c>
      <c r="X118" s="315" t="s">
        <v>48</v>
      </c>
      <c r="Y118" s="196">
        <f t="shared" si="17"/>
        <v>1</v>
      </c>
      <c r="Z118" s="198"/>
    </row>
    <row r="119" spans="1:26" ht="15.75" thickBot="1" x14ac:dyDescent="0.3">
      <c r="G119" s="53" t="s">
        <v>5</v>
      </c>
      <c r="H119" s="63">
        <f t="shared" ref="H119:T119" si="21">SUM(H84:H118)</f>
        <v>96</v>
      </c>
      <c r="I119" s="63">
        <f t="shared" si="21"/>
        <v>46</v>
      </c>
      <c r="J119" s="63">
        <f t="shared" si="21"/>
        <v>29</v>
      </c>
      <c r="K119" s="63">
        <f t="shared" si="21"/>
        <v>0</v>
      </c>
      <c r="L119" s="63">
        <f t="shared" si="21"/>
        <v>0</v>
      </c>
      <c r="M119" s="63">
        <f t="shared" si="21"/>
        <v>0</v>
      </c>
      <c r="N119" s="63">
        <f t="shared" si="21"/>
        <v>0</v>
      </c>
      <c r="O119" s="63">
        <f t="shared" si="21"/>
        <v>0</v>
      </c>
      <c r="P119" s="63">
        <f t="shared" si="21"/>
        <v>0</v>
      </c>
      <c r="Q119" s="63">
        <f t="shared" si="21"/>
        <v>0</v>
      </c>
      <c r="R119" s="63">
        <f t="shared" si="21"/>
        <v>0</v>
      </c>
      <c r="S119" s="63">
        <f t="shared" si="21"/>
        <v>0</v>
      </c>
      <c r="T119" s="63">
        <f t="shared" si="21"/>
        <v>15</v>
      </c>
      <c r="U119" s="79">
        <f>SUM(H119,J119,L119,N119,P119,R119,T119)</f>
        <v>140</v>
      </c>
      <c r="V119" s="224">
        <f t="shared" si="20"/>
        <v>6.9444444444444448E-2</v>
      </c>
      <c r="W119" s="262">
        <f>D83</f>
        <v>2016</v>
      </c>
      <c r="X119" s="197"/>
      <c r="Y119" s="196">
        <f t="shared" si="17"/>
        <v>140</v>
      </c>
      <c r="Z119" s="14" t="s">
        <v>110</v>
      </c>
    </row>
  </sheetData>
  <conditionalFormatting sqref="M40:M41 V4:V30 M80:M81 M120:M1048576">
    <cfRule type="cellIs" dxfId="290" priority="94" operator="greaterThan">
      <formula>0.2</formula>
    </cfRule>
  </conditionalFormatting>
  <conditionalFormatting sqref="V3:W3">
    <cfRule type="cellIs" dxfId="289" priority="23" operator="greaterThan">
      <formula>0.2</formula>
    </cfRule>
  </conditionalFormatting>
  <conditionalFormatting sqref="V2">
    <cfRule type="cellIs" dxfId="288" priority="22" operator="greaterThan">
      <formula>0.2</formula>
    </cfRule>
  </conditionalFormatting>
  <conditionalFormatting sqref="W2">
    <cfRule type="cellIs" dxfId="287" priority="21" operator="greaterThan">
      <formula>0.2</formula>
    </cfRule>
  </conditionalFormatting>
  <conditionalFormatting sqref="V39">
    <cfRule type="cellIs" dxfId="286" priority="18" operator="greaterThan">
      <formula>0.2</formula>
    </cfRule>
  </conditionalFormatting>
  <conditionalFormatting sqref="V32:V39">
    <cfRule type="cellIs" dxfId="285" priority="17" operator="greaterThan">
      <formula>0.2</formula>
    </cfRule>
  </conditionalFormatting>
  <conditionalFormatting sqref="V32:V39">
    <cfRule type="colorScale" priority="19">
      <colorScale>
        <cfvo type="min"/>
        <cfvo type="max"/>
        <color rgb="FFFCFCFF"/>
        <color rgb="FFF8696B"/>
      </colorScale>
    </cfRule>
  </conditionalFormatting>
  <conditionalFormatting sqref="V4:V30">
    <cfRule type="colorScale" priority="3178">
      <colorScale>
        <cfvo type="min"/>
        <cfvo type="max"/>
        <color rgb="FFFCFCFF"/>
        <color rgb="FFF8696B"/>
      </colorScale>
    </cfRule>
  </conditionalFormatting>
  <conditionalFormatting sqref="V44:V70">
    <cfRule type="cellIs" dxfId="284" priority="15" operator="greaterThan">
      <formula>0.2</formula>
    </cfRule>
  </conditionalFormatting>
  <conditionalFormatting sqref="V43:W43">
    <cfRule type="cellIs" dxfId="283" priority="14" operator="greaterThan">
      <formula>0.2</formula>
    </cfRule>
  </conditionalFormatting>
  <conditionalFormatting sqref="V42">
    <cfRule type="cellIs" dxfId="282" priority="13" operator="greaterThan">
      <formula>0.2</formula>
    </cfRule>
  </conditionalFormatting>
  <conditionalFormatting sqref="W42">
    <cfRule type="cellIs" dxfId="281" priority="12" operator="greaterThan">
      <formula>0.2</formula>
    </cfRule>
  </conditionalFormatting>
  <conditionalFormatting sqref="V79">
    <cfRule type="cellIs" dxfId="280" priority="10" operator="greaterThan">
      <formula>0.2</formula>
    </cfRule>
  </conditionalFormatting>
  <conditionalFormatting sqref="V72:V79">
    <cfRule type="cellIs" dxfId="279" priority="9" operator="greaterThan">
      <formula>0.2</formula>
    </cfRule>
  </conditionalFormatting>
  <conditionalFormatting sqref="V72:V79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4:V70">
    <cfRule type="colorScale" priority="16">
      <colorScale>
        <cfvo type="min"/>
        <cfvo type="max"/>
        <color rgb="FFFCFCFF"/>
        <color rgb="FFF8696B"/>
      </colorScale>
    </cfRule>
  </conditionalFormatting>
  <conditionalFormatting sqref="V84:V110">
    <cfRule type="cellIs" dxfId="278" priority="7" operator="greaterThan">
      <formula>0.2</formula>
    </cfRule>
  </conditionalFormatting>
  <conditionalFormatting sqref="V83:W83">
    <cfRule type="cellIs" dxfId="277" priority="6" operator="greaterThan">
      <formula>0.2</formula>
    </cfRule>
  </conditionalFormatting>
  <conditionalFormatting sqref="V82">
    <cfRule type="cellIs" dxfId="276" priority="5" operator="greaterThan">
      <formula>0.2</formula>
    </cfRule>
  </conditionalFormatting>
  <conditionalFormatting sqref="W82">
    <cfRule type="cellIs" dxfId="275" priority="4" operator="greaterThan">
      <formula>0.2</formula>
    </cfRule>
  </conditionalFormatting>
  <conditionalFormatting sqref="V119">
    <cfRule type="cellIs" dxfId="274" priority="2" operator="greaterThan">
      <formula>0.2</formula>
    </cfRule>
  </conditionalFormatting>
  <conditionalFormatting sqref="V112:V119">
    <cfRule type="cellIs" dxfId="273" priority="1" operator="greaterThan">
      <formula>0.2</formula>
    </cfRule>
  </conditionalFormatting>
  <conditionalFormatting sqref="V112:V119">
    <cfRule type="colorScale" priority="3">
      <colorScale>
        <cfvo type="min"/>
        <cfvo type="max"/>
        <color rgb="FFFCFCFF"/>
        <color rgb="FFF8696B"/>
      </colorScale>
    </cfRule>
  </conditionalFormatting>
  <conditionalFormatting sqref="V84:V110">
    <cfRule type="colorScale" priority="8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5" orientation="landscape" r:id="rId1"/>
  <ignoredErrors>
    <ignoredError sqref="U2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21"/>
  <sheetViews>
    <sheetView topLeftCell="A77" zoomScale="70" zoomScaleNormal="70" workbookViewId="0">
      <selection activeCell="AC115" sqref="AC115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6.28515625" style="47" customWidth="1"/>
    <col min="6" max="6" width="9.85546875" style="47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s="25" customFormat="1" ht="90.75" thickBot="1" x14ac:dyDescent="0.3">
      <c r="A1" s="49" t="s">
        <v>23</v>
      </c>
      <c r="B1" s="49" t="s">
        <v>51</v>
      </c>
      <c r="C1" s="49" t="s">
        <v>56</v>
      </c>
      <c r="D1" s="49" t="s">
        <v>18</v>
      </c>
      <c r="E1" s="48" t="s">
        <v>17</v>
      </c>
      <c r="F1" s="50" t="s">
        <v>1</v>
      </c>
      <c r="G1" s="51" t="s">
        <v>24</v>
      </c>
      <c r="H1" s="52" t="s">
        <v>77</v>
      </c>
      <c r="I1" s="52" t="s">
        <v>78</v>
      </c>
      <c r="J1" s="52" t="s">
        <v>57</v>
      </c>
      <c r="K1" s="52" t="s">
        <v>62</v>
      </c>
      <c r="L1" s="52" t="s">
        <v>58</v>
      </c>
      <c r="M1" s="52" t="s">
        <v>63</v>
      </c>
      <c r="N1" s="52" t="s">
        <v>59</v>
      </c>
      <c r="O1" s="52" t="s">
        <v>64</v>
      </c>
      <c r="P1" s="52" t="s">
        <v>60</v>
      </c>
      <c r="Q1" s="52" t="s">
        <v>79</v>
      </c>
      <c r="R1" s="52" t="s">
        <v>61</v>
      </c>
      <c r="S1" s="52" t="s">
        <v>131</v>
      </c>
      <c r="T1" s="49" t="s">
        <v>44</v>
      </c>
      <c r="U1" s="49" t="s">
        <v>5</v>
      </c>
      <c r="V1" s="48" t="s">
        <v>2</v>
      </c>
      <c r="W1" s="88" t="s">
        <v>171</v>
      </c>
      <c r="X1" s="89" t="s">
        <v>21</v>
      </c>
      <c r="Y1" s="215" t="s">
        <v>5</v>
      </c>
      <c r="Z1" s="222" t="s">
        <v>7</v>
      </c>
    </row>
    <row r="2" spans="1:26" s="25" customFormat="1" ht="14.25" customHeight="1" thickBot="1" x14ac:dyDescent="0.3">
      <c r="A2" s="221">
        <v>1469627</v>
      </c>
      <c r="B2" s="221" t="s">
        <v>210</v>
      </c>
      <c r="C2" s="220">
        <v>576</v>
      </c>
      <c r="D2" s="219">
        <v>653</v>
      </c>
      <c r="E2" s="218">
        <v>562</v>
      </c>
      <c r="F2" s="217">
        <f>E2/D2</f>
        <v>0.86064318529862172</v>
      </c>
      <c r="G2" s="216">
        <v>44874</v>
      </c>
      <c r="H2" s="205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3"/>
      <c r="U2" s="94"/>
      <c r="V2" s="202"/>
      <c r="W2" s="202"/>
      <c r="X2" s="95" t="s">
        <v>80</v>
      </c>
      <c r="Y2" s="215" t="s">
        <v>5</v>
      </c>
      <c r="Z2" s="86"/>
    </row>
    <row r="3" spans="1:26" s="25" customFormat="1" ht="15" customHeight="1" x14ac:dyDescent="0.25">
      <c r="A3" s="55"/>
      <c r="B3" s="56"/>
      <c r="C3" s="56"/>
      <c r="D3" s="56"/>
      <c r="E3" s="56"/>
      <c r="F3" s="56"/>
      <c r="G3" s="57"/>
      <c r="H3" s="64">
        <v>32</v>
      </c>
      <c r="I3" s="74"/>
      <c r="J3" s="74">
        <v>2</v>
      </c>
      <c r="K3" s="74"/>
      <c r="L3" s="74"/>
      <c r="M3" s="74"/>
      <c r="N3" s="74"/>
      <c r="O3" s="74"/>
      <c r="P3" s="74"/>
      <c r="Q3" s="74"/>
      <c r="R3" s="74"/>
      <c r="S3" s="74"/>
      <c r="T3" s="65">
        <v>2</v>
      </c>
      <c r="U3" s="77">
        <f t="shared" ref="U3:U17" si="0">SUM(H3,J3,L3,N3,P3,R3,T3)</f>
        <v>36</v>
      </c>
      <c r="V3" s="224">
        <f>($U3)/$D$2</f>
        <v>5.5130168453292494E-2</v>
      </c>
      <c r="W3" s="261">
        <f>D2</f>
        <v>653</v>
      </c>
      <c r="X3" s="201" t="s">
        <v>16</v>
      </c>
      <c r="Y3" s="214">
        <f t="shared" ref="Y3:Y15" si="1">U3</f>
        <v>36</v>
      </c>
      <c r="Z3" s="105"/>
    </row>
    <row r="4" spans="1:26" s="25" customFormat="1" ht="15" customHeight="1" x14ac:dyDescent="0.25">
      <c r="A4" s="58"/>
      <c r="B4" s="59"/>
      <c r="C4" s="59"/>
      <c r="D4" s="59"/>
      <c r="E4" s="59"/>
      <c r="F4" s="59"/>
      <c r="G4" s="60"/>
      <c r="H4" s="66"/>
      <c r="I4" s="75"/>
      <c r="J4" s="75"/>
      <c r="K4" s="75"/>
      <c r="L4" s="75"/>
      <c r="M4" s="75"/>
      <c r="N4" s="71"/>
      <c r="O4" s="75"/>
      <c r="P4" s="75"/>
      <c r="Q4" s="75"/>
      <c r="R4" s="75"/>
      <c r="S4" s="75"/>
      <c r="T4" s="67"/>
      <c r="U4" s="73">
        <f t="shared" si="0"/>
        <v>0</v>
      </c>
      <c r="V4" s="224">
        <f t="shared" ref="V4:V30" si="2">($U4)/$D$2</f>
        <v>0</v>
      </c>
      <c r="W4" s="261">
        <f>D2</f>
        <v>653</v>
      </c>
      <c r="X4" s="200" t="s">
        <v>46</v>
      </c>
      <c r="Y4" s="196">
        <f t="shared" si="1"/>
        <v>0</v>
      </c>
      <c r="Z4" s="290"/>
    </row>
    <row r="5" spans="1:26" s="25" customFormat="1" x14ac:dyDescent="0.25">
      <c r="A5" s="58"/>
      <c r="B5" s="59"/>
      <c r="C5" s="59"/>
      <c r="D5" s="59"/>
      <c r="E5" s="59"/>
      <c r="F5" s="59"/>
      <c r="G5" s="60"/>
      <c r="H5" s="66">
        <v>4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si="0"/>
        <v>4</v>
      </c>
      <c r="V5" s="224">
        <f t="shared" si="2"/>
        <v>6.1255742725880554E-3</v>
      </c>
      <c r="W5" s="261">
        <f>D2</f>
        <v>653</v>
      </c>
      <c r="X5" s="200" t="s">
        <v>6</v>
      </c>
      <c r="Y5" s="196">
        <f t="shared" si="1"/>
        <v>4</v>
      </c>
      <c r="Z5" s="136"/>
    </row>
    <row r="6" spans="1:26" s="25" customFormat="1" x14ac:dyDescent="0.25">
      <c r="A6" s="58"/>
      <c r="B6" s="59"/>
      <c r="C6" s="59"/>
      <c r="D6" s="59"/>
      <c r="E6" s="61"/>
      <c r="F6" s="61"/>
      <c r="G6" s="60"/>
      <c r="H6" s="66">
        <v>12</v>
      </c>
      <c r="I6" s="75"/>
      <c r="J6" s="75">
        <v>3</v>
      </c>
      <c r="K6" s="75"/>
      <c r="L6" s="75"/>
      <c r="M6" s="75"/>
      <c r="N6" s="75"/>
      <c r="O6" s="75"/>
      <c r="P6" s="75"/>
      <c r="Q6" s="75"/>
      <c r="R6" s="75"/>
      <c r="S6" s="75"/>
      <c r="T6" s="67"/>
      <c r="U6" s="73">
        <f t="shared" si="0"/>
        <v>15</v>
      </c>
      <c r="V6" s="224">
        <f t="shared" si="2"/>
        <v>2.2970903522205207E-2</v>
      </c>
      <c r="W6" s="261">
        <f>D2</f>
        <v>653</v>
      </c>
      <c r="X6" s="200" t="s">
        <v>14</v>
      </c>
      <c r="Y6" s="196">
        <f t="shared" si="1"/>
        <v>15</v>
      </c>
      <c r="Z6" s="87"/>
    </row>
    <row r="7" spans="1:26" s="25" customFormat="1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>
        <v>1</v>
      </c>
      <c r="U7" s="73">
        <f t="shared" si="0"/>
        <v>1</v>
      </c>
      <c r="V7" s="224">
        <f t="shared" si="2"/>
        <v>1.5313935681470138E-3</v>
      </c>
      <c r="W7" s="261">
        <f>D2</f>
        <v>653</v>
      </c>
      <c r="X7" s="200" t="s">
        <v>15</v>
      </c>
      <c r="Y7" s="196">
        <f t="shared" si="1"/>
        <v>1</v>
      </c>
      <c r="Z7" s="87"/>
    </row>
    <row r="8" spans="1:26" s="25" customFormat="1" x14ac:dyDescent="0.25">
      <c r="A8" s="58"/>
      <c r="B8" s="59"/>
      <c r="C8" s="59"/>
      <c r="D8" s="59"/>
      <c r="E8" s="61"/>
      <c r="F8" s="61"/>
      <c r="G8" s="60"/>
      <c r="H8" s="66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0</v>
      </c>
      <c r="V8" s="224">
        <f t="shared" si="2"/>
        <v>0</v>
      </c>
      <c r="W8" s="261">
        <f>D2</f>
        <v>653</v>
      </c>
      <c r="X8" s="200" t="s">
        <v>32</v>
      </c>
      <c r="Y8" s="196">
        <f t="shared" si="1"/>
        <v>0</v>
      </c>
      <c r="Z8" s="136"/>
    </row>
    <row r="9" spans="1:26" s="25" customFormat="1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24">
        <f t="shared" si="2"/>
        <v>0</v>
      </c>
      <c r="W9" s="261">
        <f>D2</f>
        <v>653</v>
      </c>
      <c r="X9" s="200" t="s">
        <v>33</v>
      </c>
      <c r="Y9" s="196">
        <f t="shared" si="1"/>
        <v>0</v>
      </c>
      <c r="Z9" s="136"/>
    </row>
    <row r="10" spans="1:26" s="25" customFormat="1" x14ac:dyDescent="0.25">
      <c r="A10" s="58"/>
      <c r="B10" s="59"/>
      <c r="C10" s="59"/>
      <c r="D10" s="59"/>
      <c r="E10" s="61"/>
      <c r="F10" s="61"/>
      <c r="G10" s="60"/>
      <c r="H10" s="66">
        <v>1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1</v>
      </c>
      <c r="V10" s="224">
        <f t="shared" si="2"/>
        <v>1.5313935681470138E-3</v>
      </c>
      <c r="W10" s="261">
        <f>D2</f>
        <v>653</v>
      </c>
      <c r="X10" s="200" t="s">
        <v>37</v>
      </c>
      <c r="Y10" s="196">
        <f t="shared" si="1"/>
        <v>1</v>
      </c>
      <c r="Z10" s="136"/>
    </row>
    <row r="11" spans="1:26" s="25" customFormat="1" x14ac:dyDescent="0.25">
      <c r="A11" s="58"/>
      <c r="B11" s="59"/>
      <c r="C11" s="59"/>
      <c r="D11" s="59"/>
      <c r="E11" s="61"/>
      <c r="F11" s="61"/>
      <c r="G11" s="60"/>
      <c r="H11" s="66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0</v>
      </c>
      <c r="V11" s="224">
        <f t="shared" si="2"/>
        <v>0</v>
      </c>
      <c r="W11" s="261">
        <f>D2</f>
        <v>653</v>
      </c>
      <c r="X11" s="200" t="s">
        <v>31</v>
      </c>
      <c r="Y11" s="196">
        <f t="shared" si="1"/>
        <v>0</v>
      </c>
      <c r="Z11" s="136"/>
    </row>
    <row r="12" spans="1:26" s="25" customFormat="1" x14ac:dyDescent="0.25">
      <c r="A12" s="58"/>
      <c r="B12" s="59"/>
      <c r="C12" s="59"/>
      <c r="D12" s="59"/>
      <c r="E12" s="61"/>
      <c r="F12" s="61"/>
      <c r="G12" s="60"/>
      <c r="H12" s="66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0</v>
      </c>
      <c r="V12" s="224">
        <f t="shared" si="2"/>
        <v>0</v>
      </c>
      <c r="W12" s="261">
        <f>D2</f>
        <v>653</v>
      </c>
      <c r="X12" s="200" t="s">
        <v>0</v>
      </c>
      <c r="Y12" s="196">
        <f t="shared" si="1"/>
        <v>0</v>
      </c>
      <c r="Z12" s="87"/>
    </row>
    <row r="13" spans="1:26" s="25" customFormat="1" x14ac:dyDescent="0.25">
      <c r="A13" s="58"/>
      <c r="B13" s="59"/>
      <c r="C13" s="59"/>
      <c r="D13" s="59"/>
      <c r="E13" s="61"/>
      <c r="F13" s="61"/>
      <c r="G13" s="60"/>
      <c r="H13" s="66">
        <v>4</v>
      </c>
      <c r="I13" s="75"/>
      <c r="J13" s="75">
        <v>1</v>
      </c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5</v>
      </c>
      <c r="V13" s="224">
        <f t="shared" si="2"/>
        <v>7.656967840735069E-3</v>
      </c>
      <c r="W13" s="261">
        <f>D2</f>
        <v>653</v>
      </c>
      <c r="X13" s="200" t="s">
        <v>12</v>
      </c>
      <c r="Y13" s="196">
        <f t="shared" si="1"/>
        <v>5</v>
      </c>
      <c r="Z13" s="87"/>
    </row>
    <row r="14" spans="1:26" s="25" customFormat="1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0</v>
      </c>
      <c r="V14" s="224">
        <f t="shared" si="2"/>
        <v>0</v>
      </c>
      <c r="W14" s="261">
        <f>D2</f>
        <v>653</v>
      </c>
      <c r="X14" s="200" t="s">
        <v>35</v>
      </c>
      <c r="Y14" s="196">
        <f t="shared" si="1"/>
        <v>0</v>
      </c>
      <c r="Z14" s="136"/>
    </row>
    <row r="15" spans="1:26" s="25" customFormat="1" x14ac:dyDescent="0.25">
      <c r="A15" s="58"/>
      <c r="B15" s="59"/>
      <c r="C15" s="59"/>
      <c r="D15" s="59"/>
      <c r="E15" s="61"/>
      <c r="F15" s="61"/>
      <c r="G15" s="60"/>
      <c r="H15" s="70">
        <v>3</v>
      </c>
      <c r="I15" s="71"/>
      <c r="J15" s="71">
        <v>1</v>
      </c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5">
        <f t="shared" si="0"/>
        <v>4</v>
      </c>
      <c r="V15" s="224">
        <f t="shared" si="2"/>
        <v>6.1255742725880554E-3</v>
      </c>
      <c r="W15" s="261">
        <f>D2</f>
        <v>653</v>
      </c>
      <c r="X15" s="213" t="s">
        <v>20</v>
      </c>
      <c r="Y15" s="196">
        <f t="shared" si="1"/>
        <v>4</v>
      </c>
      <c r="Z15" s="87"/>
    </row>
    <row r="16" spans="1:26" s="25" customFormat="1" x14ac:dyDescent="0.25">
      <c r="A16" s="58"/>
      <c r="B16" s="59"/>
      <c r="C16" s="59"/>
      <c r="D16" s="59"/>
      <c r="E16" s="61"/>
      <c r="F16" s="61"/>
      <c r="G16" s="62"/>
      <c r="H16" s="38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0"/>
        <v>0</v>
      </c>
      <c r="V16" s="224">
        <f t="shared" si="2"/>
        <v>0</v>
      </c>
      <c r="W16" s="261">
        <f>D2</f>
        <v>653</v>
      </c>
      <c r="X16" s="200" t="s">
        <v>39</v>
      </c>
      <c r="Y16" s="196"/>
      <c r="Z16" s="136"/>
    </row>
    <row r="17" spans="1:26" s="25" customFormat="1" ht="15.75" thickBot="1" x14ac:dyDescent="0.3">
      <c r="A17" s="58"/>
      <c r="B17" s="59"/>
      <c r="C17" s="59"/>
      <c r="D17" s="59"/>
      <c r="E17" s="61"/>
      <c r="F17" s="61"/>
      <c r="G17" s="60"/>
      <c r="H17" s="212">
        <v>1</v>
      </c>
      <c r="I17" s="211"/>
      <c r="J17" s="211">
        <v>4</v>
      </c>
      <c r="K17" s="211"/>
      <c r="L17" s="211"/>
      <c r="M17" s="211"/>
      <c r="N17" s="211"/>
      <c r="O17" s="211"/>
      <c r="P17" s="211"/>
      <c r="Q17" s="211"/>
      <c r="R17" s="211"/>
      <c r="S17" s="211"/>
      <c r="T17" s="210"/>
      <c r="U17" s="209">
        <f t="shared" si="0"/>
        <v>5</v>
      </c>
      <c r="V17" s="331">
        <f t="shared" si="2"/>
        <v>7.656967840735069E-3</v>
      </c>
      <c r="W17" s="262">
        <f>D2</f>
        <v>653</v>
      </c>
      <c r="X17" s="208" t="s">
        <v>29</v>
      </c>
      <c r="Y17" s="196">
        <f>U17</f>
        <v>5</v>
      </c>
      <c r="Z17" s="136"/>
    </row>
    <row r="18" spans="1:26" s="25" customFormat="1" x14ac:dyDescent="0.25">
      <c r="A18" s="58"/>
      <c r="B18" s="59"/>
      <c r="C18" s="59"/>
      <c r="D18" s="59"/>
      <c r="E18" s="61"/>
      <c r="F18" s="61"/>
      <c r="G18" s="60"/>
      <c r="H18" s="64"/>
      <c r="I18" s="184">
        <v>3</v>
      </c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8">
        <v>0</v>
      </c>
      <c r="V18" s="224">
        <f t="shared" si="2"/>
        <v>0</v>
      </c>
      <c r="W18" s="263">
        <f>D2</f>
        <v>653</v>
      </c>
      <c r="X18" s="207" t="s">
        <v>11</v>
      </c>
      <c r="Y18" s="196"/>
      <c r="Z18" s="136"/>
    </row>
    <row r="19" spans="1:26" s="25" customFormat="1" x14ac:dyDescent="0.25">
      <c r="A19" s="58"/>
      <c r="B19" s="59"/>
      <c r="C19" s="59"/>
      <c r="D19" s="59"/>
      <c r="E19" s="61"/>
      <c r="F19" s="61"/>
      <c r="G19" s="60"/>
      <c r="H19" s="66"/>
      <c r="I19" s="38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>SUM(H19:T19)</f>
        <v>0</v>
      </c>
      <c r="V19" s="224">
        <f t="shared" si="2"/>
        <v>0</v>
      </c>
      <c r="W19" s="261">
        <f>D2</f>
        <v>653</v>
      </c>
      <c r="X19" s="200" t="s">
        <v>30</v>
      </c>
      <c r="Y19" s="196">
        <f t="shared" ref="Y19:Y39" si="3">U19</f>
        <v>0</v>
      </c>
      <c r="Z19" s="87"/>
    </row>
    <row r="20" spans="1:26" s="25" customFormat="1" x14ac:dyDescent="0.25">
      <c r="A20" s="58"/>
      <c r="B20" s="59"/>
      <c r="C20" s="59"/>
      <c r="D20" s="59"/>
      <c r="E20" s="61"/>
      <c r="F20" s="61"/>
      <c r="G20" s="60"/>
      <c r="H20" s="66"/>
      <c r="I20" s="38">
        <v>1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v>0</v>
      </c>
      <c r="V20" s="224">
        <f t="shared" si="2"/>
        <v>0</v>
      </c>
      <c r="W20" s="261">
        <f>D2</f>
        <v>653</v>
      </c>
      <c r="X20" s="200" t="s">
        <v>3</v>
      </c>
      <c r="Y20" s="196">
        <f t="shared" si="3"/>
        <v>0</v>
      </c>
      <c r="Z20" s="87"/>
    </row>
    <row r="21" spans="1:26" s="25" customFormat="1" x14ac:dyDescent="0.25">
      <c r="A21" s="58"/>
      <c r="B21" s="59"/>
      <c r="C21" s="59"/>
      <c r="D21" s="59"/>
      <c r="E21" s="61"/>
      <c r="F21" s="61"/>
      <c r="G21" s="60"/>
      <c r="H21" s="66"/>
      <c r="I21" s="38">
        <v>1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>SUM(H21:T21)</f>
        <v>1</v>
      </c>
      <c r="V21" s="224">
        <f t="shared" si="2"/>
        <v>1.5313935681470138E-3</v>
      </c>
      <c r="W21" s="261">
        <f>D2</f>
        <v>653</v>
      </c>
      <c r="X21" s="200" t="s">
        <v>8</v>
      </c>
      <c r="Y21" s="196">
        <f t="shared" si="3"/>
        <v>1</v>
      </c>
      <c r="Z21" s="115" t="s">
        <v>169</v>
      </c>
    </row>
    <row r="22" spans="1:26" s="25" customFormat="1" x14ac:dyDescent="0.25">
      <c r="A22" s="58"/>
      <c r="B22" s="59"/>
      <c r="C22" s="59"/>
      <c r="D22" s="59"/>
      <c r="E22" s="61"/>
      <c r="F22" s="61"/>
      <c r="G22" s="60"/>
      <c r="H22" s="66"/>
      <c r="I22" s="38">
        <v>2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67"/>
      <c r="U22" s="73">
        <f>SUM(H22,J22,L22,N22,P22,R22,T22)</f>
        <v>0</v>
      </c>
      <c r="V22" s="224">
        <f t="shared" si="2"/>
        <v>0</v>
      </c>
      <c r="W22" s="261">
        <f>D2</f>
        <v>653</v>
      </c>
      <c r="X22" s="200" t="s">
        <v>9</v>
      </c>
      <c r="Y22" s="196">
        <f t="shared" si="3"/>
        <v>0</v>
      </c>
      <c r="Z22" s="115" t="s">
        <v>213</v>
      </c>
    </row>
    <row r="23" spans="1:26" s="25" customFormat="1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v>0</v>
      </c>
      <c r="V23" s="224">
        <f t="shared" si="2"/>
        <v>0</v>
      </c>
      <c r="W23" s="261">
        <f>D2</f>
        <v>653</v>
      </c>
      <c r="X23" s="200" t="s">
        <v>82</v>
      </c>
      <c r="Y23" s="196">
        <f t="shared" si="3"/>
        <v>0</v>
      </c>
      <c r="Z23" s="136"/>
    </row>
    <row r="24" spans="1:26" s="25" customFormat="1" x14ac:dyDescent="0.25">
      <c r="A24" s="58"/>
      <c r="B24" s="59"/>
      <c r="C24" s="59"/>
      <c r="D24" s="59"/>
      <c r="E24" s="61"/>
      <c r="F24" s="61"/>
      <c r="G24" s="60"/>
      <c r="H24" s="134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>SUM(H24:T24)</f>
        <v>0</v>
      </c>
      <c r="V24" s="224">
        <f t="shared" si="2"/>
        <v>0</v>
      </c>
      <c r="W24" s="261">
        <f>D2</f>
        <v>653</v>
      </c>
      <c r="X24" s="200" t="s">
        <v>20</v>
      </c>
      <c r="Y24" s="196">
        <f t="shared" si="3"/>
        <v>0</v>
      </c>
      <c r="Z24" s="87"/>
    </row>
    <row r="25" spans="1:26" s="25" customFormat="1" x14ac:dyDescent="0.25">
      <c r="A25" s="58"/>
      <c r="B25" s="59"/>
      <c r="C25" s="59"/>
      <c r="D25" s="59"/>
      <c r="E25" s="61"/>
      <c r="F25" s="61"/>
      <c r="G25" s="60"/>
      <c r="H25" s="66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>SUM(H25:T25)</f>
        <v>0</v>
      </c>
      <c r="V25" s="224">
        <f t="shared" si="2"/>
        <v>0</v>
      </c>
      <c r="W25" s="261">
        <f>D2</f>
        <v>653</v>
      </c>
      <c r="X25" s="200" t="s">
        <v>83</v>
      </c>
      <c r="Y25" s="196">
        <f t="shared" si="3"/>
        <v>0</v>
      </c>
      <c r="Z25" s="87"/>
    </row>
    <row r="26" spans="1:26" s="25" customFormat="1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>SUM(H26:T26)</f>
        <v>0</v>
      </c>
      <c r="V26" s="224">
        <f t="shared" si="2"/>
        <v>0</v>
      </c>
      <c r="W26" s="261">
        <f>D2</f>
        <v>653</v>
      </c>
      <c r="X26" s="200" t="s">
        <v>10</v>
      </c>
      <c r="Y26" s="196">
        <f t="shared" si="3"/>
        <v>0</v>
      </c>
      <c r="Z26" s="136"/>
    </row>
    <row r="27" spans="1:26" s="25" customFormat="1" x14ac:dyDescent="0.25">
      <c r="A27" s="58"/>
      <c r="B27" s="59"/>
      <c r="C27" s="59"/>
      <c r="D27" s="59"/>
      <c r="E27" s="61"/>
      <c r="F27" s="61"/>
      <c r="G27" s="60"/>
      <c r="H27" s="66"/>
      <c r="I27" s="75">
        <v>2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>SUM(H27,J27,L27,N27,P27,R27,T27)</f>
        <v>0</v>
      </c>
      <c r="V27" s="224">
        <f t="shared" si="2"/>
        <v>0</v>
      </c>
      <c r="W27" s="261">
        <f>D2</f>
        <v>653</v>
      </c>
      <c r="X27" s="200" t="s">
        <v>13</v>
      </c>
      <c r="Y27" s="196">
        <f t="shared" si="3"/>
        <v>0</v>
      </c>
      <c r="Z27" s="136"/>
    </row>
    <row r="28" spans="1:26" s="25" customFormat="1" x14ac:dyDescent="0.25">
      <c r="A28" s="58"/>
      <c r="B28" s="59"/>
      <c r="C28" s="59"/>
      <c r="D28" s="59"/>
      <c r="E28" s="61"/>
      <c r="F28" s="61"/>
      <c r="G28" s="60"/>
      <c r="H28" s="66"/>
      <c r="I28" s="75">
        <v>4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>SUM(H28:T28)</f>
        <v>4</v>
      </c>
      <c r="V28" s="224">
        <f t="shared" si="2"/>
        <v>6.1255742725880554E-3</v>
      </c>
      <c r="W28" s="261">
        <f>D2</f>
        <v>653</v>
      </c>
      <c r="X28" s="200" t="s">
        <v>101</v>
      </c>
      <c r="Y28" s="196">
        <f t="shared" si="3"/>
        <v>4</v>
      </c>
      <c r="Z28" s="87"/>
    </row>
    <row r="29" spans="1:26" s="25" customFormat="1" x14ac:dyDescent="0.25">
      <c r="A29" s="58"/>
      <c r="B29" s="59"/>
      <c r="C29" s="59"/>
      <c r="D29" s="59"/>
      <c r="E29" s="61"/>
      <c r="F29" s="61"/>
      <c r="G29" s="60"/>
      <c r="H29" s="66"/>
      <c r="I29" s="75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7"/>
      <c r="U29" s="73">
        <f>SUM(H29:T29)</f>
        <v>0</v>
      </c>
      <c r="V29" s="224">
        <f t="shared" si="2"/>
        <v>0</v>
      </c>
      <c r="W29" s="261">
        <f>D2</f>
        <v>653</v>
      </c>
      <c r="X29" s="200" t="s">
        <v>85</v>
      </c>
      <c r="Y29" s="196">
        <f t="shared" si="3"/>
        <v>0</v>
      </c>
      <c r="Z29" s="87"/>
    </row>
    <row r="30" spans="1:26" s="25" customFormat="1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>SUM(H30:T30)</f>
        <v>0</v>
      </c>
      <c r="V30" s="331">
        <f t="shared" si="2"/>
        <v>0</v>
      </c>
      <c r="W30" s="262">
        <f>D2</f>
        <v>653</v>
      </c>
      <c r="X30" s="206" t="s">
        <v>172</v>
      </c>
      <c r="Y30" s="196">
        <f t="shared" si="3"/>
        <v>0</v>
      </c>
      <c r="Z30" s="87"/>
    </row>
    <row r="31" spans="1:26" s="25" customFormat="1" ht="15.75" thickBot="1" x14ac:dyDescent="0.3">
      <c r="A31" s="58"/>
      <c r="B31" s="59"/>
      <c r="C31" s="59"/>
      <c r="D31" s="59"/>
      <c r="E31" s="61"/>
      <c r="F31" s="61"/>
      <c r="G31" s="60"/>
      <c r="H31" s="205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3"/>
      <c r="U31" s="202"/>
      <c r="V31" s="202"/>
      <c r="W31" s="316"/>
      <c r="X31" s="126" t="s">
        <v>86</v>
      </c>
      <c r="Y31" s="196">
        <f t="shared" si="3"/>
        <v>0</v>
      </c>
      <c r="Z31" s="87"/>
    </row>
    <row r="32" spans="1:26" s="25" customFormat="1" x14ac:dyDescent="0.25">
      <c r="A32" s="58"/>
      <c r="B32" s="59"/>
      <c r="C32" s="59"/>
      <c r="D32" s="59"/>
      <c r="E32" s="61"/>
      <c r="F32" s="61"/>
      <c r="G32" s="62"/>
      <c r="H32" s="6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 t="shared" ref="U32:U38" si="4">SUM(H32,J32,L32,N32,P32,R32,T32)</f>
        <v>0</v>
      </c>
      <c r="V32" s="224">
        <f>($U32)/$D$2</f>
        <v>0</v>
      </c>
      <c r="W32" s="261">
        <f>D2</f>
        <v>653</v>
      </c>
      <c r="X32" s="201" t="s">
        <v>87</v>
      </c>
      <c r="Y32" s="196">
        <f t="shared" si="3"/>
        <v>0</v>
      </c>
      <c r="Z32" s="87"/>
    </row>
    <row r="33" spans="1:26" s="25" customFormat="1" x14ac:dyDescent="0.25">
      <c r="A33" s="58"/>
      <c r="B33" s="59"/>
      <c r="C33" s="59"/>
      <c r="D33" s="59"/>
      <c r="E33" s="61"/>
      <c r="F33" s="61"/>
      <c r="G33" s="62"/>
      <c r="H33" s="66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si="4"/>
        <v>0</v>
      </c>
      <c r="V33" s="102">
        <f t="shared" ref="V33:V39" si="5">($U33)/$D$2</f>
        <v>0</v>
      </c>
      <c r="W33" s="261">
        <f>D2</f>
        <v>653</v>
      </c>
      <c r="X33" s="200" t="s">
        <v>88</v>
      </c>
      <c r="Y33" s="196">
        <f t="shared" si="3"/>
        <v>0</v>
      </c>
      <c r="Z33" s="105" t="s">
        <v>212</v>
      </c>
    </row>
    <row r="34" spans="1:26" s="25" customFormat="1" x14ac:dyDescent="0.25">
      <c r="A34" s="58"/>
      <c r="B34" s="59"/>
      <c r="C34" s="59"/>
      <c r="D34" s="59"/>
      <c r="E34" s="61"/>
      <c r="F34" s="61"/>
      <c r="G34" s="62"/>
      <c r="H34" s="66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4"/>
        <v>0</v>
      </c>
      <c r="V34" s="102">
        <f t="shared" si="5"/>
        <v>0</v>
      </c>
      <c r="W34" s="261">
        <f>D2</f>
        <v>653</v>
      </c>
      <c r="X34" s="200" t="s">
        <v>89</v>
      </c>
      <c r="Y34" s="196">
        <f t="shared" si="3"/>
        <v>0</v>
      </c>
      <c r="Z34" s="105"/>
    </row>
    <row r="35" spans="1:26" s="25" customFormat="1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4"/>
        <v>0</v>
      </c>
      <c r="V35" s="102">
        <f t="shared" si="5"/>
        <v>0</v>
      </c>
      <c r="W35" s="261">
        <f>D2</f>
        <v>653</v>
      </c>
      <c r="X35" s="200" t="s">
        <v>39</v>
      </c>
      <c r="Y35" s="196">
        <f t="shared" si="3"/>
        <v>0</v>
      </c>
      <c r="Z35" s="87"/>
    </row>
    <row r="36" spans="1:26" s="25" customFormat="1" x14ac:dyDescent="0.25">
      <c r="A36" s="58"/>
      <c r="B36" s="59"/>
      <c r="C36" s="59"/>
      <c r="D36" s="59"/>
      <c r="E36" s="61"/>
      <c r="F36" s="61"/>
      <c r="G36" s="62"/>
      <c r="H36" s="66">
        <v>10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4"/>
        <v>10</v>
      </c>
      <c r="V36" s="102">
        <f t="shared" si="5"/>
        <v>1.5313935681470138E-2</v>
      </c>
      <c r="W36" s="261">
        <f>D2</f>
        <v>653</v>
      </c>
      <c r="X36" s="200" t="s">
        <v>37</v>
      </c>
      <c r="Y36" s="196">
        <f t="shared" si="3"/>
        <v>10</v>
      </c>
      <c r="Z36" s="87" t="s">
        <v>211</v>
      </c>
    </row>
    <row r="37" spans="1:26" s="25" customFormat="1" ht="15.75" x14ac:dyDescent="0.25">
      <c r="A37" s="58"/>
      <c r="B37" s="59"/>
      <c r="C37" s="59"/>
      <c r="D37" s="59"/>
      <c r="E37" s="61"/>
      <c r="F37" s="61"/>
      <c r="G37" s="62"/>
      <c r="H37" s="66">
        <v>5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4"/>
        <v>5</v>
      </c>
      <c r="V37" s="102">
        <f t="shared" si="5"/>
        <v>7.656967840735069E-3</v>
      </c>
      <c r="W37" s="261">
        <f>D2</f>
        <v>653</v>
      </c>
      <c r="X37" s="282" t="s">
        <v>207</v>
      </c>
      <c r="Y37" s="196">
        <f t="shared" si="3"/>
        <v>5</v>
      </c>
      <c r="Z37" s="87"/>
    </row>
    <row r="38" spans="1:26" s="25" customFormat="1" ht="15.75" thickBot="1" x14ac:dyDescent="0.3">
      <c r="A38" s="191"/>
      <c r="B38" s="192"/>
      <c r="C38" s="192"/>
      <c r="D38" s="192"/>
      <c r="E38" s="193"/>
      <c r="F38" s="193"/>
      <c r="G38" s="199"/>
      <c r="H38" s="70">
        <v>5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195">
        <f t="shared" si="4"/>
        <v>5</v>
      </c>
      <c r="V38" s="331">
        <f t="shared" si="5"/>
        <v>7.656967840735069E-3</v>
      </c>
      <c r="W38" s="262">
        <f>D2</f>
        <v>653</v>
      </c>
      <c r="X38" s="315" t="s">
        <v>76</v>
      </c>
      <c r="Y38" s="196">
        <f t="shared" si="3"/>
        <v>5</v>
      </c>
      <c r="Z38" s="198"/>
    </row>
    <row r="39" spans="1:26" s="25" customFormat="1" ht="15.75" thickBot="1" x14ac:dyDescent="0.3">
      <c r="A39" s="47"/>
      <c r="B39" s="47"/>
      <c r="C39" s="47"/>
      <c r="D39" s="47"/>
      <c r="E39" s="47"/>
      <c r="F39" s="47"/>
      <c r="G39" s="53" t="s">
        <v>5</v>
      </c>
      <c r="H39" s="63">
        <f t="shared" ref="H39:T39" si="6">SUM(H3:H38)</f>
        <v>77</v>
      </c>
      <c r="I39" s="63">
        <f t="shared" si="6"/>
        <v>13</v>
      </c>
      <c r="J39" s="63">
        <f t="shared" si="6"/>
        <v>11</v>
      </c>
      <c r="K39" s="63">
        <f t="shared" si="6"/>
        <v>0</v>
      </c>
      <c r="L39" s="63">
        <f t="shared" si="6"/>
        <v>0</v>
      </c>
      <c r="M39" s="63">
        <f t="shared" si="6"/>
        <v>0</v>
      </c>
      <c r="N39" s="63">
        <f t="shared" si="6"/>
        <v>0</v>
      </c>
      <c r="O39" s="63">
        <f t="shared" si="6"/>
        <v>0</v>
      </c>
      <c r="P39" s="63">
        <f t="shared" si="6"/>
        <v>0</v>
      </c>
      <c r="Q39" s="63">
        <f t="shared" si="6"/>
        <v>0</v>
      </c>
      <c r="R39" s="63">
        <f t="shared" si="6"/>
        <v>0</v>
      </c>
      <c r="S39" s="63">
        <f t="shared" si="6"/>
        <v>0</v>
      </c>
      <c r="T39" s="63">
        <f t="shared" si="6"/>
        <v>3</v>
      </c>
      <c r="U39" s="79">
        <f>SUM(H39,J39,L39,N39,P39,R39,T39)</f>
        <v>91</v>
      </c>
      <c r="V39" s="224">
        <f t="shared" si="5"/>
        <v>0.13935681470137826</v>
      </c>
      <c r="W39" s="262">
        <f>D2</f>
        <v>653</v>
      </c>
      <c r="X39" s="197"/>
      <c r="Y39" s="196">
        <f t="shared" si="3"/>
        <v>91</v>
      </c>
      <c r="Z39" s="14" t="s">
        <v>110</v>
      </c>
    </row>
    <row r="41" spans="1:26" ht="15.75" thickBot="1" x14ac:dyDescent="0.3"/>
    <row r="42" spans="1:26" s="25" customFormat="1" ht="90.75" thickBot="1" x14ac:dyDescent="0.3">
      <c r="A42" s="49" t="s">
        <v>23</v>
      </c>
      <c r="B42" s="49" t="s">
        <v>51</v>
      </c>
      <c r="C42" s="49" t="s">
        <v>56</v>
      </c>
      <c r="D42" s="49" t="s">
        <v>18</v>
      </c>
      <c r="E42" s="48" t="s">
        <v>17</v>
      </c>
      <c r="F42" s="50" t="s">
        <v>1</v>
      </c>
      <c r="G42" s="51" t="s">
        <v>24</v>
      </c>
      <c r="H42" s="52" t="s">
        <v>77</v>
      </c>
      <c r="I42" s="52" t="s">
        <v>78</v>
      </c>
      <c r="J42" s="52" t="s">
        <v>57</v>
      </c>
      <c r="K42" s="52" t="s">
        <v>62</v>
      </c>
      <c r="L42" s="52" t="s">
        <v>58</v>
      </c>
      <c r="M42" s="52" t="s">
        <v>63</v>
      </c>
      <c r="N42" s="52" t="s">
        <v>59</v>
      </c>
      <c r="O42" s="52" t="s">
        <v>64</v>
      </c>
      <c r="P42" s="52" t="s">
        <v>60</v>
      </c>
      <c r="Q42" s="52" t="s">
        <v>79</v>
      </c>
      <c r="R42" s="52" t="s">
        <v>61</v>
      </c>
      <c r="S42" s="52" t="s">
        <v>131</v>
      </c>
      <c r="T42" s="49" t="s">
        <v>44</v>
      </c>
      <c r="U42" s="49" t="s">
        <v>5</v>
      </c>
      <c r="V42" s="48" t="s">
        <v>2</v>
      </c>
      <c r="W42" s="88" t="s">
        <v>171</v>
      </c>
      <c r="X42" s="89" t="s">
        <v>21</v>
      </c>
      <c r="Y42" s="215" t="s">
        <v>5</v>
      </c>
      <c r="Z42" s="222" t="s">
        <v>7</v>
      </c>
    </row>
    <row r="43" spans="1:26" s="25" customFormat="1" ht="14.25" customHeight="1" thickBot="1" x14ac:dyDescent="0.3">
      <c r="A43" s="221">
        <v>1474621</v>
      </c>
      <c r="B43" s="221" t="s">
        <v>210</v>
      </c>
      <c r="C43" s="220">
        <v>42</v>
      </c>
      <c r="D43" s="219">
        <v>42</v>
      </c>
      <c r="E43" s="218">
        <v>40</v>
      </c>
      <c r="F43" s="217">
        <f>E43/D43</f>
        <v>0.95238095238095233</v>
      </c>
      <c r="G43" s="216">
        <v>44904</v>
      </c>
      <c r="H43" s="205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3"/>
      <c r="U43" s="94"/>
      <c r="V43" s="202"/>
      <c r="W43" s="202"/>
      <c r="X43" s="95" t="s">
        <v>80</v>
      </c>
      <c r="Y43" s="215" t="s">
        <v>5</v>
      </c>
      <c r="Z43" s="86"/>
    </row>
    <row r="44" spans="1:26" s="25" customFormat="1" ht="15" customHeight="1" x14ac:dyDescent="0.25">
      <c r="A44" s="55"/>
      <c r="B44" s="56"/>
      <c r="C44" s="56"/>
      <c r="D44" s="56"/>
      <c r="E44" s="56"/>
      <c r="F44" s="56"/>
      <c r="G44" s="57"/>
      <c r="H44" s="6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65"/>
      <c r="U44" s="77">
        <f t="shared" ref="U44:U58" si="7">SUM(H44,J44,L44,N44,P44,R44,T44)</f>
        <v>0</v>
      </c>
      <c r="V44" s="224">
        <f>($U44)/$D$2</f>
        <v>0</v>
      </c>
      <c r="W44" s="261">
        <f>D43</f>
        <v>42</v>
      </c>
      <c r="X44" s="201" t="s">
        <v>16</v>
      </c>
      <c r="Y44" s="214">
        <f t="shared" ref="Y44:Y56" si="8">U44</f>
        <v>0</v>
      </c>
      <c r="Z44" s="105"/>
    </row>
    <row r="45" spans="1:26" s="25" customFormat="1" ht="15" customHeight="1" x14ac:dyDescent="0.25">
      <c r="A45" s="58"/>
      <c r="B45" s="59"/>
      <c r="C45" s="59"/>
      <c r="D45" s="59"/>
      <c r="E45" s="59"/>
      <c r="F45" s="59"/>
      <c r="G45" s="60"/>
      <c r="H45" s="66"/>
      <c r="I45" s="75"/>
      <c r="J45" s="75"/>
      <c r="K45" s="75"/>
      <c r="L45" s="75"/>
      <c r="M45" s="75"/>
      <c r="N45" s="71"/>
      <c r="O45" s="75"/>
      <c r="P45" s="75"/>
      <c r="Q45" s="75"/>
      <c r="R45" s="75"/>
      <c r="S45" s="75"/>
      <c r="T45" s="67"/>
      <c r="U45" s="73">
        <f t="shared" si="7"/>
        <v>0</v>
      </c>
      <c r="V45" s="224">
        <f t="shared" ref="V45:V71" si="9">($U45)/$D$2</f>
        <v>0</v>
      </c>
      <c r="W45" s="261">
        <f>D43</f>
        <v>42</v>
      </c>
      <c r="X45" s="200" t="s">
        <v>46</v>
      </c>
      <c r="Y45" s="196">
        <f t="shared" si="8"/>
        <v>0</v>
      </c>
      <c r="Z45" s="290"/>
    </row>
    <row r="46" spans="1:26" s="25" customFormat="1" x14ac:dyDescent="0.25">
      <c r="A46" s="58"/>
      <c r="B46" s="59"/>
      <c r="C46" s="59"/>
      <c r="D46" s="59"/>
      <c r="E46" s="59"/>
      <c r="F46" s="59"/>
      <c r="G46" s="60"/>
      <c r="H46" s="66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67"/>
      <c r="U46" s="73">
        <f t="shared" si="7"/>
        <v>0</v>
      </c>
      <c r="V46" s="224">
        <f t="shared" si="9"/>
        <v>0</v>
      </c>
      <c r="W46" s="261">
        <f>D43</f>
        <v>42</v>
      </c>
      <c r="X46" s="200" t="s">
        <v>6</v>
      </c>
      <c r="Y46" s="196">
        <f t="shared" si="8"/>
        <v>0</v>
      </c>
      <c r="Z46" s="136"/>
    </row>
    <row r="47" spans="1:26" s="25" customFormat="1" x14ac:dyDescent="0.25">
      <c r="A47" s="58"/>
      <c r="B47" s="59"/>
      <c r="C47" s="59"/>
      <c r="D47" s="59"/>
      <c r="E47" s="61"/>
      <c r="F47" s="61"/>
      <c r="G47" s="60"/>
      <c r="H47" s="66">
        <v>1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67"/>
      <c r="U47" s="73">
        <f t="shared" si="7"/>
        <v>1</v>
      </c>
      <c r="V47" s="224">
        <f t="shared" si="9"/>
        <v>1.5313935681470138E-3</v>
      </c>
      <c r="W47" s="261">
        <f>D43</f>
        <v>42</v>
      </c>
      <c r="X47" s="200" t="s">
        <v>14</v>
      </c>
      <c r="Y47" s="196">
        <f t="shared" si="8"/>
        <v>1</v>
      </c>
      <c r="Z47" s="87"/>
    </row>
    <row r="48" spans="1:26" s="25" customFormat="1" x14ac:dyDescent="0.25">
      <c r="A48" s="58"/>
      <c r="B48" s="59"/>
      <c r="C48" s="59"/>
      <c r="D48" s="59"/>
      <c r="E48" s="61"/>
      <c r="F48" s="61"/>
      <c r="G48" s="60"/>
      <c r="H48" s="66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67"/>
      <c r="U48" s="73">
        <f t="shared" si="7"/>
        <v>0</v>
      </c>
      <c r="V48" s="224">
        <f t="shared" si="9"/>
        <v>0</v>
      </c>
      <c r="W48" s="261">
        <f>D43</f>
        <v>42</v>
      </c>
      <c r="X48" s="200" t="s">
        <v>15</v>
      </c>
      <c r="Y48" s="196">
        <f t="shared" si="8"/>
        <v>0</v>
      </c>
      <c r="Z48" s="87"/>
    </row>
    <row r="49" spans="1:26" s="25" customFormat="1" x14ac:dyDescent="0.25">
      <c r="A49" s="58"/>
      <c r="B49" s="59"/>
      <c r="C49" s="59"/>
      <c r="D49" s="59"/>
      <c r="E49" s="61"/>
      <c r="F49" s="61"/>
      <c r="G49" s="60"/>
      <c r="H49" s="66">
        <v>1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67"/>
      <c r="U49" s="73">
        <f t="shared" si="7"/>
        <v>1</v>
      </c>
      <c r="V49" s="224">
        <f t="shared" si="9"/>
        <v>1.5313935681470138E-3</v>
      </c>
      <c r="W49" s="261">
        <f>D43</f>
        <v>42</v>
      </c>
      <c r="X49" s="200" t="s">
        <v>32</v>
      </c>
      <c r="Y49" s="196">
        <f t="shared" si="8"/>
        <v>1</v>
      </c>
      <c r="Z49" s="136"/>
    </row>
    <row r="50" spans="1:26" s="25" customFormat="1" x14ac:dyDescent="0.25">
      <c r="A50" s="58"/>
      <c r="B50" s="59"/>
      <c r="C50" s="59"/>
      <c r="D50" s="59"/>
      <c r="E50" s="61"/>
      <c r="F50" s="61"/>
      <c r="G50" s="60"/>
      <c r="H50" s="66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/>
      <c r="U50" s="73">
        <f t="shared" si="7"/>
        <v>0</v>
      </c>
      <c r="V50" s="224">
        <f t="shared" si="9"/>
        <v>0</v>
      </c>
      <c r="W50" s="261">
        <f>D43</f>
        <v>42</v>
      </c>
      <c r="X50" s="200" t="s">
        <v>33</v>
      </c>
      <c r="Y50" s="196">
        <f t="shared" si="8"/>
        <v>0</v>
      </c>
      <c r="Z50" s="136"/>
    </row>
    <row r="51" spans="1:26" s="25" customFormat="1" x14ac:dyDescent="0.25">
      <c r="A51" s="58"/>
      <c r="B51" s="59"/>
      <c r="C51" s="59"/>
      <c r="D51" s="59"/>
      <c r="E51" s="61"/>
      <c r="F51" s="61"/>
      <c r="G51" s="60"/>
      <c r="H51" s="66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7"/>
        <v>0</v>
      </c>
      <c r="V51" s="224">
        <f t="shared" si="9"/>
        <v>0</v>
      </c>
      <c r="W51" s="261">
        <f>D43</f>
        <v>42</v>
      </c>
      <c r="X51" s="200" t="s">
        <v>37</v>
      </c>
      <c r="Y51" s="196">
        <f t="shared" si="8"/>
        <v>0</v>
      </c>
      <c r="Z51" s="136"/>
    </row>
    <row r="52" spans="1:26" s="25" customFormat="1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/>
      <c r="U52" s="73">
        <f t="shared" si="7"/>
        <v>0</v>
      </c>
      <c r="V52" s="224">
        <f t="shared" si="9"/>
        <v>0</v>
      </c>
      <c r="W52" s="261">
        <f>D43</f>
        <v>42</v>
      </c>
      <c r="X52" s="200" t="s">
        <v>31</v>
      </c>
      <c r="Y52" s="196">
        <f t="shared" si="8"/>
        <v>0</v>
      </c>
      <c r="Z52" s="136"/>
    </row>
    <row r="53" spans="1:26" s="25" customFormat="1" x14ac:dyDescent="0.25">
      <c r="A53" s="58"/>
      <c r="B53" s="59"/>
      <c r="C53" s="59"/>
      <c r="D53" s="59"/>
      <c r="E53" s="61"/>
      <c r="F53" s="61"/>
      <c r="G53" s="60"/>
      <c r="H53" s="66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7"/>
      <c r="U53" s="73">
        <f t="shared" si="7"/>
        <v>0</v>
      </c>
      <c r="V53" s="224">
        <f t="shared" si="9"/>
        <v>0</v>
      </c>
      <c r="W53" s="261">
        <f>D43</f>
        <v>42</v>
      </c>
      <c r="X53" s="200" t="s">
        <v>0</v>
      </c>
      <c r="Y53" s="196">
        <f t="shared" si="8"/>
        <v>0</v>
      </c>
      <c r="Z53" s="87"/>
    </row>
    <row r="54" spans="1:26" s="25" customFormat="1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7"/>
      <c r="U54" s="73">
        <f t="shared" si="7"/>
        <v>0</v>
      </c>
      <c r="V54" s="224">
        <f t="shared" si="9"/>
        <v>0</v>
      </c>
      <c r="W54" s="261">
        <f>D43</f>
        <v>42</v>
      </c>
      <c r="X54" s="200" t="s">
        <v>12</v>
      </c>
      <c r="Y54" s="196">
        <f t="shared" si="8"/>
        <v>0</v>
      </c>
      <c r="Z54" s="87"/>
    </row>
    <row r="55" spans="1:26" s="25" customFormat="1" x14ac:dyDescent="0.25">
      <c r="A55" s="58"/>
      <c r="B55" s="59"/>
      <c r="C55" s="59"/>
      <c r="D55" s="59"/>
      <c r="E55" s="61"/>
      <c r="F55" s="61"/>
      <c r="G55" s="60"/>
      <c r="H55" s="66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67"/>
      <c r="U55" s="73">
        <f t="shared" si="7"/>
        <v>0</v>
      </c>
      <c r="V55" s="224">
        <f t="shared" si="9"/>
        <v>0</v>
      </c>
      <c r="W55" s="261">
        <f>D43</f>
        <v>42</v>
      </c>
      <c r="X55" s="200" t="s">
        <v>35</v>
      </c>
      <c r="Y55" s="196">
        <f t="shared" si="8"/>
        <v>0</v>
      </c>
      <c r="Z55" s="136"/>
    </row>
    <row r="56" spans="1:26" s="25" customFormat="1" x14ac:dyDescent="0.25">
      <c r="A56" s="58"/>
      <c r="B56" s="59"/>
      <c r="C56" s="59"/>
      <c r="D56" s="59"/>
      <c r="E56" s="61"/>
      <c r="F56" s="61"/>
      <c r="G56" s="60"/>
      <c r="H56" s="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2"/>
      <c r="U56" s="195">
        <f t="shared" si="7"/>
        <v>0</v>
      </c>
      <c r="V56" s="224">
        <f t="shared" si="9"/>
        <v>0</v>
      </c>
      <c r="W56" s="261">
        <f>D43</f>
        <v>42</v>
      </c>
      <c r="X56" s="213" t="s">
        <v>20</v>
      </c>
      <c r="Y56" s="196">
        <f t="shared" si="8"/>
        <v>0</v>
      </c>
      <c r="Z56" s="87"/>
    </row>
    <row r="57" spans="1:26" s="25" customFormat="1" x14ac:dyDescent="0.25">
      <c r="A57" s="58"/>
      <c r="B57" s="59"/>
      <c r="C57" s="59"/>
      <c r="D57" s="59"/>
      <c r="E57" s="61"/>
      <c r="F57" s="61"/>
      <c r="G57" s="62"/>
      <c r="H57" s="38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67"/>
      <c r="U57" s="73">
        <f t="shared" si="7"/>
        <v>0</v>
      </c>
      <c r="V57" s="224">
        <f t="shared" si="9"/>
        <v>0</v>
      </c>
      <c r="W57" s="261">
        <f>D43</f>
        <v>42</v>
      </c>
      <c r="X57" s="200" t="s">
        <v>39</v>
      </c>
      <c r="Y57" s="196"/>
      <c r="Z57" s="136"/>
    </row>
    <row r="58" spans="1:26" s="25" customFormat="1" ht="15.75" thickBot="1" x14ac:dyDescent="0.3">
      <c r="A58" s="58"/>
      <c r="B58" s="59"/>
      <c r="C58" s="59"/>
      <c r="D58" s="59"/>
      <c r="E58" s="61"/>
      <c r="F58" s="61"/>
      <c r="G58" s="60"/>
      <c r="H58" s="212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0"/>
      <c r="U58" s="209">
        <f t="shared" si="7"/>
        <v>0</v>
      </c>
      <c r="V58" s="331">
        <f t="shared" si="9"/>
        <v>0</v>
      </c>
      <c r="W58" s="262">
        <f>D43</f>
        <v>42</v>
      </c>
      <c r="X58" s="208" t="s">
        <v>29</v>
      </c>
      <c r="Y58" s="196">
        <f>U58</f>
        <v>0</v>
      </c>
      <c r="Z58" s="136"/>
    </row>
    <row r="59" spans="1:26" s="25" customFormat="1" x14ac:dyDescent="0.25">
      <c r="A59" s="58"/>
      <c r="B59" s="59"/>
      <c r="C59" s="59"/>
      <c r="D59" s="59"/>
      <c r="E59" s="61"/>
      <c r="F59" s="61"/>
      <c r="G59" s="60"/>
      <c r="H59" s="64"/>
      <c r="I59" s="184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68"/>
      <c r="U59" s="78">
        <v>0</v>
      </c>
      <c r="V59" s="224">
        <f t="shared" si="9"/>
        <v>0</v>
      </c>
      <c r="W59" s="263">
        <f>D43</f>
        <v>42</v>
      </c>
      <c r="X59" s="207" t="s">
        <v>11</v>
      </c>
      <c r="Y59" s="196"/>
      <c r="Z59" s="136"/>
    </row>
    <row r="60" spans="1:26" s="25" customFormat="1" x14ac:dyDescent="0.25">
      <c r="A60" s="58"/>
      <c r="B60" s="59"/>
      <c r="C60" s="59"/>
      <c r="D60" s="59"/>
      <c r="E60" s="61"/>
      <c r="F60" s="61"/>
      <c r="G60" s="60"/>
      <c r="H60" s="66"/>
      <c r="I60" s="38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67"/>
      <c r="U60" s="73">
        <f>SUM(H60:T60)</f>
        <v>0</v>
      </c>
      <c r="V60" s="224">
        <f t="shared" si="9"/>
        <v>0</v>
      </c>
      <c r="W60" s="261">
        <f>D43</f>
        <v>42</v>
      </c>
      <c r="X60" s="200" t="s">
        <v>30</v>
      </c>
      <c r="Y60" s="196">
        <f t="shared" ref="Y60:Y80" si="10">U60</f>
        <v>0</v>
      </c>
      <c r="Z60" s="87"/>
    </row>
    <row r="61" spans="1:26" s="25" customFormat="1" x14ac:dyDescent="0.25">
      <c r="A61" s="58"/>
      <c r="B61" s="59"/>
      <c r="C61" s="59"/>
      <c r="D61" s="59"/>
      <c r="E61" s="61"/>
      <c r="F61" s="61"/>
      <c r="G61" s="60"/>
      <c r="H61" s="66"/>
      <c r="I61" s="38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67"/>
      <c r="U61" s="73">
        <v>0</v>
      </c>
      <c r="V61" s="224">
        <f t="shared" si="9"/>
        <v>0</v>
      </c>
      <c r="W61" s="261">
        <f>D43</f>
        <v>42</v>
      </c>
      <c r="X61" s="200" t="s">
        <v>3</v>
      </c>
      <c r="Y61" s="196">
        <f t="shared" si="10"/>
        <v>0</v>
      </c>
      <c r="Z61" s="87"/>
    </row>
    <row r="62" spans="1:26" s="25" customFormat="1" x14ac:dyDescent="0.25">
      <c r="A62" s="58"/>
      <c r="B62" s="59"/>
      <c r="C62" s="59"/>
      <c r="D62" s="59"/>
      <c r="E62" s="61"/>
      <c r="F62" s="61"/>
      <c r="G62" s="60"/>
      <c r="H62" s="66"/>
      <c r="I62" s="38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67"/>
      <c r="U62" s="73">
        <f>SUM(H62:T62)</f>
        <v>0</v>
      </c>
      <c r="V62" s="224">
        <f t="shared" si="9"/>
        <v>0</v>
      </c>
      <c r="W62" s="261">
        <f>D43</f>
        <v>42</v>
      </c>
      <c r="X62" s="200" t="s">
        <v>8</v>
      </c>
      <c r="Y62" s="196">
        <f t="shared" si="10"/>
        <v>0</v>
      </c>
      <c r="Z62" s="115" t="s">
        <v>169</v>
      </c>
    </row>
    <row r="63" spans="1:26" s="25" customFormat="1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>SUM(H63,J63,L63,N63,P63,R63,T63)</f>
        <v>0</v>
      </c>
      <c r="V63" s="224">
        <f t="shared" si="9"/>
        <v>0</v>
      </c>
      <c r="W63" s="261">
        <f>D43</f>
        <v>42</v>
      </c>
      <c r="X63" s="200" t="s">
        <v>9</v>
      </c>
      <c r="Y63" s="196">
        <f t="shared" si="10"/>
        <v>0</v>
      </c>
      <c r="Z63" s="115" t="s">
        <v>173</v>
      </c>
    </row>
    <row r="64" spans="1:26" s="25" customFormat="1" x14ac:dyDescent="0.25">
      <c r="A64" s="58"/>
      <c r="B64" s="59"/>
      <c r="C64" s="59"/>
      <c r="D64" s="59"/>
      <c r="E64" s="61"/>
      <c r="F64" s="61"/>
      <c r="G64" s="60"/>
      <c r="H64" s="66"/>
      <c r="I64" s="38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67"/>
      <c r="U64" s="73">
        <v>0</v>
      </c>
      <c r="V64" s="224">
        <f t="shared" si="9"/>
        <v>0</v>
      </c>
      <c r="W64" s="261">
        <f>D43</f>
        <v>42</v>
      </c>
      <c r="X64" s="200" t="s">
        <v>82</v>
      </c>
      <c r="Y64" s="196">
        <f t="shared" si="10"/>
        <v>0</v>
      </c>
      <c r="Z64" s="136"/>
    </row>
    <row r="65" spans="1:26" s="25" customFormat="1" x14ac:dyDescent="0.25">
      <c r="A65" s="58"/>
      <c r="B65" s="59"/>
      <c r="C65" s="59"/>
      <c r="D65" s="59"/>
      <c r="E65" s="61"/>
      <c r="F65" s="61"/>
      <c r="G65" s="60"/>
      <c r="H65" s="134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>SUM(H65:T65)</f>
        <v>0</v>
      </c>
      <c r="V65" s="224">
        <f t="shared" si="9"/>
        <v>0</v>
      </c>
      <c r="W65" s="261">
        <f>D43</f>
        <v>42</v>
      </c>
      <c r="X65" s="200" t="s">
        <v>20</v>
      </c>
      <c r="Y65" s="196">
        <f t="shared" si="10"/>
        <v>0</v>
      </c>
      <c r="Z65" s="87"/>
    </row>
    <row r="66" spans="1:26" s="25" customFormat="1" x14ac:dyDescent="0.25">
      <c r="A66" s="58"/>
      <c r="B66" s="59"/>
      <c r="C66" s="59"/>
      <c r="D66" s="59"/>
      <c r="E66" s="61"/>
      <c r="F66" s="61"/>
      <c r="G66" s="60"/>
      <c r="H66" s="66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/>
      <c r="U66" s="73">
        <f>SUM(H66:T66)</f>
        <v>0</v>
      </c>
      <c r="V66" s="224">
        <f t="shared" si="9"/>
        <v>0</v>
      </c>
      <c r="W66" s="261">
        <f>D43</f>
        <v>42</v>
      </c>
      <c r="X66" s="200" t="s">
        <v>83</v>
      </c>
      <c r="Y66" s="196">
        <f t="shared" si="10"/>
        <v>0</v>
      </c>
      <c r="Z66" s="87"/>
    </row>
    <row r="67" spans="1:26" s="25" customFormat="1" x14ac:dyDescent="0.25">
      <c r="A67" s="58"/>
      <c r="B67" s="59"/>
      <c r="C67" s="59"/>
      <c r="D67" s="59"/>
      <c r="E67" s="61"/>
      <c r="F67" s="61"/>
      <c r="G67" s="60"/>
      <c r="H67" s="66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>SUM(H67:T67)</f>
        <v>0</v>
      </c>
      <c r="V67" s="224">
        <f t="shared" si="9"/>
        <v>0</v>
      </c>
      <c r="W67" s="261">
        <f>D43</f>
        <v>42</v>
      </c>
      <c r="X67" s="200" t="s">
        <v>10</v>
      </c>
      <c r="Y67" s="196">
        <f t="shared" si="10"/>
        <v>0</v>
      </c>
      <c r="Z67" s="136"/>
    </row>
    <row r="68" spans="1:26" s="25" customFormat="1" x14ac:dyDescent="0.25">
      <c r="A68" s="58"/>
      <c r="B68" s="59"/>
      <c r="C68" s="59"/>
      <c r="D68" s="59"/>
      <c r="E68" s="61"/>
      <c r="F68" s="61"/>
      <c r="G68" s="60"/>
      <c r="H68" s="66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>SUM(H68,J68,L68,N68,P68,R68,T68)</f>
        <v>0</v>
      </c>
      <c r="V68" s="224">
        <f t="shared" si="9"/>
        <v>0</v>
      </c>
      <c r="W68" s="261">
        <f>D43</f>
        <v>42</v>
      </c>
      <c r="X68" s="200" t="s">
        <v>13</v>
      </c>
      <c r="Y68" s="196">
        <f t="shared" si="10"/>
        <v>0</v>
      </c>
      <c r="Z68" s="136"/>
    </row>
    <row r="69" spans="1:26" s="25" customFormat="1" x14ac:dyDescent="0.25">
      <c r="A69" s="58"/>
      <c r="B69" s="59"/>
      <c r="C69" s="59"/>
      <c r="D69" s="59"/>
      <c r="E69" s="61"/>
      <c r="F69" s="61"/>
      <c r="G69" s="60"/>
      <c r="H69" s="66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67"/>
      <c r="U69" s="73">
        <f>SUM(H69:T69)</f>
        <v>0</v>
      </c>
      <c r="V69" s="224">
        <f t="shared" si="9"/>
        <v>0</v>
      </c>
      <c r="W69" s="261">
        <f>D43</f>
        <v>42</v>
      </c>
      <c r="X69" s="200" t="s">
        <v>101</v>
      </c>
      <c r="Y69" s="196">
        <f t="shared" si="10"/>
        <v>0</v>
      </c>
      <c r="Z69" s="87"/>
    </row>
    <row r="70" spans="1:26" s="25" customFormat="1" x14ac:dyDescent="0.25">
      <c r="A70" s="58"/>
      <c r="B70" s="59"/>
      <c r="C70" s="59"/>
      <c r="D70" s="59"/>
      <c r="E70" s="61"/>
      <c r="F70" s="61"/>
      <c r="G70" s="60"/>
      <c r="H70" s="66"/>
      <c r="I70" s="75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7"/>
      <c r="U70" s="73">
        <f>SUM(H70:T70)</f>
        <v>0</v>
      </c>
      <c r="V70" s="224">
        <f t="shared" si="9"/>
        <v>0</v>
      </c>
      <c r="W70" s="261">
        <f>D43</f>
        <v>42</v>
      </c>
      <c r="X70" s="200" t="s">
        <v>85</v>
      </c>
      <c r="Y70" s="196">
        <f t="shared" si="10"/>
        <v>0</v>
      </c>
      <c r="Z70" s="87"/>
    </row>
    <row r="71" spans="1:26" s="25" customFormat="1" ht="15.75" thickBot="1" x14ac:dyDescent="0.3">
      <c r="A71" s="58"/>
      <c r="B71" s="59"/>
      <c r="C71" s="59"/>
      <c r="D71" s="59"/>
      <c r="E71" s="61"/>
      <c r="F71" s="61"/>
      <c r="G71" s="60"/>
      <c r="H71" s="70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2"/>
      <c r="U71" s="73">
        <f>SUM(H71:T71)</f>
        <v>0</v>
      </c>
      <c r="V71" s="331">
        <f t="shared" si="9"/>
        <v>0</v>
      </c>
      <c r="W71" s="262">
        <f>D43</f>
        <v>42</v>
      </c>
      <c r="X71" s="206" t="s">
        <v>172</v>
      </c>
      <c r="Y71" s="196">
        <f t="shared" si="10"/>
        <v>0</v>
      </c>
      <c r="Z71" s="87"/>
    </row>
    <row r="72" spans="1:26" s="25" customFormat="1" ht="15.75" thickBot="1" x14ac:dyDescent="0.3">
      <c r="A72" s="58"/>
      <c r="B72" s="59"/>
      <c r="C72" s="59"/>
      <c r="D72" s="59"/>
      <c r="E72" s="61"/>
      <c r="F72" s="61"/>
      <c r="G72" s="60"/>
      <c r="H72" s="205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3"/>
      <c r="U72" s="202"/>
      <c r="V72" s="202"/>
      <c r="W72" s="316"/>
      <c r="X72" s="126" t="s">
        <v>86</v>
      </c>
      <c r="Y72" s="196">
        <f t="shared" si="10"/>
        <v>0</v>
      </c>
      <c r="Z72" s="87"/>
    </row>
    <row r="73" spans="1:26" s="25" customFormat="1" x14ac:dyDescent="0.25">
      <c r="A73" s="58"/>
      <c r="B73" s="59"/>
      <c r="C73" s="59"/>
      <c r="D73" s="59"/>
      <c r="E73" s="61"/>
      <c r="F73" s="61"/>
      <c r="G73" s="62"/>
      <c r="H73" s="6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65"/>
      <c r="U73" s="78">
        <f t="shared" ref="U73:U79" si="11">SUM(H73,J73,L73,N73,P73,R73,T73)</f>
        <v>0</v>
      </c>
      <c r="V73" s="224">
        <f>($U73)/$D$2</f>
        <v>0</v>
      </c>
      <c r="W73" s="261">
        <f>D43</f>
        <v>42</v>
      </c>
      <c r="X73" s="201" t="s">
        <v>87</v>
      </c>
      <c r="Y73" s="196">
        <f t="shared" si="10"/>
        <v>0</v>
      </c>
      <c r="Z73" s="87"/>
    </row>
    <row r="74" spans="1:26" s="25" customFormat="1" x14ac:dyDescent="0.25">
      <c r="A74" s="58"/>
      <c r="B74" s="59"/>
      <c r="C74" s="59"/>
      <c r="D74" s="59"/>
      <c r="E74" s="61"/>
      <c r="F74" s="61"/>
      <c r="G74" s="62"/>
      <c r="H74" s="66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67"/>
      <c r="U74" s="73">
        <f t="shared" si="11"/>
        <v>0</v>
      </c>
      <c r="V74" s="102">
        <f t="shared" ref="V74:V80" si="12">($U74)/$D$2</f>
        <v>0</v>
      </c>
      <c r="W74" s="261">
        <f>D43</f>
        <v>42</v>
      </c>
      <c r="X74" s="200" t="s">
        <v>88</v>
      </c>
      <c r="Y74" s="196">
        <f t="shared" si="10"/>
        <v>0</v>
      </c>
      <c r="Z74" s="105"/>
    </row>
    <row r="75" spans="1:26" s="25" customFormat="1" x14ac:dyDescent="0.25">
      <c r="A75" s="58"/>
      <c r="B75" s="59"/>
      <c r="C75" s="59"/>
      <c r="D75" s="59"/>
      <c r="E75" s="61"/>
      <c r="F75" s="61"/>
      <c r="G75" s="62"/>
      <c r="H75" s="66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67"/>
      <c r="U75" s="73">
        <f t="shared" si="11"/>
        <v>0</v>
      </c>
      <c r="V75" s="102">
        <f t="shared" si="12"/>
        <v>0</v>
      </c>
      <c r="W75" s="261">
        <f>D43</f>
        <v>42</v>
      </c>
      <c r="X75" s="200" t="s">
        <v>89</v>
      </c>
      <c r="Y75" s="196">
        <f t="shared" si="10"/>
        <v>0</v>
      </c>
      <c r="Z75" s="105"/>
    </row>
    <row r="76" spans="1:26" s="25" customFormat="1" x14ac:dyDescent="0.25">
      <c r="A76" s="58"/>
      <c r="B76" s="59"/>
      <c r="C76" s="59"/>
      <c r="D76" s="59"/>
      <c r="E76" s="61"/>
      <c r="F76" s="61"/>
      <c r="G76" s="62"/>
      <c r="H76" s="66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67"/>
      <c r="U76" s="73">
        <f t="shared" si="11"/>
        <v>0</v>
      </c>
      <c r="V76" s="102">
        <f t="shared" si="12"/>
        <v>0</v>
      </c>
      <c r="W76" s="261">
        <f>D43</f>
        <v>42</v>
      </c>
      <c r="X76" s="200" t="s">
        <v>39</v>
      </c>
      <c r="Y76" s="196">
        <f t="shared" si="10"/>
        <v>0</v>
      </c>
      <c r="Z76" s="87"/>
    </row>
    <row r="77" spans="1:26" s="25" customFormat="1" x14ac:dyDescent="0.25">
      <c r="A77" s="58"/>
      <c r="B77" s="59"/>
      <c r="C77" s="59"/>
      <c r="D77" s="59"/>
      <c r="E77" s="61"/>
      <c r="F77" s="61"/>
      <c r="G77" s="62"/>
      <c r="H77" s="66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1"/>
        <v>0</v>
      </c>
      <c r="V77" s="102">
        <f t="shared" si="12"/>
        <v>0</v>
      </c>
      <c r="W77" s="261">
        <f>D43</f>
        <v>42</v>
      </c>
      <c r="X77" s="200" t="s">
        <v>37</v>
      </c>
      <c r="Y77" s="196">
        <f t="shared" si="10"/>
        <v>0</v>
      </c>
      <c r="Z77" s="87"/>
    </row>
    <row r="78" spans="1:26" s="25" customFormat="1" ht="15.75" x14ac:dyDescent="0.25">
      <c r="A78" s="58"/>
      <c r="B78" s="59"/>
      <c r="C78" s="59"/>
      <c r="D78" s="59"/>
      <c r="E78" s="61"/>
      <c r="F78" s="61"/>
      <c r="G78" s="62"/>
      <c r="H78" s="66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67"/>
      <c r="U78" s="73">
        <f t="shared" si="11"/>
        <v>0</v>
      </c>
      <c r="V78" s="102">
        <f t="shared" si="12"/>
        <v>0</v>
      </c>
      <c r="W78" s="261">
        <f>D43</f>
        <v>42</v>
      </c>
      <c r="X78" s="282" t="s">
        <v>207</v>
      </c>
      <c r="Y78" s="196">
        <f t="shared" si="10"/>
        <v>0</v>
      </c>
      <c r="Z78" s="87"/>
    </row>
    <row r="79" spans="1:26" s="25" customFormat="1" ht="15.75" thickBot="1" x14ac:dyDescent="0.3">
      <c r="A79" s="191"/>
      <c r="B79" s="192"/>
      <c r="C79" s="192"/>
      <c r="D79" s="192"/>
      <c r="E79" s="193"/>
      <c r="F79" s="193"/>
      <c r="G79" s="199"/>
      <c r="H79" s="70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2"/>
      <c r="U79" s="195">
        <f t="shared" si="11"/>
        <v>0</v>
      </c>
      <c r="V79" s="331">
        <f t="shared" si="12"/>
        <v>0</v>
      </c>
      <c r="W79" s="262">
        <f>D43</f>
        <v>42</v>
      </c>
      <c r="X79" s="315" t="s">
        <v>76</v>
      </c>
      <c r="Y79" s="196">
        <f t="shared" si="10"/>
        <v>0</v>
      </c>
      <c r="Z79" s="198"/>
    </row>
    <row r="80" spans="1:26" s="25" customFormat="1" ht="15.75" thickBot="1" x14ac:dyDescent="0.3">
      <c r="A80" s="47"/>
      <c r="B80" s="47"/>
      <c r="C80" s="47"/>
      <c r="D80" s="47"/>
      <c r="E80" s="47"/>
      <c r="F80" s="47"/>
      <c r="G80" s="53" t="s">
        <v>5</v>
      </c>
      <c r="H80" s="63">
        <f t="shared" ref="H80:T80" si="13">SUM(H44:H79)</f>
        <v>2</v>
      </c>
      <c r="I80" s="63">
        <f t="shared" si="13"/>
        <v>0</v>
      </c>
      <c r="J80" s="63">
        <f t="shared" si="13"/>
        <v>0</v>
      </c>
      <c r="K80" s="63">
        <f t="shared" si="13"/>
        <v>0</v>
      </c>
      <c r="L80" s="63">
        <f t="shared" si="13"/>
        <v>0</v>
      </c>
      <c r="M80" s="63">
        <f t="shared" si="13"/>
        <v>0</v>
      </c>
      <c r="N80" s="63">
        <f t="shared" si="13"/>
        <v>0</v>
      </c>
      <c r="O80" s="63">
        <f t="shared" si="13"/>
        <v>0</v>
      </c>
      <c r="P80" s="63">
        <f t="shared" si="13"/>
        <v>0</v>
      </c>
      <c r="Q80" s="63">
        <f t="shared" si="13"/>
        <v>0</v>
      </c>
      <c r="R80" s="63">
        <f t="shared" si="13"/>
        <v>0</v>
      </c>
      <c r="S80" s="63">
        <f t="shared" si="13"/>
        <v>0</v>
      </c>
      <c r="T80" s="63">
        <f t="shared" si="13"/>
        <v>0</v>
      </c>
      <c r="U80" s="79">
        <f>SUM(H80,J80,L80,N80,P80,R80,T80)</f>
        <v>2</v>
      </c>
      <c r="V80" s="224">
        <f t="shared" si="12"/>
        <v>3.0627871362940277E-3</v>
      </c>
      <c r="W80" s="262">
        <f>D43</f>
        <v>42</v>
      </c>
      <c r="X80" s="197"/>
      <c r="Y80" s="196">
        <f t="shared" si="10"/>
        <v>2</v>
      </c>
      <c r="Z80" s="14" t="s">
        <v>110</v>
      </c>
    </row>
    <row r="82" spans="1:26" ht="15.75" thickBot="1" x14ac:dyDescent="0.3"/>
    <row r="83" spans="1:26" s="25" customFormat="1" ht="90.75" thickBot="1" x14ac:dyDescent="0.3">
      <c r="A83" s="49" t="s">
        <v>23</v>
      </c>
      <c r="B83" s="49" t="s">
        <v>51</v>
      </c>
      <c r="C83" s="49" t="s">
        <v>56</v>
      </c>
      <c r="D83" s="49" t="s">
        <v>18</v>
      </c>
      <c r="E83" s="48" t="s">
        <v>17</v>
      </c>
      <c r="F83" s="50" t="s">
        <v>1</v>
      </c>
      <c r="G83" s="51" t="s">
        <v>24</v>
      </c>
      <c r="H83" s="52" t="s">
        <v>77</v>
      </c>
      <c r="I83" s="52" t="s">
        <v>78</v>
      </c>
      <c r="J83" s="52" t="s">
        <v>57</v>
      </c>
      <c r="K83" s="52" t="s">
        <v>62</v>
      </c>
      <c r="L83" s="52" t="s">
        <v>58</v>
      </c>
      <c r="M83" s="52" t="s">
        <v>63</v>
      </c>
      <c r="N83" s="52" t="s">
        <v>59</v>
      </c>
      <c r="O83" s="52" t="s">
        <v>64</v>
      </c>
      <c r="P83" s="52" t="s">
        <v>60</v>
      </c>
      <c r="Q83" s="52" t="s">
        <v>79</v>
      </c>
      <c r="R83" s="52" t="s">
        <v>61</v>
      </c>
      <c r="S83" s="52" t="s">
        <v>131</v>
      </c>
      <c r="T83" s="49" t="s">
        <v>44</v>
      </c>
      <c r="U83" s="49" t="s">
        <v>5</v>
      </c>
      <c r="V83" s="48" t="s">
        <v>2</v>
      </c>
      <c r="W83" s="88" t="s">
        <v>171</v>
      </c>
      <c r="X83" s="89" t="s">
        <v>21</v>
      </c>
      <c r="Y83" s="215" t="s">
        <v>5</v>
      </c>
      <c r="Z83" s="222" t="s">
        <v>7</v>
      </c>
    </row>
    <row r="84" spans="1:26" s="25" customFormat="1" ht="14.25" customHeight="1" thickBot="1" x14ac:dyDescent="0.3">
      <c r="A84" s="221">
        <v>1473553</v>
      </c>
      <c r="B84" s="221" t="s">
        <v>210</v>
      </c>
      <c r="C84" s="220">
        <v>1152</v>
      </c>
      <c r="D84" s="219">
        <v>1209</v>
      </c>
      <c r="E84" s="218">
        <v>1122</v>
      </c>
      <c r="F84" s="217">
        <f>E84/D84</f>
        <v>0.92803970223325061</v>
      </c>
      <c r="G84" s="216">
        <v>44915</v>
      </c>
      <c r="H84" s="205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3"/>
      <c r="U84" s="94"/>
      <c r="V84" s="202"/>
      <c r="W84" s="202"/>
      <c r="X84" s="95" t="s">
        <v>80</v>
      </c>
      <c r="Y84" s="215" t="s">
        <v>5</v>
      </c>
      <c r="Z84" s="86"/>
    </row>
    <row r="85" spans="1:26" s="25" customFormat="1" ht="15" customHeight="1" x14ac:dyDescent="0.25">
      <c r="A85" s="55"/>
      <c r="B85" s="56"/>
      <c r="C85" s="56"/>
      <c r="D85" s="56"/>
      <c r="E85" s="56"/>
      <c r="F85" s="56"/>
      <c r="G85" s="57"/>
      <c r="H85" s="64">
        <v>4</v>
      </c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65">
        <v>1</v>
      </c>
      <c r="U85" s="77">
        <f t="shared" ref="U85:U99" si="14">SUM(H85,J85,L85,N85,P85,R85,T85)</f>
        <v>5</v>
      </c>
      <c r="V85" s="224">
        <f>($U85)/$D$84</f>
        <v>4.1356492969396195E-3</v>
      </c>
      <c r="W85" s="261">
        <f>D84</f>
        <v>1209</v>
      </c>
      <c r="X85" s="201" t="s">
        <v>16</v>
      </c>
      <c r="Y85" s="214">
        <f t="shared" ref="Y85:Y97" si="15">U85</f>
        <v>5</v>
      </c>
      <c r="Z85" s="105"/>
    </row>
    <row r="86" spans="1:26" s="25" customFormat="1" ht="15" customHeight="1" x14ac:dyDescent="0.25">
      <c r="A86" s="58"/>
      <c r="B86" s="59"/>
      <c r="C86" s="59"/>
      <c r="D86" s="59"/>
      <c r="E86" s="59"/>
      <c r="F86" s="59"/>
      <c r="G86" s="60"/>
      <c r="H86" s="66"/>
      <c r="I86" s="75"/>
      <c r="J86" s="75"/>
      <c r="K86" s="75"/>
      <c r="L86" s="75"/>
      <c r="M86" s="75"/>
      <c r="N86" s="71"/>
      <c r="O86" s="75"/>
      <c r="P86" s="75"/>
      <c r="Q86" s="75"/>
      <c r="R86" s="75"/>
      <c r="S86" s="75"/>
      <c r="T86" s="67"/>
      <c r="U86" s="73">
        <f t="shared" si="14"/>
        <v>0</v>
      </c>
      <c r="V86" s="224">
        <f t="shared" ref="V86:V112" si="16">($U86)/$D$84</f>
        <v>0</v>
      </c>
      <c r="W86" s="261">
        <f>D84</f>
        <v>1209</v>
      </c>
      <c r="X86" s="200" t="s">
        <v>46</v>
      </c>
      <c r="Y86" s="196">
        <f t="shared" si="15"/>
        <v>0</v>
      </c>
      <c r="Z86" s="290"/>
    </row>
    <row r="87" spans="1:26" s="25" customFormat="1" x14ac:dyDescent="0.25">
      <c r="A87" s="58"/>
      <c r="B87" s="59"/>
      <c r="C87" s="59"/>
      <c r="D87" s="59"/>
      <c r="E87" s="59"/>
      <c r="F87" s="59"/>
      <c r="G87" s="60"/>
      <c r="H87" s="66">
        <v>1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67"/>
      <c r="U87" s="73">
        <f t="shared" si="14"/>
        <v>1</v>
      </c>
      <c r="V87" s="224">
        <f t="shared" si="16"/>
        <v>8.271298593879239E-4</v>
      </c>
      <c r="W87" s="261">
        <f>D84</f>
        <v>1209</v>
      </c>
      <c r="X87" s="200" t="s">
        <v>6</v>
      </c>
      <c r="Y87" s="196">
        <f t="shared" si="15"/>
        <v>1</v>
      </c>
      <c r="Z87" s="136"/>
    </row>
    <row r="88" spans="1:26" s="25" customFormat="1" x14ac:dyDescent="0.25">
      <c r="A88" s="58"/>
      <c r="B88" s="59"/>
      <c r="C88" s="59"/>
      <c r="D88" s="59"/>
      <c r="E88" s="61"/>
      <c r="F88" s="61"/>
      <c r="G88" s="60"/>
      <c r="H88" s="66">
        <v>9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67">
        <v>8</v>
      </c>
      <c r="U88" s="73">
        <f t="shared" si="14"/>
        <v>17</v>
      </c>
      <c r="V88" s="224">
        <f t="shared" si="16"/>
        <v>1.4061207609594707E-2</v>
      </c>
      <c r="W88" s="261">
        <f>D84</f>
        <v>1209</v>
      </c>
      <c r="X88" s="200" t="s">
        <v>14</v>
      </c>
      <c r="Y88" s="196">
        <f t="shared" si="15"/>
        <v>17</v>
      </c>
      <c r="Z88" s="87"/>
    </row>
    <row r="89" spans="1:26" s="25" customFormat="1" x14ac:dyDescent="0.25">
      <c r="A89" s="58"/>
      <c r="B89" s="59"/>
      <c r="C89" s="59"/>
      <c r="D89" s="59"/>
      <c r="E89" s="61"/>
      <c r="F89" s="61"/>
      <c r="G89" s="60"/>
      <c r="H89" s="66">
        <v>7</v>
      </c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67"/>
      <c r="U89" s="73">
        <f t="shared" si="14"/>
        <v>7</v>
      </c>
      <c r="V89" s="224">
        <f t="shared" si="16"/>
        <v>5.7899090157154673E-3</v>
      </c>
      <c r="W89" s="261">
        <f>D84</f>
        <v>1209</v>
      </c>
      <c r="X89" s="200" t="s">
        <v>15</v>
      </c>
      <c r="Y89" s="196">
        <f t="shared" si="15"/>
        <v>7</v>
      </c>
      <c r="Z89" s="87"/>
    </row>
    <row r="90" spans="1:26" s="25" customFormat="1" x14ac:dyDescent="0.25">
      <c r="A90" s="58"/>
      <c r="B90" s="59"/>
      <c r="C90" s="59"/>
      <c r="D90" s="59"/>
      <c r="E90" s="61"/>
      <c r="F90" s="61"/>
      <c r="G90" s="60"/>
      <c r="H90" s="66">
        <v>11</v>
      </c>
      <c r="I90" s="75"/>
      <c r="J90" s="75">
        <v>2</v>
      </c>
      <c r="K90" s="75"/>
      <c r="L90" s="75"/>
      <c r="M90" s="75"/>
      <c r="N90" s="75"/>
      <c r="O90" s="75"/>
      <c r="P90" s="75"/>
      <c r="Q90" s="75"/>
      <c r="R90" s="75"/>
      <c r="S90" s="75"/>
      <c r="T90" s="67"/>
      <c r="U90" s="73">
        <f t="shared" si="14"/>
        <v>13</v>
      </c>
      <c r="V90" s="224">
        <f t="shared" si="16"/>
        <v>1.0752688172043012E-2</v>
      </c>
      <c r="W90" s="261">
        <f>D84</f>
        <v>1209</v>
      </c>
      <c r="X90" s="200" t="s">
        <v>32</v>
      </c>
      <c r="Y90" s="196">
        <f t="shared" si="15"/>
        <v>13</v>
      </c>
      <c r="Z90" s="136"/>
    </row>
    <row r="91" spans="1:26" s="25" customFormat="1" x14ac:dyDescent="0.25">
      <c r="A91" s="58"/>
      <c r="B91" s="59"/>
      <c r="C91" s="59"/>
      <c r="D91" s="59"/>
      <c r="E91" s="61"/>
      <c r="F91" s="61"/>
      <c r="G91" s="60"/>
      <c r="H91" s="66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67"/>
      <c r="U91" s="73">
        <f t="shared" si="14"/>
        <v>0</v>
      </c>
      <c r="V91" s="224">
        <f t="shared" si="16"/>
        <v>0</v>
      </c>
      <c r="W91" s="261">
        <f>D84</f>
        <v>1209</v>
      </c>
      <c r="X91" s="200" t="s">
        <v>33</v>
      </c>
      <c r="Y91" s="196">
        <f t="shared" si="15"/>
        <v>0</v>
      </c>
      <c r="Z91" s="136"/>
    </row>
    <row r="92" spans="1:26" s="25" customFormat="1" x14ac:dyDescent="0.25">
      <c r="A92" s="58"/>
      <c r="B92" s="59"/>
      <c r="C92" s="59"/>
      <c r="D92" s="59"/>
      <c r="E92" s="61"/>
      <c r="F92" s="61"/>
      <c r="G92" s="60"/>
      <c r="H92" s="66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67"/>
      <c r="U92" s="73">
        <f t="shared" si="14"/>
        <v>0</v>
      </c>
      <c r="V92" s="224">
        <f t="shared" si="16"/>
        <v>0</v>
      </c>
      <c r="W92" s="261">
        <f>D84</f>
        <v>1209</v>
      </c>
      <c r="X92" s="200" t="s">
        <v>37</v>
      </c>
      <c r="Y92" s="196">
        <f t="shared" si="15"/>
        <v>0</v>
      </c>
      <c r="Z92" s="136"/>
    </row>
    <row r="93" spans="1:26" s="25" customFormat="1" x14ac:dyDescent="0.25">
      <c r="A93" s="58"/>
      <c r="B93" s="59"/>
      <c r="C93" s="59"/>
      <c r="D93" s="59"/>
      <c r="E93" s="61"/>
      <c r="F93" s="61"/>
      <c r="G93" s="60"/>
      <c r="H93" s="66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67"/>
      <c r="U93" s="73">
        <f t="shared" si="14"/>
        <v>0</v>
      </c>
      <c r="V93" s="224">
        <f t="shared" si="16"/>
        <v>0</v>
      </c>
      <c r="W93" s="261">
        <f>D84</f>
        <v>1209</v>
      </c>
      <c r="X93" s="200" t="s">
        <v>31</v>
      </c>
      <c r="Y93" s="196">
        <f t="shared" si="15"/>
        <v>0</v>
      </c>
      <c r="Z93" s="136"/>
    </row>
    <row r="94" spans="1:26" s="25" customFormat="1" x14ac:dyDescent="0.25">
      <c r="A94" s="58"/>
      <c r="B94" s="59"/>
      <c r="C94" s="59"/>
      <c r="D94" s="59"/>
      <c r="E94" s="61"/>
      <c r="F94" s="61"/>
      <c r="G94" s="60"/>
      <c r="H94" s="66">
        <v>4</v>
      </c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67">
        <v>3</v>
      </c>
      <c r="U94" s="73">
        <f t="shared" si="14"/>
        <v>7</v>
      </c>
      <c r="V94" s="224">
        <f t="shared" si="16"/>
        <v>5.7899090157154673E-3</v>
      </c>
      <c r="W94" s="261">
        <f>D84</f>
        <v>1209</v>
      </c>
      <c r="X94" s="200" t="s">
        <v>0</v>
      </c>
      <c r="Y94" s="196">
        <f t="shared" si="15"/>
        <v>7</v>
      </c>
      <c r="Z94" s="87"/>
    </row>
    <row r="95" spans="1:26" s="25" customFormat="1" x14ac:dyDescent="0.25">
      <c r="A95" s="58"/>
      <c r="B95" s="59"/>
      <c r="C95" s="59"/>
      <c r="D95" s="59"/>
      <c r="E95" s="61"/>
      <c r="F95" s="61"/>
      <c r="G95" s="60"/>
      <c r="H95" s="66">
        <v>6</v>
      </c>
      <c r="I95" s="75"/>
      <c r="J95" s="75">
        <v>1</v>
      </c>
      <c r="K95" s="75"/>
      <c r="L95" s="75"/>
      <c r="M95" s="75"/>
      <c r="N95" s="75"/>
      <c r="O95" s="75"/>
      <c r="P95" s="75"/>
      <c r="Q95" s="75"/>
      <c r="R95" s="75"/>
      <c r="S95" s="75"/>
      <c r="T95" s="67"/>
      <c r="U95" s="73">
        <f t="shared" si="14"/>
        <v>7</v>
      </c>
      <c r="V95" s="224">
        <f t="shared" si="16"/>
        <v>5.7899090157154673E-3</v>
      </c>
      <c r="W95" s="261">
        <f>D84</f>
        <v>1209</v>
      </c>
      <c r="X95" s="200" t="s">
        <v>12</v>
      </c>
      <c r="Y95" s="196">
        <f t="shared" si="15"/>
        <v>7</v>
      </c>
      <c r="Z95" s="87"/>
    </row>
    <row r="96" spans="1:26" s="25" customFormat="1" x14ac:dyDescent="0.25">
      <c r="A96" s="58"/>
      <c r="B96" s="59"/>
      <c r="C96" s="59"/>
      <c r="D96" s="59"/>
      <c r="E96" s="61"/>
      <c r="F96" s="61"/>
      <c r="G96" s="60"/>
      <c r="H96" s="66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67"/>
      <c r="U96" s="73">
        <f t="shared" si="14"/>
        <v>0</v>
      </c>
      <c r="V96" s="224">
        <f t="shared" si="16"/>
        <v>0</v>
      </c>
      <c r="W96" s="261">
        <f>D84</f>
        <v>1209</v>
      </c>
      <c r="X96" s="200" t="s">
        <v>35</v>
      </c>
      <c r="Y96" s="196">
        <f t="shared" si="15"/>
        <v>0</v>
      </c>
      <c r="Z96" s="136"/>
    </row>
    <row r="97" spans="1:26" s="25" customFormat="1" x14ac:dyDescent="0.25">
      <c r="A97" s="58"/>
      <c r="B97" s="59"/>
      <c r="C97" s="59"/>
      <c r="D97" s="59"/>
      <c r="E97" s="61"/>
      <c r="F97" s="61"/>
      <c r="G97" s="60"/>
      <c r="H97" s="70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2"/>
      <c r="U97" s="195">
        <f t="shared" si="14"/>
        <v>0</v>
      </c>
      <c r="V97" s="224">
        <f t="shared" si="16"/>
        <v>0</v>
      </c>
      <c r="W97" s="261">
        <f>D84</f>
        <v>1209</v>
      </c>
      <c r="X97" s="213" t="s">
        <v>221</v>
      </c>
      <c r="Y97" s="196">
        <f t="shared" si="15"/>
        <v>0</v>
      </c>
      <c r="Z97" s="87"/>
    </row>
    <row r="98" spans="1:26" s="25" customFormat="1" x14ac:dyDescent="0.25">
      <c r="A98" s="58"/>
      <c r="B98" s="59"/>
      <c r="C98" s="59"/>
      <c r="D98" s="59"/>
      <c r="E98" s="61"/>
      <c r="F98" s="61"/>
      <c r="G98" s="62"/>
      <c r="H98" s="38">
        <v>1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67"/>
      <c r="U98" s="73">
        <f t="shared" si="14"/>
        <v>1</v>
      </c>
      <c r="V98" s="224">
        <f t="shared" si="16"/>
        <v>8.271298593879239E-4</v>
      </c>
      <c r="W98" s="261">
        <f>D84</f>
        <v>1209</v>
      </c>
      <c r="X98" s="200" t="s">
        <v>39</v>
      </c>
      <c r="Y98" s="196"/>
      <c r="Z98" s="136"/>
    </row>
    <row r="99" spans="1:26" s="25" customFormat="1" ht="15.75" thickBot="1" x14ac:dyDescent="0.3">
      <c r="A99" s="58"/>
      <c r="B99" s="59"/>
      <c r="C99" s="59"/>
      <c r="D99" s="59"/>
      <c r="E99" s="61"/>
      <c r="F99" s="61"/>
      <c r="G99" s="60"/>
      <c r="H99" s="212">
        <v>3</v>
      </c>
      <c r="I99" s="211"/>
      <c r="J99" s="211">
        <v>3</v>
      </c>
      <c r="K99" s="211"/>
      <c r="L99" s="211"/>
      <c r="M99" s="211"/>
      <c r="N99" s="211"/>
      <c r="O99" s="211"/>
      <c r="P99" s="211"/>
      <c r="Q99" s="211"/>
      <c r="R99" s="211"/>
      <c r="S99" s="211"/>
      <c r="T99" s="210"/>
      <c r="U99" s="209">
        <f t="shared" si="14"/>
        <v>6</v>
      </c>
      <c r="V99" s="331">
        <f t="shared" si="16"/>
        <v>4.9627791563275434E-3</v>
      </c>
      <c r="W99" s="262">
        <f>D84</f>
        <v>1209</v>
      </c>
      <c r="X99" s="208" t="s">
        <v>29</v>
      </c>
      <c r="Y99" s="196">
        <f>U99</f>
        <v>6</v>
      </c>
      <c r="Z99" s="136"/>
    </row>
    <row r="100" spans="1:26" s="25" customFormat="1" x14ac:dyDescent="0.25">
      <c r="A100" s="58"/>
      <c r="B100" s="59"/>
      <c r="C100" s="59"/>
      <c r="D100" s="59"/>
      <c r="E100" s="61"/>
      <c r="F100" s="61"/>
      <c r="G100" s="60"/>
      <c r="H100" s="64"/>
      <c r="I100" s="184">
        <v>1</v>
      </c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68"/>
      <c r="U100" s="78">
        <v>0</v>
      </c>
      <c r="V100" s="224">
        <f t="shared" si="16"/>
        <v>0</v>
      </c>
      <c r="W100" s="263">
        <f>D84</f>
        <v>1209</v>
      </c>
      <c r="X100" s="207" t="s">
        <v>11</v>
      </c>
      <c r="Y100" s="196"/>
      <c r="Z100" s="136"/>
    </row>
    <row r="101" spans="1:26" s="25" customFormat="1" x14ac:dyDescent="0.25">
      <c r="A101" s="58"/>
      <c r="B101" s="59"/>
      <c r="C101" s="59"/>
      <c r="D101" s="59"/>
      <c r="E101" s="61"/>
      <c r="F101" s="61"/>
      <c r="G101" s="60"/>
      <c r="H101" s="66"/>
      <c r="I101" s="38">
        <v>1</v>
      </c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67"/>
      <c r="U101" s="73">
        <f>SUM(H101:T101)</f>
        <v>1</v>
      </c>
      <c r="V101" s="224">
        <f t="shared" si="16"/>
        <v>8.271298593879239E-4</v>
      </c>
      <c r="W101" s="261">
        <f>D84</f>
        <v>1209</v>
      </c>
      <c r="X101" s="200" t="s">
        <v>30</v>
      </c>
      <c r="Y101" s="196">
        <f t="shared" ref="Y101:Y121" si="17">U101</f>
        <v>1</v>
      </c>
      <c r="Z101" s="87"/>
    </row>
    <row r="102" spans="1:26" s="25" customFormat="1" x14ac:dyDescent="0.25">
      <c r="A102" s="58"/>
      <c r="B102" s="59"/>
      <c r="C102" s="59"/>
      <c r="D102" s="59"/>
      <c r="E102" s="61"/>
      <c r="F102" s="61"/>
      <c r="G102" s="60"/>
      <c r="H102" s="66"/>
      <c r="I102" s="38">
        <v>1</v>
      </c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67">
        <v>1</v>
      </c>
      <c r="U102" s="73">
        <v>0</v>
      </c>
      <c r="V102" s="224">
        <f t="shared" si="16"/>
        <v>0</v>
      </c>
      <c r="W102" s="261">
        <f>D84</f>
        <v>1209</v>
      </c>
      <c r="X102" s="200" t="s">
        <v>3</v>
      </c>
      <c r="Y102" s="196">
        <f t="shared" si="17"/>
        <v>0</v>
      </c>
      <c r="Z102" s="87"/>
    </row>
    <row r="103" spans="1:26" s="25" customFormat="1" x14ac:dyDescent="0.25">
      <c r="A103" s="58"/>
      <c r="B103" s="59"/>
      <c r="C103" s="59"/>
      <c r="D103" s="59"/>
      <c r="E103" s="61"/>
      <c r="F103" s="61"/>
      <c r="G103" s="60"/>
      <c r="H103" s="66"/>
      <c r="I103" s="38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67"/>
      <c r="U103" s="73">
        <f>SUM(H103:T103)</f>
        <v>0</v>
      </c>
      <c r="V103" s="224">
        <f t="shared" si="16"/>
        <v>0</v>
      </c>
      <c r="W103" s="261">
        <f>D84</f>
        <v>1209</v>
      </c>
      <c r="X103" s="200" t="s">
        <v>8</v>
      </c>
      <c r="Y103" s="196">
        <f t="shared" si="17"/>
        <v>0</v>
      </c>
      <c r="Z103" s="115" t="s">
        <v>169</v>
      </c>
    </row>
    <row r="104" spans="1:26" s="25" customFormat="1" x14ac:dyDescent="0.25">
      <c r="A104" s="58"/>
      <c r="B104" s="59"/>
      <c r="C104" s="59"/>
      <c r="D104" s="59"/>
      <c r="E104" s="61"/>
      <c r="F104" s="61"/>
      <c r="G104" s="60"/>
      <c r="H104" s="66"/>
      <c r="I104" s="38">
        <v>3</v>
      </c>
      <c r="J104" s="75">
        <v>1</v>
      </c>
      <c r="K104" s="75"/>
      <c r="L104" s="75"/>
      <c r="M104" s="75"/>
      <c r="N104" s="75"/>
      <c r="O104" s="75"/>
      <c r="P104" s="75"/>
      <c r="Q104" s="75"/>
      <c r="R104" s="75"/>
      <c r="S104" s="75"/>
      <c r="T104" s="67">
        <v>1</v>
      </c>
      <c r="U104" s="73">
        <f>SUM(H104,J104,L104,N104,P104,R104,T104)</f>
        <v>2</v>
      </c>
      <c r="V104" s="224">
        <f t="shared" si="16"/>
        <v>1.6542597187758478E-3</v>
      </c>
      <c r="W104" s="261">
        <f>D84</f>
        <v>1209</v>
      </c>
      <c r="X104" s="200" t="s">
        <v>9</v>
      </c>
      <c r="Y104" s="196">
        <f t="shared" si="17"/>
        <v>2</v>
      </c>
      <c r="Z104" s="115" t="s">
        <v>173</v>
      </c>
    </row>
    <row r="105" spans="1:26" s="25" customFormat="1" x14ac:dyDescent="0.25">
      <c r="A105" s="58"/>
      <c r="B105" s="59"/>
      <c r="C105" s="59"/>
      <c r="D105" s="59"/>
      <c r="E105" s="61"/>
      <c r="F105" s="61"/>
      <c r="G105" s="60"/>
      <c r="H105" s="66"/>
      <c r="I105" s="38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67"/>
      <c r="U105" s="73">
        <v>0</v>
      </c>
      <c r="V105" s="224">
        <f t="shared" si="16"/>
        <v>0</v>
      </c>
      <c r="W105" s="261">
        <f>D84</f>
        <v>1209</v>
      </c>
      <c r="X105" s="200" t="s">
        <v>82</v>
      </c>
      <c r="Y105" s="196">
        <f t="shared" si="17"/>
        <v>0</v>
      </c>
      <c r="Z105" s="136"/>
    </row>
    <row r="106" spans="1:26" s="25" customFormat="1" x14ac:dyDescent="0.25">
      <c r="A106" s="58"/>
      <c r="B106" s="59"/>
      <c r="C106" s="59"/>
      <c r="D106" s="59"/>
      <c r="E106" s="61"/>
      <c r="F106" s="61"/>
      <c r="G106" s="60"/>
      <c r="H106" s="134"/>
      <c r="I106" s="75">
        <v>7</v>
      </c>
      <c r="J106" s="75">
        <v>7</v>
      </c>
      <c r="K106" s="75"/>
      <c r="L106" s="75"/>
      <c r="M106" s="75"/>
      <c r="N106" s="75"/>
      <c r="O106" s="75"/>
      <c r="P106" s="75"/>
      <c r="Q106" s="75"/>
      <c r="R106" s="75"/>
      <c r="S106" s="75"/>
      <c r="T106" s="67"/>
      <c r="U106" s="73">
        <f>SUM(H106:T106)</f>
        <v>14</v>
      </c>
      <c r="V106" s="224">
        <f t="shared" si="16"/>
        <v>1.1579818031430935E-2</v>
      </c>
      <c r="W106" s="261">
        <f>D84</f>
        <v>1209</v>
      </c>
      <c r="X106" s="200" t="s">
        <v>20</v>
      </c>
      <c r="Y106" s="196">
        <f t="shared" si="17"/>
        <v>14</v>
      </c>
      <c r="Z106" s="87"/>
    </row>
    <row r="107" spans="1:26" s="25" customFormat="1" x14ac:dyDescent="0.25">
      <c r="A107" s="58"/>
      <c r="B107" s="59"/>
      <c r="C107" s="59"/>
      <c r="D107" s="59"/>
      <c r="E107" s="61"/>
      <c r="F107" s="61"/>
      <c r="G107" s="60"/>
      <c r="H107" s="66"/>
      <c r="I107" s="75"/>
      <c r="J107" s="75">
        <v>1</v>
      </c>
      <c r="K107" s="75"/>
      <c r="L107" s="75"/>
      <c r="M107" s="75"/>
      <c r="N107" s="75"/>
      <c r="O107" s="75"/>
      <c r="P107" s="75"/>
      <c r="Q107" s="75"/>
      <c r="R107" s="75"/>
      <c r="S107" s="75"/>
      <c r="T107" s="67"/>
      <c r="U107" s="73">
        <f>SUM(H107:T107)</f>
        <v>1</v>
      </c>
      <c r="V107" s="224">
        <f t="shared" si="16"/>
        <v>8.271298593879239E-4</v>
      </c>
      <c r="W107" s="261">
        <f>D84</f>
        <v>1209</v>
      </c>
      <c r="X107" s="200" t="s">
        <v>83</v>
      </c>
      <c r="Y107" s="196">
        <f t="shared" si="17"/>
        <v>1</v>
      </c>
      <c r="Z107" s="87"/>
    </row>
    <row r="108" spans="1:26" s="25" customFormat="1" x14ac:dyDescent="0.25">
      <c r="A108" s="58"/>
      <c r="B108" s="59"/>
      <c r="C108" s="59"/>
      <c r="D108" s="59"/>
      <c r="E108" s="61"/>
      <c r="F108" s="61"/>
      <c r="G108" s="60"/>
      <c r="H108" s="66"/>
      <c r="I108" s="75">
        <v>2</v>
      </c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67">
        <v>1</v>
      </c>
      <c r="U108" s="73">
        <f>SUM(H108:T108)</f>
        <v>3</v>
      </c>
      <c r="V108" s="224">
        <f t="shared" si="16"/>
        <v>2.4813895781637717E-3</v>
      </c>
      <c r="W108" s="261">
        <f>D84</f>
        <v>1209</v>
      </c>
      <c r="X108" s="200" t="s">
        <v>10</v>
      </c>
      <c r="Y108" s="196">
        <f t="shared" si="17"/>
        <v>3</v>
      </c>
      <c r="Z108" s="136"/>
    </row>
    <row r="109" spans="1:26" s="25" customFormat="1" x14ac:dyDescent="0.25">
      <c r="A109" s="58"/>
      <c r="B109" s="59"/>
      <c r="C109" s="59"/>
      <c r="D109" s="59"/>
      <c r="E109" s="61"/>
      <c r="F109" s="61"/>
      <c r="G109" s="60"/>
      <c r="H109" s="66"/>
      <c r="I109" s="75">
        <v>17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67"/>
      <c r="U109" s="73">
        <f>SUM(H109,J109,L109,N109,P109,R109,T109)</f>
        <v>0</v>
      </c>
      <c r="V109" s="224">
        <f t="shared" si="16"/>
        <v>0</v>
      </c>
      <c r="W109" s="261">
        <f>D84</f>
        <v>1209</v>
      </c>
      <c r="X109" s="200" t="s">
        <v>13</v>
      </c>
      <c r="Y109" s="196">
        <f t="shared" si="17"/>
        <v>0</v>
      </c>
      <c r="Z109" s="136"/>
    </row>
    <row r="110" spans="1:26" s="25" customFormat="1" x14ac:dyDescent="0.25">
      <c r="A110" s="58"/>
      <c r="B110" s="59"/>
      <c r="C110" s="59"/>
      <c r="D110" s="59"/>
      <c r="E110" s="61"/>
      <c r="F110" s="61"/>
      <c r="G110" s="60"/>
      <c r="H110" s="66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67"/>
      <c r="U110" s="73">
        <f>SUM(H110:T110)</f>
        <v>0</v>
      </c>
      <c r="V110" s="224">
        <f t="shared" si="16"/>
        <v>0</v>
      </c>
      <c r="W110" s="261">
        <f>D84</f>
        <v>1209</v>
      </c>
      <c r="X110" s="200" t="s">
        <v>101</v>
      </c>
      <c r="Y110" s="196">
        <f t="shared" si="17"/>
        <v>0</v>
      </c>
      <c r="Z110" s="87"/>
    </row>
    <row r="111" spans="1:26" s="25" customFormat="1" x14ac:dyDescent="0.25">
      <c r="A111" s="58"/>
      <c r="B111" s="59"/>
      <c r="C111" s="59"/>
      <c r="D111" s="59"/>
      <c r="E111" s="61"/>
      <c r="F111" s="61"/>
      <c r="G111" s="60"/>
      <c r="H111" s="66"/>
      <c r="I111" s="75">
        <v>3</v>
      </c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7"/>
      <c r="U111" s="73">
        <f>SUM(H111:T111)</f>
        <v>3</v>
      </c>
      <c r="V111" s="224">
        <f t="shared" si="16"/>
        <v>2.4813895781637717E-3</v>
      </c>
      <c r="W111" s="261">
        <f>D84</f>
        <v>1209</v>
      </c>
      <c r="X111" s="200" t="s">
        <v>85</v>
      </c>
      <c r="Y111" s="196">
        <f t="shared" si="17"/>
        <v>3</v>
      </c>
      <c r="Z111" s="87"/>
    </row>
    <row r="112" spans="1:26" s="25" customFormat="1" ht="15.75" thickBot="1" x14ac:dyDescent="0.3">
      <c r="A112" s="58"/>
      <c r="B112" s="59"/>
      <c r="C112" s="59"/>
      <c r="D112" s="59"/>
      <c r="E112" s="61"/>
      <c r="F112" s="61"/>
      <c r="G112" s="60"/>
      <c r="H112" s="70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2"/>
      <c r="U112" s="73">
        <f>SUM(H112:T112)</f>
        <v>0</v>
      </c>
      <c r="V112" s="224">
        <f t="shared" si="16"/>
        <v>0</v>
      </c>
      <c r="W112" s="262">
        <f>D84</f>
        <v>1209</v>
      </c>
      <c r="X112" s="206" t="s">
        <v>29</v>
      </c>
      <c r="Y112" s="196">
        <f t="shared" si="17"/>
        <v>0</v>
      </c>
      <c r="Z112" s="87"/>
    </row>
    <row r="113" spans="1:26" s="25" customFormat="1" ht="15.75" thickBot="1" x14ac:dyDescent="0.3">
      <c r="A113" s="58"/>
      <c r="B113" s="59"/>
      <c r="C113" s="59"/>
      <c r="D113" s="59"/>
      <c r="E113" s="61"/>
      <c r="F113" s="61"/>
      <c r="G113" s="60"/>
      <c r="H113" s="205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3"/>
      <c r="U113" s="202"/>
      <c r="V113" s="202"/>
      <c r="W113" s="316"/>
      <c r="X113" s="126" t="s">
        <v>86</v>
      </c>
      <c r="Y113" s="196">
        <f t="shared" si="17"/>
        <v>0</v>
      </c>
      <c r="Z113" s="87"/>
    </row>
    <row r="114" spans="1:26" s="25" customFormat="1" x14ac:dyDescent="0.25">
      <c r="A114" s="58"/>
      <c r="B114" s="59"/>
      <c r="C114" s="59"/>
      <c r="D114" s="59"/>
      <c r="E114" s="61"/>
      <c r="F114" s="61"/>
      <c r="G114" s="62"/>
      <c r="H114" s="6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65"/>
      <c r="U114" s="78">
        <f t="shared" ref="U114:U120" si="18">SUM(H114,J114,L114,N114,P114,R114,T114)</f>
        <v>0</v>
      </c>
      <c r="V114" s="224">
        <f>($U114)/$D$84</f>
        <v>0</v>
      </c>
      <c r="W114" s="261">
        <f>D84</f>
        <v>1209</v>
      </c>
      <c r="X114" s="201" t="s">
        <v>87</v>
      </c>
      <c r="Y114" s="196">
        <f t="shared" si="17"/>
        <v>0</v>
      </c>
      <c r="Z114" s="87"/>
    </row>
    <row r="115" spans="1:26" s="25" customFormat="1" x14ac:dyDescent="0.25">
      <c r="A115" s="58"/>
      <c r="B115" s="59"/>
      <c r="C115" s="59"/>
      <c r="D115" s="59"/>
      <c r="E115" s="61"/>
      <c r="F115" s="61"/>
      <c r="G115" s="62"/>
      <c r="H115" s="66">
        <v>1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67"/>
      <c r="U115" s="73">
        <f t="shared" si="18"/>
        <v>1</v>
      </c>
      <c r="V115" s="224">
        <f t="shared" ref="V115:V120" si="19">($U115)/$D$84</f>
        <v>8.271298593879239E-4</v>
      </c>
      <c r="W115" s="261">
        <f>D84</f>
        <v>1209</v>
      </c>
      <c r="X115" s="200" t="s">
        <v>88</v>
      </c>
      <c r="Y115" s="196">
        <f t="shared" si="17"/>
        <v>1</v>
      </c>
      <c r="Z115" s="105" t="s">
        <v>219</v>
      </c>
    </row>
    <row r="116" spans="1:26" s="25" customFormat="1" x14ac:dyDescent="0.25">
      <c r="A116" s="58"/>
      <c r="B116" s="59"/>
      <c r="C116" s="59"/>
      <c r="D116" s="59"/>
      <c r="E116" s="61"/>
      <c r="F116" s="61"/>
      <c r="G116" s="62"/>
      <c r="H116" s="66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67"/>
      <c r="U116" s="73">
        <f t="shared" si="18"/>
        <v>0</v>
      </c>
      <c r="V116" s="224">
        <f t="shared" si="19"/>
        <v>0</v>
      </c>
      <c r="W116" s="261">
        <f>D84</f>
        <v>1209</v>
      </c>
      <c r="X116" s="200" t="s">
        <v>89</v>
      </c>
      <c r="Y116" s="196">
        <f t="shared" si="17"/>
        <v>0</v>
      </c>
      <c r="Z116" s="105" t="s">
        <v>228</v>
      </c>
    </row>
    <row r="117" spans="1:26" s="25" customFormat="1" x14ac:dyDescent="0.25">
      <c r="A117" s="58"/>
      <c r="B117" s="59"/>
      <c r="C117" s="59"/>
      <c r="D117" s="59"/>
      <c r="E117" s="61"/>
      <c r="F117" s="61"/>
      <c r="G117" s="62"/>
      <c r="H117" s="66">
        <v>2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67"/>
      <c r="U117" s="73">
        <f t="shared" si="18"/>
        <v>2</v>
      </c>
      <c r="V117" s="224">
        <f t="shared" si="19"/>
        <v>1.6542597187758478E-3</v>
      </c>
      <c r="W117" s="261">
        <f>D84</f>
        <v>1209</v>
      </c>
      <c r="X117" s="200" t="s">
        <v>39</v>
      </c>
      <c r="Y117" s="196">
        <f t="shared" si="17"/>
        <v>2</v>
      </c>
      <c r="Z117" s="439" t="s">
        <v>229</v>
      </c>
    </row>
    <row r="118" spans="1:26" s="25" customFormat="1" x14ac:dyDescent="0.25">
      <c r="A118" s="58"/>
      <c r="B118" s="59"/>
      <c r="C118" s="59"/>
      <c r="D118" s="59"/>
      <c r="E118" s="61"/>
      <c r="F118" s="61"/>
      <c r="G118" s="62"/>
      <c r="H118" s="66">
        <v>2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67"/>
      <c r="U118" s="73">
        <f t="shared" si="18"/>
        <v>2</v>
      </c>
      <c r="V118" s="224">
        <f t="shared" si="19"/>
        <v>1.6542597187758478E-3</v>
      </c>
      <c r="W118" s="261">
        <f>D84</f>
        <v>1209</v>
      </c>
      <c r="X118" s="200" t="s">
        <v>230</v>
      </c>
      <c r="Y118" s="196">
        <f t="shared" si="17"/>
        <v>2</v>
      </c>
      <c r="Z118" s="87"/>
    </row>
    <row r="119" spans="1:26" s="25" customFormat="1" ht="15.75" x14ac:dyDescent="0.25">
      <c r="A119" s="58"/>
      <c r="B119" s="59"/>
      <c r="C119" s="59"/>
      <c r="D119" s="59"/>
      <c r="E119" s="61"/>
      <c r="F119" s="61"/>
      <c r="G119" s="62"/>
      <c r="H119" s="66">
        <v>4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67"/>
      <c r="U119" s="73">
        <f t="shared" si="18"/>
        <v>4</v>
      </c>
      <c r="V119" s="224">
        <f t="shared" si="19"/>
        <v>3.3085194375516956E-3</v>
      </c>
      <c r="W119" s="261">
        <f>D84</f>
        <v>1209</v>
      </c>
      <c r="X119" s="282" t="s">
        <v>168</v>
      </c>
      <c r="Y119" s="196">
        <f t="shared" si="17"/>
        <v>4</v>
      </c>
      <c r="Z119" s="87"/>
    </row>
    <row r="120" spans="1:26" s="25" customFormat="1" ht="15.75" thickBot="1" x14ac:dyDescent="0.3">
      <c r="A120" s="191"/>
      <c r="B120" s="192"/>
      <c r="C120" s="192"/>
      <c r="D120" s="192"/>
      <c r="E120" s="193"/>
      <c r="F120" s="193"/>
      <c r="G120" s="199"/>
      <c r="H120" s="70">
        <v>2</v>
      </c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2"/>
      <c r="U120" s="195">
        <f t="shared" si="18"/>
        <v>2</v>
      </c>
      <c r="V120" s="331">
        <f t="shared" si="19"/>
        <v>1.6542597187758478E-3</v>
      </c>
      <c r="W120" s="262">
        <f>D84</f>
        <v>1209</v>
      </c>
      <c r="X120" s="315" t="s">
        <v>76</v>
      </c>
      <c r="Y120" s="196">
        <f t="shared" si="17"/>
        <v>2</v>
      </c>
      <c r="Z120" s="198"/>
    </row>
    <row r="121" spans="1:26" s="25" customFormat="1" ht="15.75" thickBot="1" x14ac:dyDescent="0.3">
      <c r="A121" s="47"/>
      <c r="B121" s="47"/>
      <c r="C121" s="47"/>
      <c r="D121" s="47"/>
      <c r="E121" s="47"/>
      <c r="F121" s="47"/>
      <c r="G121" s="53" t="s">
        <v>5</v>
      </c>
      <c r="H121" s="63">
        <f>SUM(H85:H120)</f>
        <v>57</v>
      </c>
      <c r="I121" s="63">
        <f t="shared" ref="I121:T121" si="20">SUM(I85:I120)</f>
        <v>35</v>
      </c>
      <c r="J121" s="63">
        <f t="shared" si="20"/>
        <v>15</v>
      </c>
      <c r="K121" s="63">
        <f t="shared" si="20"/>
        <v>0</v>
      </c>
      <c r="L121" s="63">
        <f t="shared" si="20"/>
        <v>0</v>
      </c>
      <c r="M121" s="63">
        <f t="shared" si="20"/>
        <v>0</v>
      </c>
      <c r="N121" s="63">
        <f t="shared" si="20"/>
        <v>0</v>
      </c>
      <c r="O121" s="63">
        <f t="shared" si="20"/>
        <v>0</v>
      </c>
      <c r="P121" s="63">
        <f t="shared" si="20"/>
        <v>0</v>
      </c>
      <c r="Q121" s="63">
        <f t="shared" si="20"/>
        <v>0</v>
      </c>
      <c r="R121" s="63">
        <f t="shared" si="20"/>
        <v>0</v>
      </c>
      <c r="S121" s="63">
        <f t="shared" si="20"/>
        <v>0</v>
      </c>
      <c r="T121" s="63">
        <f t="shared" si="20"/>
        <v>15</v>
      </c>
      <c r="U121" s="79">
        <f>SUM(H121,J121,L121,N121,P121,R121,T121)</f>
        <v>87</v>
      </c>
      <c r="V121" s="224">
        <f>($U121)/$D$84</f>
        <v>7.1960297766749379E-2</v>
      </c>
      <c r="W121" s="262">
        <f>D84</f>
        <v>1209</v>
      </c>
      <c r="X121" s="197"/>
      <c r="Y121" s="196">
        <f t="shared" si="17"/>
        <v>87</v>
      </c>
      <c r="Z121" s="14" t="s">
        <v>110</v>
      </c>
    </row>
  </sheetData>
  <conditionalFormatting sqref="M40:M41 M81:M82 M122:M1048576">
    <cfRule type="cellIs" dxfId="272" priority="29" operator="greaterThan">
      <formula>0.2</formula>
    </cfRule>
  </conditionalFormatting>
  <conditionalFormatting sqref="V2:W2">
    <cfRule type="cellIs" dxfId="271" priority="21" operator="greaterThan">
      <formula>0.2</formula>
    </cfRule>
  </conditionalFormatting>
  <conditionalFormatting sqref="V1">
    <cfRule type="cellIs" dxfId="270" priority="20" operator="greaterThan">
      <formula>0.2</formula>
    </cfRule>
  </conditionalFormatting>
  <conditionalFormatting sqref="W1">
    <cfRule type="cellIs" dxfId="269" priority="19" operator="greaterThan">
      <formula>0.2</formula>
    </cfRule>
  </conditionalFormatting>
  <conditionalFormatting sqref="V39">
    <cfRule type="cellIs" dxfId="268" priority="16" operator="greaterThan">
      <formula>0.2</formula>
    </cfRule>
  </conditionalFormatting>
  <conditionalFormatting sqref="V3:V30 V32:V39">
    <cfRule type="cellIs" dxfId="267" priority="15" operator="greaterThan">
      <formula>0.2</formula>
    </cfRule>
  </conditionalFormatting>
  <conditionalFormatting sqref="V32:V39">
    <cfRule type="colorScale" priority="17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V43:W43">
    <cfRule type="cellIs" dxfId="266" priority="14" operator="greaterThan">
      <formula>0.2</formula>
    </cfRule>
  </conditionalFormatting>
  <conditionalFormatting sqref="V42">
    <cfRule type="cellIs" dxfId="265" priority="13" operator="greaterThan">
      <formula>0.2</formula>
    </cfRule>
  </conditionalFormatting>
  <conditionalFormatting sqref="W42">
    <cfRule type="cellIs" dxfId="264" priority="12" operator="greaterThan">
      <formula>0.2</formula>
    </cfRule>
  </conditionalFormatting>
  <conditionalFormatting sqref="V80">
    <cfRule type="cellIs" dxfId="263" priority="9" operator="greaterThan">
      <formula>0.2</formula>
    </cfRule>
  </conditionalFormatting>
  <conditionalFormatting sqref="V44:V71 V73:V80">
    <cfRule type="cellIs" dxfId="262" priority="8" operator="greaterThan">
      <formula>0.2</formula>
    </cfRule>
  </conditionalFormatting>
  <conditionalFormatting sqref="V73:V80">
    <cfRule type="colorScale" priority="10">
      <colorScale>
        <cfvo type="min"/>
        <cfvo type="max"/>
        <color rgb="FFFCFCFF"/>
        <color rgb="FFF8696B"/>
      </colorScale>
    </cfRule>
  </conditionalFormatting>
  <conditionalFormatting sqref="V44:V71">
    <cfRule type="colorScale" priority="11">
      <colorScale>
        <cfvo type="min"/>
        <cfvo type="max"/>
        <color rgb="FFFCFCFF"/>
        <color rgb="FFF8696B"/>
      </colorScale>
    </cfRule>
  </conditionalFormatting>
  <conditionalFormatting sqref="V84:W84">
    <cfRule type="cellIs" dxfId="261" priority="7" operator="greaterThan">
      <formula>0.2</formula>
    </cfRule>
  </conditionalFormatting>
  <conditionalFormatting sqref="V83">
    <cfRule type="cellIs" dxfId="260" priority="6" operator="greaterThan">
      <formula>0.2</formula>
    </cfRule>
  </conditionalFormatting>
  <conditionalFormatting sqref="W83">
    <cfRule type="cellIs" dxfId="259" priority="5" operator="greaterThan">
      <formula>0.2</formula>
    </cfRule>
  </conditionalFormatting>
  <conditionalFormatting sqref="V121">
    <cfRule type="cellIs" dxfId="258" priority="2" operator="greaterThan">
      <formula>0.2</formula>
    </cfRule>
  </conditionalFormatting>
  <conditionalFormatting sqref="V85:V112 V114:V121">
    <cfRule type="cellIs" dxfId="257" priority="1" operator="greaterThan">
      <formula>0.2</formula>
    </cfRule>
  </conditionalFormatting>
  <conditionalFormatting sqref="V114:V121">
    <cfRule type="colorScale" priority="3">
      <colorScale>
        <cfvo type="min"/>
        <cfvo type="max"/>
        <color rgb="FFFCFCFF"/>
        <color rgb="FFF8696B"/>
      </colorScale>
    </cfRule>
  </conditionalFormatting>
  <conditionalFormatting sqref="V85:V112">
    <cfRule type="colorScale" priority="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25" orientation="landscape" r:id="rId1"/>
  <ignoredErrors>
    <ignoredError sqref="U27 U10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6"/>
  <sheetViews>
    <sheetView topLeftCell="A37" zoomScale="70" zoomScaleNormal="70" workbookViewId="0">
      <selection activeCell="U95" sqref="U95"/>
    </sheetView>
  </sheetViews>
  <sheetFormatPr defaultColWidth="9.140625" defaultRowHeight="15" x14ac:dyDescent="0.25"/>
  <cols>
    <col min="1" max="2" width="13.140625" style="47" customWidth="1"/>
    <col min="3" max="3" width="9.5703125" style="47" customWidth="1"/>
    <col min="4" max="4" width="10.140625" style="47" customWidth="1"/>
    <col min="5" max="5" width="6.28515625" style="47" customWidth="1"/>
    <col min="6" max="6" width="9.85546875" style="47" customWidth="1"/>
    <col min="7" max="7" width="12.85546875" style="15" customWidth="1"/>
    <col min="8" max="11" width="10.7109375" style="7" customWidth="1"/>
    <col min="12" max="12" width="10.7109375" style="8" customWidth="1"/>
    <col min="13" max="13" width="10.7109375" style="9" customWidth="1"/>
    <col min="14" max="15" width="10.7109375" style="47" customWidth="1"/>
    <col min="16" max="16" width="10.7109375" style="10" customWidth="1"/>
    <col min="17" max="18" width="10.7109375" style="14" customWidth="1"/>
    <col min="19" max="19" width="15.5703125" style="14" bestFit="1" customWidth="1"/>
    <col min="20" max="20" width="10.7109375" style="14" customWidth="1"/>
    <col min="21" max="21" width="9.140625" style="14"/>
    <col min="22" max="22" width="11.140625" style="14" bestFit="1" customWidth="1"/>
    <col min="23" max="23" width="10.28515625" style="14" hidden="1" customWidth="1"/>
    <col min="24" max="24" width="37.42578125" style="47" customWidth="1"/>
    <col min="25" max="25" width="0.28515625" style="47" customWidth="1"/>
    <col min="26" max="26" width="49.28515625" style="47" bestFit="1" customWidth="1"/>
    <col min="27" max="16384" width="9.140625" style="47"/>
  </cols>
  <sheetData>
    <row r="1" spans="1:26" s="25" customFormat="1" ht="90.75" thickBot="1" x14ac:dyDescent="0.3">
      <c r="A1" s="49" t="s">
        <v>23</v>
      </c>
      <c r="B1" s="49" t="s">
        <v>51</v>
      </c>
      <c r="C1" s="49" t="s">
        <v>56</v>
      </c>
      <c r="D1" s="49" t="s">
        <v>18</v>
      </c>
      <c r="E1" s="48" t="s">
        <v>17</v>
      </c>
      <c r="F1" s="50" t="s">
        <v>1</v>
      </c>
      <c r="G1" s="51" t="s">
        <v>24</v>
      </c>
      <c r="H1" s="52" t="s">
        <v>77</v>
      </c>
      <c r="I1" s="52" t="s">
        <v>78</v>
      </c>
      <c r="J1" s="52" t="s">
        <v>57</v>
      </c>
      <c r="K1" s="52" t="s">
        <v>62</v>
      </c>
      <c r="L1" s="52" t="s">
        <v>58</v>
      </c>
      <c r="M1" s="52" t="s">
        <v>63</v>
      </c>
      <c r="N1" s="52" t="s">
        <v>59</v>
      </c>
      <c r="O1" s="52" t="s">
        <v>64</v>
      </c>
      <c r="P1" s="52" t="s">
        <v>60</v>
      </c>
      <c r="Q1" s="52" t="s">
        <v>79</v>
      </c>
      <c r="R1" s="52" t="s">
        <v>61</v>
      </c>
      <c r="S1" s="52" t="s">
        <v>131</v>
      </c>
      <c r="T1" s="49" t="s">
        <v>44</v>
      </c>
      <c r="U1" s="49" t="s">
        <v>5</v>
      </c>
      <c r="V1" s="48" t="s">
        <v>2</v>
      </c>
      <c r="W1" s="88" t="s">
        <v>171</v>
      </c>
      <c r="X1" s="89" t="s">
        <v>21</v>
      </c>
      <c r="Y1" s="215" t="s">
        <v>5</v>
      </c>
      <c r="Z1" s="222" t="s">
        <v>7</v>
      </c>
    </row>
    <row r="2" spans="1:26" s="25" customFormat="1" ht="14.25" customHeight="1" thickBot="1" x14ac:dyDescent="0.3">
      <c r="A2" s="221">
        <v>1469628</v>
      </c>
      <c r="B2" s="221" t="s">
        <v>214</v>
      </c>
      <c r="C2" s="220">
        <v>576</v>
      </c>
      <c r="D2" s="219">
        <v>664</v>
      </c>
      <c r="E2" s="218">
        <v>560</v>
      </c>
      <c r="F2" s="217">
        <f>E2/D2</f>
        <v>0.84337349397590367</v>
      </c>
      <c r="G2" s="216">
        <v>44874</v>
      </c>
      <c r="H2" s="205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3"/>
      <c r="U2" s="94"/>
      <c r="V2" s="202"/>
      <c r="W2" s="202"/>
      <c r="X2" s="95" t="s">
        <v>80</v>
      </c>
      <c r="Y2" s="215" t="s">
        <v>5</v>
      </c>
      <c r="Z2" s="86"/>
    </row>
    <row r="3" spans="1:26" s="25" customFormat="1" ht="15" customHeight="1" x14ac:dyDescent="0.25">
      <c r="A3" s="55"/>
      <c r="B3" s="56"/>
      <c r="C3" s="56"/>
      <c r="D3" s="56"/>
      <c r="E3" s="56"/>
      <c r="F3" s="56"/>
      <c r="G3" s="57"/>
      <c r="H3" s="64">
        <v>46</v>
      </c>
      <c r="I3" s="74"/>
      <c r="J3" s="74">
        <v>2</v>
      </c>
      <c r="K3" s="74"/>
      <c r="L3" s="74"/>
      <c r="M3" s="74"/>
      <c r="N3" s="74"/>
      <c r="O3" s="74"/>
      <c r="P3" s="74"/>
      <c r="Q3" s="74"/>
      <c r="R3" s="74"/>
      <c r="S3" s="74"/>
      <c r="T3" s="65">
        <v>7</v>
      </c>
      <c r="U3" s="77">
        <f t="shared" ref="U3:U21" si="0">SUM(H3,J3,L3,N3,P3,R3,T3)</f>
        <v>55</v>
      </c>
      <c r="V3" s="224">
        <f>($U3)/$D$2</f>
        <v>8.2831325301204822E-2</v>
      </c>
      <c r="W3" s="261">
        <f>D2</f>
        <v>664</v>
      </c>
      <c r="X3" s="201" t="s">
        <v>16</v>
      </c>
      <c r="Y3" s="214">
        <f t="shared" ref="Y3:Y15" si="1">U3</f>
        <v>55</v>
      </c>
      <c r="Z3" s="105"/>
    </row>
    <row r="4" spans="1:26" s="25" customFormat="1" ht="15" customHeight="1" x14ac:dyDescent="0.25">
      <c r="A4" s="58"/>
      <c r="B4" s="59"/>
      <c r="C4" s="59"/>
      <c r="D4" s="59"/>
      <c r="E4" s="59"/>
      <c r="F4" s="59"/>
      <c r="G4" s="60"/>
      <c r="H4" s="66"/>
      <c r="I4" s="75"/>
      <c r="J4" s="75"/>
      <c r="K4" s="75"/>
      <c r="L4" s="75"/>
      <c r="M4" s="75"/>
      <c r="N4" s="71"/>
      <c r="O4" s="75"/>
      <c r="P4" s="75"/>
      <c r="Q4" s="75"/>
      <c r="R4" s="75"/>
      <c r="S4" s="75"/>
      <c r="T4" s="67"/>
      <c r="U4" s="73">
        <f t="shared" si="0"/>
        <v>0</v>
      </c>
      <c r="V4" s="224">
        <f t="shared" ref="V4:V30" si="2">($U4)/$D$2</f>
        <v>0</v>
      </c>
      <c r="W4" s="261">
        <f>D2</f>
        <v>664</v>
      </c>
      <c r="X4" s="200" t="s">
        <v>46</v>
      </c>
      <c r="Y4" s="196">
        <f t="shared" si="1"/>
        <v>0</v>
      </c>
      <c r="Z4" s="290"/>
    </row>
    <row r="5" spans="1:26" s="25" customFormat="1" x14ac:dyDescent="0.25">
      <c r="A5" s="58"/>
      <c r="B5" s="59"/>
      <c r="C5" s="59"/>
      <c r="D5" s="59"/>
      <c r="E5" s="59"/>
      <c r="F5" s="59"/>
      <c r="G5" s="60"/>
      <c r="H5" s="66">
        <v>6</v>
      </c>
      <c r="I5" s="75"/>
      <c r="J5" s="75">
        <v>4</v>
      </c>
      <c r="K5" s="75"/>
      <c r="L5" s="75"/>
      <c r="M5" s="75"/>
      <c r="N5" s="75"/>
      <c r="O5" s="75"/>
      <c r="P5" s="75"/>
      <c r="Q5" s="75"/>
      <c r="R5" s="75"/>
      <c r="S5" s="75"/>
      <c r="T5" s="67"/>
      <c r="U5" s="73">
        <f t="shared" si="0"/>
        <v>10</v>
      </c>
      <c r="V5" s="224">
        <f t="shared" si="2"/>
        <v>1.5060240963855422E-2</v>
      </c>
      <c r="W5" s="261">
        <f>D2</f>
        <v>664</v>
      </c>
      <c r="X5" s="200" t="s">
        <v>6</v>
      </c>
      <c r="Y5" s="196">
        <f t="shared" si="1"/>
        <v>10</v>
      </c>
      <c r="Z5" s="136"/>
    </row>
    <row r="6" spans="1:26" s="25" customFormat="1" x14ac:dyDescent="0.25">
      <c r="A6" s="58"/>
      <c r="B6" s="59"/>
      <c r="C6" s="59"/>
      <c r="D6" s="59"/>
      <c r="E6" s="61"/>
      <c r="F6" s="61"/>
      <c r="G6" s="60"/>
      <c r="H6" s="66">
        <v>12</v>
      </c>
      <c r="I6" s="75"/>
      <c r="J6" s="75">
        <v>2</v>
      </c>
      <c r="K6" s="75"/>
      <c r="L6" s="75"/>
      <c r="M6" s="75"/>
      <c r="N6" s="75"/>
      <c r="O6" s="75"/>
      <c r="P6" s="75"/>
      <c r="Q6" s="75"/>
      <c r="R6" s="75"/>
      <c r="S6" s="75"/>
      <c r="T6" s="67"/>
      <c r="U6" s="73">
        <f t="shared" si="0"/>
        <v>14</v>
      </c>
      <c r="V6" s="224">
        <f t="shared" si="2"/>
        <v>2.1084337349397589E-2</v>
      </c>
      <c r="W6" s="261">
        <f>D2</f>
        <v>664</v>
      </c>
      <c r="X6" s="200" t="s">
        <v>14</v>
      </c>
      <c r="Y6" s="196">
        <f t="shared" si="1"/>
        <v>14</v>
      </c>
      <c r="Z6" s="87"/>
    </row>
    <row r="7" spans="1:26" s="25" customFormat="1" x14ac:dyDescent="0.25">
      <c r="A7" s="58"/>
      <c r="B7" s="59"/>
      <c r="C7" s="59"/>
      <c r="D7" s="59"/>
      <c r="E7" s="61"/>
      <c r="F7" s="61"/>
      <c r="G7" s="60"/>
      <c r="H7" s="66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67"/>
      <c r="U7" s="73">
        <f t="shared" si="0"/>
        <v>0</v>
      </c>
      <c r="V7" s="224">
        <f t="shared" si="2"/>
        <v>0</v>
      </c>
      <c r="W7" s="261">
        <f>D2</f>
        <v>664</v>
      </c>
      <c r="X7" s="200" t="s">
        <v>15</v>
      </c>
      <c r="Y7" s="196">
        <f t="shared" si="1"/>
        <v>0</v>
      </c>
      <c r="Z7" s="87"/>
    </row>
    <row r="8" spans="1:26" s="25" customFormat="1" x14ac:dyDescent="0.25">
      <c r="A8" s="58"/>
      <c r="B8" s="59"/>
      <c r="C8" s="59"/>
      <c r="D8" s="59"/>
      <c r="E8" s="61"/>
      <c r="F8" s="61"/>
      <c r="G8" s="60"/>
      <c r="H8" s="66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67"/>
      <c r="U8" s="73">
        <f t="shared" si="0"/>
        <v>0</v>
      </c>
      <c r="V8" s="224">
        <f t="shared" si="2"/>
        <v>0</v>
      </c>
      <c r="W8" s="261">
        <f>D2</f>
        <v>664</v>
      </c>
      <c r="X8" s="200" t="s">
        <v>32</v>
      </c>
      <c r="Y8" s="196">
        <f t="shared" si="1"/>
        <v>0</v>
      </c>
      <c r="Z8" s="136"/>
    </row>
    <row r="9" spans="1:26" s="25" customFormat="1" x14ac:dyDescent="0.25">
      <c r="A9" s="58"/>
      <c r="B9" s="59"/>
      <c r="C9" s="59"/>
      <c r="D9" s="59"/>
      <c r="E9" s="61"/>
      <c r="F9" s="61"/>
      <c r="G9" s="60"/>
      <c r="H9" s="6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67"/>
      <c r="U9" s="73">
        <f t="shared" si="0"/>
        <v>0</v>
      </c>
      <c r="V9" s="224">
        <f t="shared" si="2"/>
        <v>0</v>
      </c>
      <c r="W9" s="261">
        <f>D2</f>
        <v>664</v>
      </c>
      <c r="X9" s="200" t="s">
        <v>33</v>
      </c>
      <c r="Y9" s="196">
        <f t="shared" si="1"/>
        <v>0</v>
      </c>
      <c r="Z9" s="136"/>
    </row>
    <row r="10" spans="1:26" s="25" customFormat="1" x14ac:dyDescent="0.25">
      <c r="A10" s="58"/>
      <c r="B10" s="59"/>
      <c r="C10" s="59"/>
      <c r="D10" s="59"/>
      <c r="E10" s="61"/>
      <c r="F10" s="61"/>
      <c r="G10" s="60"/>
      <c r="H10" s="66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67"/>
      <c r="U10" s="73">
        <f t="shared" si="0"/>
        <v>0</v>
      </c>
      <c r="V10" s="224">
        <f t="shared" si="2"/>
        <v>0</v>
      </c>
      <c r="W10" s="261">
        <f>D2</f>
        <v>664</v>
      </c>
      <c r="X10" s="200" t="s">
        <v>37</v>
      </c>
      <c r="Y10" s="196">
        <f t="shared" si="1"/>
        <v>0</v>
      </c>
      <c r="Z10" s="136"/>
    </row>
    <row r="11" spans="1:26" s="25" customFormat="1" x14ac:dyDescent="0.25">
      <c r="A11" s="58"/>
      <c r="B11" s="59"/>
      <c r="C11" s="59"/>
      <c r="D11" s="59"/>
      <c r="E11" s="61"/>
      <c r="F11" s="61"/>
      <c r="G11" s="60"/>
      <c r="H11" s="66">
        <v>1</v>
      </c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67"/>
      <c r="U11" s="73">
        <f t="shared" si="0"/>
        <v>1</v>
      </c>
      <c r="V11" s="224">
        <f t="shared" si="2"/>
        <v>1.5060240963855422E-3</v>
      </c>
      <c r="W11" s="261">
        <f>D2</f>
        <v>664</v>
      </c>
      <c r="X11" s="200" t="s">
        <v>31</v>
      </c>
      <c r="Y11" s="196">
        <f t="shared" si="1"/>
        <v>1</v>
      </c>
      <c r="Z11" s="136"/>
    </row>
    <row r="12" spans="1:26" s="25" customFormat="1" x14ac:dyDescent="0.25">
      <c r="A12" s="58"/>
      <c r="B12" s="59"/>
      <c r="C12" s="59"/>
      <c r="D12" s="59"/>
      <c r="E12" s="61"/>
      <c r="F12" s="61"/>
      <c r="G12" s="60"/>
      <c r="H12" s="66">
        <v>1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67"/>
      <c r="U12" s="73">
        <f t="shared" si="0"/>
        <v>1</v>
      </c>
      <c r="V12" s="224">
        <f t="shared" si="2"/>
        <v>1.5060240963855422E-3</v>
      </c>
      <c r="W12" s="261">
        <f>D2</f>
        <v>664</v>
      </c>
      <c r="X12" s="200" t="s">
        <v>0</v>
      </c>
      <c r="Y12" s="196">
        <f t="shared" si="1"/>
        <v>1</v>
      </c>
      <c r="Z12" s="87"/>
    </row>
    <row r="13" spans="1:26" s="25" customFormat="1" x14ac:dyDescent="0.25">
      <c r="A13" s="58"/>
      <c r="B13" s="59"/>
      <c r="C13" s="59"/>
      <c r="D13" s="59"/>
      <c r="E13" s="61"/>
      <c r="F13" s="61"/>
      <c r="G13" s="60"/>
      <c r="H13" s="66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67"/>
      <c r="U13" s="73">
        <f t="shared" si="0"/>
        <v>0</v>
      </c>
      <c r="V13" s="224">
        <f t="shared" si="2"/>
        <v>0</v>
      </c>
      <c r="W13" s="261">
        <f>D2</f>
        <v>664</v>
      </c>
      <c r="X13" s="200" t="s">
        <v>12</v>
      </c>
      <c r="Y13" s="196">
        <f t="shared" si="1"/>
        <v>0</v>
      </c>
      <c r="Z13" s="87"/>
    </row>
    <row r="14" spans="1:26" s="25" customFormat="1" x14ac:dyDescent="0.25">
      <c r="A14" s="58"/>
      <c r="B14" s="59"/>
      <c r="C14" s="59"/>
      <c r="D14" s="59"/>
      <c r="E14" s="61"/>
      <c r="F14" s="61"/>
      <c r="G14" s="60"/>
      <c r="H14" s="66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67"/>
      <c r="U14" s="73">
        <f t="shared" si="0"/>
        <v>0</v>
      </c>
      <c r="V14" s="224">
        <f t="shared" si="2"/>
        <v>0</v>
      </c>
      <c r="W14" s="261">
        <f>D2</f>
        <v>664</v>
      </c>
      <c r="X14" s="200" t="s">
        <v>35</v>
      </c>
      <c r="Y14" s="196">
        <f t="shared" si="1"/>
        <v>0</v>
      </c>
      <c r="Z14" s="136"/>
    </row>
    <row r="15" spans="1:26" s="25" customFormat="1" x14ac:dyDescent="0.25">
      <c r="A15" s="58"/>
      <c r="B15" s="59"/>
      <c r="C15" s="59"/>
      <c r="D15" s="59"/>
      <c r="E15" s="61"/>
      <c r="F15" s="61"/>
      <c r="G15" s="60"/>
      <c r="H15" s="70">
        <v>2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195">
        <f t="shared" si="0"/>
        <v>2</v>
      </c>
      <c r="V15" s="224">
        <f t="shared" si="2"/>
        <v>3.0120481927710845E-3</v>
      </c>
      <c r="W15" s="261">
        <f>D2</f>
        <v>664</v>
      </c>
      <c r="X15" s="213" t="s">
        <v>20</v>
      </c>
      <c r="Y15" s="196">
        <f t="shared" si="1"/>
        <v>2</v>
      </c>
      <c r="Z15" s="87"/>
    </row>
    <row r="16" spans="1:26" s="25" customFormat="1" x14ac:dyDescent="0.25">
      <c r="A16" s="58"/>
      <c r="B16" s="59"/>
      <c r="C16" s="59"/>
      <c r="D16" s="59"/>
      <c r="E16" s="61"/>
      <c r="F16" s="61"/>
      <c r="G16" s="62"/>
      <c r="H16" s="38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67"/>
      <c r="U16" s="73">
        <f t="shared" si="0"/>
        <v>0</v>
      </c>
      <c r="V16" s="224">
        <f t="shared" si="2"/>
        <v>0</v>
      </c>
      <c r="W16" s="261">
        <f>D2</f>
        <v>664</v>
      </c>
      <c r="X16" s="200" t="s">
        <v>39</v>
      </c>
      <c r="Y16" s="196"/>
      <c r="Z16" s="136"/>
    </row>
    <row r="17" spans="1:26" s="25" customFormat="1" ht="15.75" thickBot="1" x14ac:dyDescent="0.3">
      <c r="A17" s="58"/>
      <c r="B17" s="59"/>
      <c r="C17" s="59"/>
      <c r="D17" s="59"/>
      <c r="E17" s="61"/>
      <c r="F17" s="61"/>
      <c r="G17" s="60"/>
      <c r="H17" s="212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0"/>
      <c r="U17" s="209">
        <f t="shared" si="0"/>
        <v>0</v>
      </c>
      <c r="V17" s="331">
        <f t="shared" si="2"/>
        <v>0</v>
      </c>
      <c r="W17" s="262">
        <f>D2</f>
        <v>664</v>
      </c>
      <c r="X17" s="208" t="s">
        <v>29</v>
      </c>
      <c r="Y17" s="196">
        <f>U17</f>
        <v>0</v>
      </c>
      <c r="Z17" s="136"/>
    </row>
    <row r="18" spans="1:26" s="25" customFormat="1" x14ac:dyDescent="0.25">
      <c r="A18" s="58"/>
      <c r="B18" s="59"/>
      <c r="C18" s="59"/>
      <c r="D18" s="59"/>
      <c r="E18" s="61"/>
      <c r="F18" s="61"/>
      <c r="G18" s="60"/>
      <c r="H18" s="64"/>
      <c r="I18" s="184">
        <v>5</v>
      </c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68"/>
      <c r="U18" s="73">
        <f t="shared" si="0"/>
        <v>0</v>
      </c>
      <c r="V18" s="224">
        <f t="shared" si="2"/>
        <v>0</v>
      </c>
      <c r="W18" s="263">
        <f>D2</f>
        <v>664</v>
      </c>
      <c r="X18" s="207" t="s">
        <v>11</v>
      </c>
      <c r="Y18" s="196"/>
      <c r="Z18" s="136"/>
    </row>
    <row r="19" spans="1:26" s="25" customFormat="1" x14ac:dyDescent="0.25">
      <c r="A19" s="58"/>
      <c r="B19" s="59"/>
      <c r="C19" s="59"/>
      <c r="D19" s="59"/>
      <c r="E19" s="61"/>
      <c r="F19" s="61"/>
      <c r="G19" s="60"/>
      <c r="H19" s="66"/>
      <c r="I19" s="38">
        <v>1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7"/>
      <c r="U19" s="73">
        <f t="shared" si="0"/>
        <v>0</v>
      </c>
      <c r="V19" s="224">
        <f t="shared" si="2"/>
        <v>0</v>
      </c>
      <c r="W19" s="261">
        <f>D2</f>
        <v>664</v>
      </c>
      <c r="X19" s="200" t="s">
        <v>30</v>
      </c>
      <c r="Y19" s="196">
        <f t="shared" ref="Y19:Y42" si="3">U19</f>
        <v>0</v>
      </c>
      <c r="Z19" s="87"/>
    </row>
    <row r="20" spans="1:26" s="25" customFormat="1" x14ac:dyDescent="0.25">
      <c r="A20" s="58"/>
      <c r="B20" s="59"/>
      <c r="C20" s="59"/>
      <c r="D20" s="59"/>
      <c r="E20" s="61"/>
      <c r="F20" s="61"/>
      <c r="G20" s="60"/>
      <c r="H20" s="66"/>
      <c r="I20" s="38">
        <v>2</v>
      </c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67"/>
      <c r="U20" s="73">
        <f t="shared" si="0"/>
        <v>0</v>
      </c>
      <c r="V20" s="224">
        <f t="shared" si="2"/>
        <v>0</v>
      </c>
      <c r="W20" s="261">
        <f>D2</f>
        <v>664</v>
      </c>
      <c r="X20" s="200" t="s">
        <v>3</v>
      </c>
      <c r="Y20" s="196">
        <f t="shared" si="3"/>
        <v>0</v>
      </c>
      <c r="Z20" s="87"/>
    </row>
    <row r="21" spans="1:26" s="25" customFormat="1" x14ac:dyDescent="0.25">
      <c r="A21" s="58"/>
      <c r="B21" s="59"/>
      <c r="C21" s="59"/>
      <c r="D21" s="59"/>
      <c r="E21" s="61"/>
      <c r="F21" s="61"/>
      <c r="G21" s="60"/>
      <c r="H21" s="66"/>
      <c r="I21" s="38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67"/>
      <c r="U21" s="73">
        <f t="shared" si="0"/>
        <v>0</v>
      </c>
      <c r="V21" s="224">
        <f t="shared" si="2"/>
        <v>0</v>
      </c>
      <c r="W21" s="261">
        <f>D2</f>
        <v>664</v>
      </c>
      <c r="X21" s="200" t="s">
        <v>8</v>
      </c>
      <c r="Y21" s="196">
        <f t="shared" si="3"/>
        <v>0</v>
      </c>
      <c r="Z21" s="115" t="s">
        <v>217</v>
      </c>
    </row>
    <row r="22" spans="1:26" s="25" customFormat="1" x14ac:dyDescent="0.25">
      <c r="A22" s="58"/>
      <c r="B22" s="59"/>
      <c r="C22" s="59"/>
      <c r="D22" s="59"/>
      <c r="E22" s="61"/>
      <c r="F22" s="61"/>
      <c r="G22" s="60"/>
      <c r="H22" s="66"/>
      <c r="I22" s="38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67">
        <v>1</v>
      </c>
      <c r="U22" s="73">
        <f>SUM(H22,J22,L22,N22,P22,R22,T22)</f>
        <v>1</v>
      </c>
      <c r="V22" s="224">
        <f t="shared" si="2"/>
        <v>1.5060240963855422E-3</v>
      </c>
      <c r="W22" s="261">
        <f>D2</f>
        <v>664</v>
      </c>
      <c r="X22" s="200" t="s">
        <v>9</v>
      </c>
      <c r="Y22" s="196">
        <f t="shared" si="3"/>
        <v>1</v>
      </c>
      <c r="Z22" s="115" t="s">
        <v>216</v>
      </c>
    </row>
    <row r="23" spans="1:26" s="25" customFormat="1" x14ac:dyDescent="0.25">
      <c r="A23" s="58"/>
      <c r="B23" s="59"/>
      <c r="C23" s="59"/>
      <c r="D23" s="59"/>
      <c r="E23" s="61"/>
      <c r="F23" s="61"/>
      <c r="G23" s="60"/>
      <c r="H23" s="66"/>
      <c r="I23" s="38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67"/>
      <c r="U23" s="73">
        <f t="shared" ref="U23:U30" si="4">SUM(H23,J23,L23,N23,P23,R23,T23)</f>
        <v>0</v>
      </c>
      <c r="V23" s="224">
        <f t="shared" si="2"/>
        <v>0</v>
      </c>
      <c r="W23" s="261">
        <f>D2</f>
        <v>664</v>
      </c>
      <c r="X23" s="200" t="s">
        <v>82</v>
      </c>
      <c r="Y23" s="196">
        <f t="shared" si="3"/>
        <v>0</v>
      </c>
      <c r="Z23" s="136"/>
    </row>
    <row r="24" spans="1:26" s="25" customFormat="1" x14ac:dyDescent="0.25">
      <c r="A24" s="58"/>
      <c r="B24" s="59"/>
      <c r="C24" s="59"/>
      <c r="D24" s="59"/>
      <c r="E24" s="61"/>
      <c r="F24" s="61"/>
      <c r="G24" s="60"/>
      <c r="H24" s="134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67"/>
      <c r="U24" s="73">
        <f t="shared" si="4"/>
        <v>0</v>
      </c>
      <c r="V24" s="224">
        <f t="shared" si="2"/>
        <v>0</v>
      </c>
      <c r="W24" s="261">
        <f>D2</f>
        <v>664</v>
      </c>
      <c r="X24" s="200" t="s">
        <v>20</v>
      </c>
      <c r="Y24" s="196">
        <f t="shared" si="3"/>
        <v>0</v>
      </c>
      <c r="Z24" s="87"/>
    </row>
    <row r="25" spans="1:26" s="25" customFormat="1" x14ac:dyDescent="0.25">
      <c r="A25" s="58"/>
      <c r="B25" s="59"/>
      <c r="C25" s="59"/>
      <c r="D25" s="59"/>
      <c r="E25" s="61"/>
      <c r="F25" s="61"/>
      <c r="G25" s="60"/>
      <c r="H25" s="66"/>
      <c r="I25" s="75">
        <v>1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67"/>
      <c r="U25" s="73">
        <f t="shared" si="4"/>
        <v>0</v>
      </c>
      <c r="V25" s="224">
        <f t="shared" si="2"/>
        <v>0</v>
      </c>
      <c r="W25" s="261">
        <f>D2</f>
        <v>664</v>
      </c>
      <c r="X25" s="200" t="s">
        <v>83</v>
      </c>
      <c r="Y25" s="196">
        <f t="shared" si="3"/>
        <v>0</v>
      </c>
      <c r="Z25" s="87"/>
    </row>
    <row r="26" spans="1:26" s="25" customFormat="1" x14ac:dyDescent="0.25">
      <c r="A26" s="58"/>
      <c r="B26" s="59"/>
      <c r="C26" s="59"/>
      <c r="D26" s="59"/>
      <c r="E26" s="61"/>
      <c r="F26" s="61"/>
      <c r="G26" s="60"/>
      <c r="H26" s="66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67"/>
      <c r="U26" s="73">
        <f t="shared" si="4"/>
        <v>0</v>
      </c>
      <c r="V26" s="224">
        <f t="shared" si="2"/>
        <v>0</v>
      </c>
      <c r="W26" s="261">
        <f>D2</f>
        <v>664</v>
      </c>
      <c r="X26" s="200" t="s">
        <v>10</v>
      </c>
      <c r="Y26" s="196">
        <f t="shared" si="3"/>
        <v>0</v>
      </c>
      <c r="Z26" s="136"/>
    </row>
    <row r="27" spans="1:26" s="25" customFormat="1" x14ac:dyDescent="0.25">
      <c r="A27" s="58"/>
      <c r="B27" s="59"/>
      <c r="C27" s="59"/>
      <c r="D27" s="59"/>
      <c r="E27" s="61"/>
      <c r="F27" s="61"/>
      <c r="G27" s="60"/>
      <c r="H27" s="66"/>
      <c r="I27" s="75">
        <v>1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67"/>
      <c r="U27" s="73">
        <f t="shared" si="4"/>
        <v>0</v>
      </c>
      <c r="V27" s="224">
        <f t="shared" si="2"/>
        <v>0</v>
      </c>
      <c r="W27" s="261">
        <f>D2</f>
        <v>664</v>
      </c>
      <c r="X27" s="200" t="s">
        <v>13</v>
      </c>
      <c r="Y27" s="196">
        <f t="shared" si="3"/>
        <v>0</v>
      </c>
      <c r="Z27" s="136"/>
    </row>
    <row r="28" spans="1:26" s="25" customFormat="1" x14ac:dyDescent="0.25">
      <c r="A28" s="58"/>
      <c r="B28" s="59"/>
      <c r="C28" s="59"/>
      <c r="D28" s="59"/>
      <c r="E28" s="61"/>
      <c r="F28" s="61"/>
      <c r="G28" s="60"/>
      <c r="H28" s="66"/>
      <c r="I28" s="75">
        <v>3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67"/>
      <c r="U28" s="73">
        <f t="shared" si="4"/>
        <v>0</v>
      </c>
      <c r="V28" s="224">
        <f t="shared" si="2"/>
        <v>0</v>
      </c>
      <c r="W28" s="261">
        <f>D2</f>
        <v>664</v>
      </c>
      <c r="X28" s="200" t="s">
        <v>101</v>
      </c>
      <c r="Y28" s="196">
        <f t="shared" si="3"/>
        <v>0</v>
      </c>
      <c r="Z28" s="87"/>
    </row>
    <row r="29" spans="1:26" s="25" customFormat="1" x14ac:dyDescent="0.25">
      <c r="A29" s="58"/>
      <c r="B29" s="59"/>
      <c r="C29" s="59"/>
      <c r="D29" s="59"/>
      <c r="E29" s="61"/>
      <c r="F29" s="61"/>
      <c r="G29" s="60"/>
      <c r="H29" s="66"/>
      <c r="I29" s="75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7"/>
      <c r="U29" s="73">
        <f t="shared" si="4"/>
        <v>0</v>
      </c>
      <c r="V29" s="224">
        <f t="shared" si="2"/>
        <v>0</v>
      </c>
      <c r="W29" s="261">
        <f>D2</f>
        <v>664</v>
      </c>
      <c r="X29" s="200" t="s">
        <v>85</v>
      </c>
      <c r="Y29" s="196">
        <f t="shared" si="3"/>
        <v>0</v>
      </c>
      <c r="Z29" s="87"/>
    </row>
    <row r="30" spans="1:26" s="25" customFormat="1" ht="15.75" thickBot="1" x14ac:dyDescent="0.3">
      <c r="A30" s="58"/>
      <c r="B30" s="59"/>
      <c r="C30" s="59"/>
      <c r="D30" s="59"/>
      <c r="E30" s="61"/>
      <c r="F30" s="61"/>
      <c r="G30" s="60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73">
        <f t="shared" si="4"/>
        <v>0</v>
      </c>
      <c r="V30" s="331">
        <f t="shared" si="2"/>
        <v>0</v>
      </c>
      <c r="W30" s="262">
        <f>D2</f>
        <v>664</v>
      </c>
      <c r="X30" s="206" t="s">
        <v>172</v>
      </c>
      <c r="Y30" s="196">
        <f t="shared" si="3"/>
        <v>0</v>
      </c>
      <c r="Z30" s="87"/>
    </row>
    <row r="31" spans="1:26" s="25" customFormat="1" ht="15.75" thickBot="1" x14ac:dyDescent="0.3">
      <c r="A31" s="58"/>
      <c r="B31" s="59"/>
      <c r="C31" s="59"/>
      <c r="D31" s="59"/>
      <c r="E31" s="61"/>
      <c r="F31" s="61"/>
      <c r="G31" s="60"/>
      <c r="H31" s="205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3"/>
      <c r="U31" s="202"/>
      <c r="V31" s="202"/>
      <c r="W31" s="316"/>
      <c r="X31" s="126" t="s">
        <v>86</v>
      </c>
      <c r="Y31" s="196">
        <f t="shared" si="3"/>
        <v>0</v>
      </c>
      <c r="Z31" s="87"/>
    </row>
    <row r="32" spans="1:26" s="25" customFormat="1" x14ac:dyDescent="0.25">
      <c r="A32" s="58"/>
      <c r="B32" s="59"/>
      <c r="C32" s="59"/>
      <c r="D32" s="59"/>
      <c r="E32" s="61"/>
      <c r="F32" s="61"/>
      <c r="G32" s="62"/>
      <c r="H32" s="6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65"/>
      <c r="U32" s="78">
        <f t="shared" ref="U32:U41" si="5">SUM(H32,J32,L32,N32,P32,R32,T32)</f>
        <v>0</v>
      </c>
      <c r="V32" s="224">
        <f>($U32)/$D$2</f>
        <v>0</v>
      </c>
      <c r="W32" s="261">
        <f>D2</f>
        <v>664</v>
      </c>
      <c r="X32" s="201" t="s">
        <v>87</v>
      </c>
      <c r="Y32" s="196">
        <f t="shared" si="3"/>
        <v>0</v>
      </c>
      <c r="Z32" s="87"/>
    </row>
    <row r="33" spans="1:26" s="25" customFormat="1" x14ac:dyDescent="0.25">
      <c r="A33" s="58"/>
      <c r="B33" s="59"/>
      <c r="C33" s="59"/>
      <c r="D33" s="59"/>
      <c r="E33" s="61"/>
      <c r="F33" s="61"/>
      <c r="G33" s="62"/>
      <c r="H33" s="66">
        <v>8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67"/>
      <c r="U33" s="73">
        <f t="shared" si="5"/>
        <v>8</v>
      </c>
      <c r="V33" s="102">
        <f t="shared" ref="V33:V41" si="6">($U33)/$D$2</f>
        <v>1.2048192771084338E-2</v>
      </c>
      <c r="W33" s="261">
        <f>D2</f>
        <v>664</v>
      </c>
      <c r="X33" s="200" t="s">
        <v>88</v>
      </c>
      <c r="Y33" s="196">
        <f t="shared" si="3"/>
        <v>8</v>
      </c>
      <c r="Z33" s="105" t="s">
        <v>218</v>
      </c>
    </row>
    <row r="34" spans="1:26" s="25" customFormat="1" x14ac:dyDescent="0.25">
      <c r="A34" s="58"/>
      <c r="B34" s="59"/>
      <c r="C34" s="59"/>
      <c r="D34" s="59"/>
      <c r="E34" s="61"/>
      <c r="F34" s="61"/>
      <c r="G34" s="62"/>
      <c r="H34" s="66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67"/>
      <c r="U34" s="73">
        <f t="shared" si="5"/>
        <v>0</v>
      </c>
      <c r="V34" s="102">
        <f t="shared" si="6"/>
        <v>0</v>
      </c>
      <c r="W34" s="261"/>
      <c r="X34" s="200" t="s">
        <v>89</v>
      </c>
      <c r="Y34" s="196"/>
      <c r="Z34" s="105"/>
    </row>
    <row r="35" spans="1:26" s="25" customFormat="1" x14ac:dyDescent="0.25">
      <c r="A35" s="58"/>
      <c r="B35" s="59"/>
      <c r="C35" s="59"/>
      <c r="D35" s="59"/>
      <c r="E35" s="61"/>
      <c r="F35" s="61"/>
      <c r="G35" s="62"/>
      <c r="H35" s="66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67"/>
      <c r="U35" s="73">
        <f t="shared" si="5"/>
        <v>0</v>
      </c>
      <c r="V35" s="102">
        <f t="shared" si="6"/>
        <v>0</v>
      </c>
      <c r="W35" s="261"/>
      <c r="X35" s="200" t="s">
        <v>39</v>
      </c>
      <c r="Y35" s="196"/>
      <c r="Z35" s="363"/>
    </row>
    <row r="36" spans="1:26" s="25" customFormat="1" x14ac:dyDescent="0.25">
      <c r="A36" s="58"/>
      <c r="B36" s="59"/>
      <c r="C36" s="59"/>
      <c r="D36" s="59"/>
      <c r="E36" s="61"/>
      <c r="F36" s="61"/>
      <c r="G36" s="62"/>
      <c r="H36" s="66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67"/>
      <c r="U36" s="73">
        <f t="shared" si="5"/>
        <v>0</v>
      </c>
      <c r="V36" s="102">
        <f t="shared" si="6"/>
        <v>0</v>
      </c>
      <c r="W36" s="261"/>
      <c r="X36" s="200" t="s">
        <v>37</v>
      </c>
      <c r="Y36" s="196"/>
      <c r="Z36" s="105"/>
    </row>
    <row r="37" spans="1:26" s="25" customFormat="1" ht="15.75" x14ac:dyDescent="0.25">
      <c r="A37" s="58"/>
      <c r="B37" s="59"/>
      <c r="C37" s="59"/>
      <c r="D37" s="59"/>
      <c r="E37" s="61"/>
      <c r="F37" s="61"/>
      <c r="G37" s="62"/>
      <c r="H37" s="66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67"/>
      <c r="U37" s="73">
        <f t="shared" si="5"/>
        <v>0</v>
      </c>
      <c r="V37" s="102">
        <f t="shared" si="6"/>
        <v>0</v>
      </c>
      <c r="W37" s="261">
        <f>D2</f>
        <v>664</v>
      </c>
      <c r="X37" s="282" t="s">
        <v>207</v>
      </c>
      <c r="Y37" s="196">
        <f t="shared" si="3"/>
        <v>0</v>
      </c>
      <c r="Z37" s="105"/>
    </row>
    <row r="38" spans="1:26" s="25" customFormat="1" x14ac:dyDescent="0.25">
      <c r="A38" s="58"/>
      <c r="B38" s="59"/>
      <c r="C38" s="59"/>
      <c r="D38" s="59"/>
      <c r="E38" s="61"/>
      <c r="F38" s="61"/>
      <c r="G38" s="62"/>
      <c r="H38" s="66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67"/>
      <c r="U38" s="73">
        <f t="shared" si="5"/>
        <v>0</v>
      </c>
      <c r="V38" s="102">
        <f t="shared" si="6"/>
        <v>0</v>
      </c>
      <c r="W38" s="261">
        <f>D2</f>
        <v>664</v>
      </c>
      <c r="X38" s="200" t="s">
        <v>13</v>
      </c>
      <c r="Y38" s="196">
        <f t="shared" si="3"/>
        <v>0</v>
      </c>
      <c r="Z38" s="363"/>
    </row>
    <row r="39" spans="1:26" s="25" customFormat="1" x14ac:dyDescent="0.25">
      <c r="A39" s="58"/>
      <c r="B39" s="59"/>
      <c r="C39" s="59"/>
      <c r="D39" s="59"/>
      <c r="E39" s="61"/>
      <c r="F39" s="61"/>
      <c r="G39" s="62"/>
      <c r="H39" s="66">
        <v>9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67"/>
      <c r="U39" s="73">
        <f t="shared" si="5"/>
        <v>9</v>
      </c>
      <c r="V39" s="102">
        <f t="shared" si="6"/>
        <v>1.355421686746988E-2</v>
      </c>
      <c r="W39" s="261">
        <f>D2</f>
        <v>664</v>
      </c>
      <c r="X39" s="200" t="s">
        <v>37</v>
      </c>
      <c r="Y39" s="196">
        <f t="shared" si="3"/>
        <v>9</v>
      </c>
      <c r="Z39" s="87" t="s">
        <v>184</v>
      </c>
    </row>
    <row r="40" spans="1:26" s="25" customFormat="1" ht="15.75" x14ac:dyDescent="0.25">
      <c r="A40" s="58"/>
      <c r="B40" s="59"/>
      <c r="C40" s="59"/>
      <c r="D40" s="59"/>
      <c r="E40" s="61"/>
      <c r="F40" s="61"/>
      <c r="G40" s="62"/>
      <c r="H40" s="66">
        <v>1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67"/>
      <c r="U40" s="73">
        <f t="shared" si="5"/>
        <v>1</v>
      </c>
      <c r="V40" s="102">
        <f t="shared" si="6"/>
        <v>1.5060240963855422E-3</v>
      </c>
      <c r="W40" s="261">
        <f>D2</f>
        <v>664</v>
      </c>
      <c r="X40" s="282" t="s">
        <v>215</v>
      </c>
      <c r="Y40" s="196">
        <f t="shared" si="3"/>
        <v>1</v>
      </c>
      <c r="Z40" s="87"/>
    </row>
    <row r="41" spans="1:26" s="25" customFormat="1" ht="15.75" thickBot="1" x14ac:dyDescent="0.3">
      <c r="A41" s="191"/>
      <c r="B41" s="192"/>
      <c r="C41" s="192"/>
      <c r="D41" s="192"/>
      <c r="E41" s="193"/>
      <c r="F41" s="193"/>
      <c r="G41" s="199"/>
      <c r="H41" s="70">
        <v>2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195">
        <f t="shared" si="5"/>
        <v>2</v>
      </c>
      <c r="V41" s="331">
        <f t="shared" si="6"/>
        <v>3.0120481927710845E-3</v>
      </c>
      <c r="W41" s="262">
        <f>D2</f>
        <v>664</v>
      </c>
      <c r="X41" s="315" t="s">
        <v>76</v>
      </c>
      <c r="Y41" s="196">
        <f t="shared" si="3"/>
        <v>2</v>
      </c>
      <c r="Z41" s="198"/>
    </row>
    <row r="42" spans="1:26" s="25" customFormat="1" ht="15.75" thickBot="1" x14ac:dyDescent="0.3">
      <c r="A42" s="47"/>
      <c r="B42" s="47"/>
      <c r="C42" s="47"/>
      <c r="D42" s="47"/>
      <c r="E42" s="47"/>
      <c r="F42" s="47"/>
      <c r="G42" s="53" t="s">
        <v>5</v>
      </c>
      <c r="H42" s="63">
        <f t="shared" ref="H42:T42" si="7">SUM(H3:H41)</f>
        <v>88</v>
      </c>
      <c r="I42" s="63">
        <f t="shared" si="7"/>
        <v>13</v>
      </c>
      <c r="J42" s="63">
        <f t="shared" si="7"/>
        <v>8</v>
      </c>
      <c r="K42" s="63">
        <f t="shared" si="7"/>
        <v>0</v>
      </c>
      <c r="L42" s="63">
        <f t="shared" si="7"/>
        <v>0</v>
      </c>
      <c r="M42" s="63">
        <f t="shared" si="7"/>
        <v>0</v>
      </c>
      <c r="N42" s="63">
        <f t="shared" si="7"/>
        <v>0</v>
      </c>
      <c r="O42" s="63">
        <f t="shared" si="7"/>
        <v>0</v>
      </c>
      <c r="P42" s="63">
        <f t="shared" si="7"/>
        <v>0</v>
      </c>
      <c r="Q42" s="63">
        <f t="shared" si="7"/>
        <v>0</v>
      </c>
      <c r="R42" s="63">
        <f t="shared" si="7"/>
        <v>0</v>
      </c>
      <c r="S42" s="63">
        <f t="shared" si="7"/>
        <v>0</v>
      </c>
      <c r="T42" s="63">
        <f t="shared" si="7"/>
        <v>8</v>
      </c>
      <c r="U42" s="79">
        <f>SUM(H42,J42,L42,N42,P42,R42,T42)</f>
        <v>104</v>
      </c>
      <c r="V42" s="451">
        <f>($U42)/$D$2</f>
        <v>0.15662650602409639</v>
      </c>
      <c r="W42" s="450">
        <f>D2</f>
        <v>664</v>
      </c>
      <c r="X42" s="197"/>
      <c r="Y42" s="196">
        <f t="shared" si="3"/>
        <v>104</v>
      </c>
      <c r="Z42" s="14" t="s">
        <v>110</v>
      </c>
    </row>
    <row r="44" spans="1:26" ht="15.75" thickBot="1" x14ac:dyDescent="0.3"/>
    <row r="45" spans="1:26" s="25" customFormat="1" ht="90.75" thickBot="1" x14ac:dyDescent="0.3">
      <c r="A45" s="49" t="s">
        <v>23</v>
      </c>
      <c r="B45" s="49" t="s">
        <v>51</v>
      </c>
      <c r="C45" s="49" t="s">
        <v>56</v>
      </c>
      <c r="D45" s="49" t="s">
        <v>18</v>
      </c>
      <c r="E45" s="48" t="s">
        <v>17</v>
      </c>
      <c r="F45" s="50" t="s">
        <v>1</v>
      </c>
      <c r="G45" s="51" t="s">
        <v>24</v>
      </c>
      <c r="H45" s="52" t="s">
        <v>77</v>
      </c>
      <c r="I45" s="52" t="s">
        <v>78</v>
      </c>
      <c r="J45" s="52" t="s">
        <v>57</v>
      </c>
      <c r="K45" s="52" t="s">
        <v>62</v>
      </c>
      <c r="L45" s="52" t="s">
        <v>58</v>
      </c>
      <c r="M45" s="52" t="s">
        <v>63</v>
      </c>
      <c r="N45" s="52" t="s">
        <v>59</v>
      </c>
      <c r="O45" s="52" t="s">
        <v>64</v>
      </c>
      <c r="P45" s="52" t="s">
        <v>60</v>
      </c>
      <c r="Q45" s="52" t="s">
        <v>79</v>
      </c>
      <c r="R45" s="52" t="s">
        <v>61</v>
      </c>
      <c r="S45" s="52" t="s">
        <v>131</v>
      </c>
      <c r="T45" s="49" t="s">
        <v>44</v>
      </c>
      <c r="U45" s="49" t="s">
        <v>5</v>
      </c>
      <c r="V45" s="48" t="s">
        <v>2</v>
      </c>
      <c r="W45" s="88" t="s">
        <v>171</v>
      </c>
      <c r="X45" s="89" t="s">
        <v>21</v>
      </c>
      <c r="Y45" s="215" t="s">
        <v>5</v>
      </c>
      <c r="Z45" s="222" t="s">
        <v>7</v>
      </c>
    </row>
    <row r="46" spans="1:26" s="25" customFormat="1" ht="14.25" customHeight="1" thickBot="1" x14ac:dyDescent="0.3">
      <c r="A46" s="221">
        <v>1473554</v>
      </c>
      <c r="B46" s="221" t="s">
        <v>214</v>
      </c>
      <c r="C46" s="220">
        <v>1152</v>
      </c>
      <c r="D46" s="219">
        <v>1206</v>
      </c>
      <c r="E46" s="218">
        <v>1092</v>
      </c>
      <c r="F46" s="217">
        <f>E46/D46</f>
        <v>0.90547263681592038</v>
      </c>
      <c r="G46" s="216">
        <v>44912</v>
      </c>
      <c r="H46" s="205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3"/>
      <c r="U46" s="94"/>
      <c r="V46" s="202"/>
      <c r="W46" s="202"/>
      <c r="X46" s="95" t="s">
        <v>80</v>
      </c>
      <c r="Y46" s="215" t="s">
        <v>5</v>
      </c>
      <c r="Z46" s="86"/>
    </row>
    <row r="47" spans="1:26" s="25" customFormat="1" ht="15" customHeight="1" x14ac:dyDescent="0.25">
      <c r="A47" s="55"/>
      <c r="B47" s="56"/>
      <c r="C47" s="56"/>
      <c r="D47" s="56"/>
      <c r="E47" s="56"/>
      <c r="F47" s="56"/>
      <c r="G47" s="57"/>
      <c r="H47" s="64">
        <v>42</v>
      </c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65">
        <v>8</v>
      </c>
      <c r="U47" s="77">
        <f t="shared" ref="U47:U65" si="8">SUM(H47,J47,L47,N47,P47,R47,T47)</f>
        <v>50</v>
      </c>
      <c r="V47" s="224">
        <f>($U47)/$D$46</f>
        <v>4.1459369817578771E-2</v>
      </c>
      <c r="W47" s="261">
        <f>D46</f>
        <v>1206</v>
      </c>
      <c r="X47" s="201" t="s">
        <v>16</v>
      </c>
      <c r="Y47" s="214">
        <f t="shared" ref="Y47:Y59" si="9">U47</f>
        <v>50</v>
      </c>
      <c r="Z47" s="105"/>
    </row>
    <row r="48" spans="1:26" s="25" customFormat="1" ht="15" customHeight="1" x14ac:dyDescent="0.25">
      <c r="A48" s="58"/>
      <c r="B48" s="59"/>
      <c r="C48" s="59"/>
      <c r="D48" s="59"/>
      <c r="E48" s="59"/>
      <c r="F48" s="59"/>
      <c r="G48" s="60"/>
      <c r="H48" s="66"/>
      <c r="I48" s="75"/>
      <c r="J48" s="75"/>
      <c r="K48" s="75"/>
      <c r="L48" s="75"/>
      <c r="M48" s="75"/>
      <c r="N48" s="71"/>
      <c r="O48" s="75"/>
      <c r="P48" s="75"/>
      <c r="Q48" s="75"/>
      <c r="R48" s="75"/>
      <c r="S48" s="75"/>
      <c r="T48" s="67"/>
      <c r="U48" s="73">
        <f t="shared" si="8"/>
        <v>0</v>
      </c>
      <c r="V48" s="224">
        <f t="shared" ref="V48:V74" si="10">($U48)/$D$46</f>
        <v>0</v>
      </c>
      <c r="W48" s="261">
        <f>D46</f>
        <v>1206</v>
      </c>
      <c r="X48" s="200" t="s">
        <v>46</v>
      </c>
      <c r="Y48" s="196">
        <f t="shared" si="9"/>
        <v>0</v>
      </c>
      <c r="Z48" s="290"/>
    </row>
    <row r="49" spans="1:26" s="25" customFormat="1" x14ac:dyDescent="0.25">
      <c r="A49" s="58"/>
      <c r="B49" s="59"/>
      <c r="C49" s="59"/>
      <c r="D49" s="59"/>
      <c r="E49" s="59"/>
      <c r="F49" s="59"/>
      <c r="G49" s="60"/>
      <c r="H49" s="66"/>
      <c r="I49" s="75"/>
      <c r="J49" s="75">
        <v>2</v>
      </c>
      <c r="K49" s="75"/>
      <c r="L49" s="75"/>
      <c r="M49" s="75"/>
      <c r="N49" s="75"/>
      <c r="O49" s="75"/>
      <c r="P49" s="75"/>
      <c r="Q49" s="75"/>
      <c r="R49" s="75"/>
      <c r="S49" s="75"/>
      <c r="T49" s="67"/>
      <c r="U49" s="73">
        <f t="shared" si="8"/>
        <v>2</v>
      </c>
      <c r="V49" s="224">
        <f t="shared" si="10"/>
        <v>1.658374792703151E-3</v>
      </c>
      <c r="W49" s="261">
        <f>D46</f>
        <v>1206</v>
      </c>
      <c r="X49" s="200" t="s">
        <v>6</v>
      </c>
      <c r="Y49" s="196">
        <f t="shared" si="9"/>
        <v>2</v>
      </c>
      <c r="Z49" s="136"/>
    </row>
    <row r="50" spans="1:26" s="25" customFormat="1" x14ac:dyDescent="0.25">
      <c r="A50" s="58"/>
      <c r="B50" s="59"/>
      <c r="C50" s="59"/>
      <c r="D50" s="59"/>
      <c r="E50" s="61"/>
      <c r="F50" s="61"/>
      <c r="G50" s="60"/>
      <c r="H50" s="66">
        <v>1</v>
      </c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67"/>
      <c r="U50" s="73">
        <f t="shared" si="8"/>
        <v>1</v>
      </c>
      <c r="V50" s="224">
        <f t="shared" si="10"/>
        <v>8.2918739635157548E-4</v>
      </c>
      <c r="W50" s="261">
        <f>D46</f>
        <v>1206</v>
      </c>
      <c r="X50" s="200" t="s">
        <v>14</v>
      </c>
      <c r="Y50" s="196">
        <f t="shared" si="9"/>
        <v>1</v>
      </c>
      <c r="Z50" s="87"/>
    </row>
    <row r="51" spans="1:26" s="25" customFormat="1" x14ac:dyDescent="0.25">
      <c r="A51" s="58"/>
      <c r="B51" s="59"/>
      <c r="C51" s="59"/>
      <c r="D51" s="59"/>
      <c r="E51" s="61"/>
      <c r="F51" s="61"/>
      <c r="G51" s="60"/>
      <c r="H51" s="66">
        <v>3</v>
      </c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67"/>
      <c r="U51" s="73">
        <f t="shared" si="8"/>
        <v>3</v>
      </c>
      <c r="V51" s="224">
        <f t="shared" si="10"/>
        <v>2.4875621890547263E-3</v>
      </c>
      <c r="W51" s="261">
        <f>D46</f>
        <v>1206</v>
      </c>
      <c r="X51" s="200" t="s">
        <v>15</v>
      </c>
      <c r="Y51" s="196">
        <f t="shared" si="9"/>
        <v>3</v>
      </c>
      <c r="Z51" s="87"/>
    </row>
    <row r="52" spans="1:26" s="25" customFormat="1" x14ac:dyDescent="0.25">
      <c r="A52" s="58"/>
      <c r="B52" s="59"/>
      <c r="C52" s="59"/>
      <c r="D52" s="59"/>
      <c r="E52" s="61"/>
      <c r="F52" s="61"/>
      <c r="G52" s="60"/>
      <c r="H52" s="66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67"/>
      <c r="U52" s="73">
        <f t="shared" si="8"/>
        <v>0</v>
      </c>
      <c r="V52" s="224">
        <f t="shared" si="10"/>
        <v>0</v>
      </c>
      <c r="W52" s="261">
        <f>D46</f>
        <v>1206</v>
      </c>
      <c r="X52" s="200" t="s">
        <v>32</v>
      </c>
      <c r="Y52" s="196">
        <f t="shared" si="9"/>
        <v>0</v>
      </c>
      <c r="Z52" s="136"/>
    </row>
    <row r="53" spans="1:26" s="25" customFormat="1" x14ac:dyDescent="0.25">
      <c r="A53" s="58"/>
      <c r="B53" s="59"/>
      <c r="C53" s="59"/>
      <c r="D53" s="59"/>
      <c r="E53" s="61"/>
      <c r="F53" s="61"/>
      <c r="G53" s="60"/>
      <c r="H53" s="66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67"/>
      <c r="U53" s="73">
        <f t="shared" si="8"/>
        <v>0</v>
      </c>
      <c r="V53" s="224">
        <f t="shared" si="10"/>
        <v>0</v>
      </c>
      <c r="W53" s="261">
        <f>D46</f>
        <v>1206</v>
      </c>
      <c r="X53" s="200" t="s">
        <v>33</v>
      </c>
      <c r="Y53" s="196">
        <f t="shared" si="9"/>
        <v>0</v>
      </c>
      <c r="Z53" s="136"/>
    </row>
    <row r="54" spans="1:26" s="25" customFormat="1" x14ac:dyDescent="0.25">
      <c r="A54" s="58"/>
      <c r="B54" s="59"/>
      <c r="C54" s="59"/>
      <c r="D54" s="59"/>
      <c r="E54" s="61"/>
      <c r="F54" s="61"/>
      <c r="G54" s="60"/>
      <c r="H54" s="66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67"/>
      <c r="U54" s="73">
        <f t="shared" si="8"/>
        <v>0</v>
      </c>
      <c r="V54" s="224">
        <f t="shared" si="10"/>
        <v>0</v>
      </c>
      <c r="W54" s="261">
        <f>D46</f>
        <v>1206</v>
      </c>
      <c r="X54" s="200" t="s">
        <v>37</v>
      </c>
      <c r="Y54" s="196">
        <f t="shared" si="9"/>
        <v>0</v>
      </c>
      <c r="Z54" s="136"/>
    </row>
    <row r="55" spans="1:26" s="25" customFormat="1" x14ac:dyDescent="0.25">
      <c r="A55" s="58"/>
      <c r="B55" s="59"/>
      <c r="C55" s="59"/>
      <c r="D55" s="59"/>
      <c r="E55" s="61"/>
      <c r="F55" s="61"/>
      <c r="G55" s="60"/>
      <c r="H55" s="66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67"/>
      <c r="U55" s="73">
        <f t="shared" si="8"/>
        <v>0</v>
      </c>
      <c r="V55" s="224">
        <f t="shared" si="10"/>
        <v>0</v>
      </c>
      <c r="W55" s="261">
        <f>D46</f>
        <v>1206</v>
      </c>
      <c r="X55" s="200" t="s">
        <v>31</v>
      </c>
      <c r="Y55" s="196">
        <f t="shared" si="9"/>
        <v>0</v>
      </c>
      <c r="Z55" s="136"/>
    </row>
    <row r="56" spans="1:26" s="25" customFormat="1" x14ac:dyDescent="0.25">
      <c r="A56" s="58"/>
      <c r="B56" s="59"/>
      <c r="C56" s="59"/>
      <c r="D56" s="59"/>
      <c r="E56" s="61"/>
      <c r="F56" s="61"/>
      <c r="G56" s="60"/>
      <c r="H56" s="66">
        <v>1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67">
        <v>1</v>
      </c>
      <c r="U56" s="73">
        <f t="shared" si="8"/>
        <v>2</v>
      </c>
      <c r="V56" s="224">
        <f t="shared" si="10"/>
        <v>1.658374792703151E-3</v>
      </c>
      <c r="W56" s="261">
        <f>D46</f>
        <v>1206</v>
      </c>
      <c r="X56" s="200" t="s">
        <v>0</v>
      </c>
      <c r="Y56" s="196">
        <f t="shared" si="9"/>
        <v>2</v>
      </c>
      <c r="Z56" s="87"/>
    </row>
    <row r="57" spans="1:26" s="25" customFormat="1" x14ac:dyDescent="0.25">
      <c r="A57" s="58"/>
      <c r="B57" s="59"/>
      <c r="C57" s="59"/>
      <c r="D57" s="59"/>
      <c r="E57" s="61"/>
      <c r="F57" s="61"/>
      <c r="G57" s="60"/>
      <c r="H57" s="66">
        <v>2</v>
      </c>
      <c r="I57" s="75"/>
      <c r="J57" s="75">
        <v>6</v>
      </c>
      <c r="K57" s="75"/>
      <c r="L57" s="75"/>
      <c r="M57" s="75"/>
      <c r="N57" s="75"/>
      <c r="O57" s="75"/>
      <c r="P57" s="75"/>
      <c r="Q57" s="75"/>
      <c r="R57" s="75"/>
      <c r="S57" s="75"/>
      <c r="T57" s="67"/>
      <c r="U57" s="73">
        <f t="shared" si="8"/>
        <v>8</v>
      </c>
      <c r="V57" s="224">
        <f t="shared" si="10"/>
        <v>6.6334991708126038E-3</v>
      </c>
      <c r="W57" s="261">
        <f>D46</f>
        <v>1206</v>
      </c>
      <c r="X57" s="200" t="s">
        <v>12</v>
      </c>
      <c r="Y57" s="196">
        <f t="shared" si="9"/>
        <v>8</v>
      </c>
      <c r="Z57" s="87"/>
    </row>
    <row r="58" spans="1:26" s="25" customFormat="1" x14ac:dyDescent="0.25">
      <c r="A58" s="58"/>
      <c r="B58" s="59"/>
      <c r="C58" s="59"/>
      <c r="D58" s="59"/>
      <c r="E58" s="61"/>
      <c r="F58" s="61"/>
      <c r="G58" s="60"/>
      <c r="H58" s="66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67"/>
      <c r="U58" s="73">
        <f t="shared" si="8"/>
        <v>0</v>
      </c>
      <c r="V58" s="224">
        <f t="shared" si="10"/>
        <v>0</v>
      </c>
      <c r="W58" s="261">
        <f>D46</f>
        <v>1206</v>
      </c>
      <c r="X58" s="200" t="s">
        <v>35</v>
      </c>
      <c r="Y58" s="196">
        <f t="shared" si="9"/>
        <v>0</v>
      </c>
      <c r="Z58" s="136"/>
    </row>
    <row r="59" spans="1:26" s="25" customFormat="1" x14ac:dyDescent="0.25">
      <c r="A59" s="58"/>
      <c r="B59" s="59"/>
      <c r="C59" s="59"/>
      <c r="D59" s="59"/>
      <c r="E59" s="61"/>
      <c r="F59" s="61"/>
      <c r="G59" s="60"/>
      <c r="H59" s="70"/>
      <c r="I59" s="71"/>
      <c r="J59" s="71">
        <v>30</v>
      </c>
      <c r="K59" s="71"/>
      <c r="L59" s="71"/>
      <c r="M59" s="71"/>
      <c r="N59" s="71"/>
      <c r="O59" s="71"/>
      <c r="P59" s="71"/>
      <c r="Q59" s="71"/>
      <c r="R59" s="71"/>
      <c r="S59" s="71"/>
      <c r="T59" s="72">
        <v>3</v>
      </c>
      <c r="U59" s="195">
        <f t="shared" si="8"/>
        <v>33</v>
      </c>
      <c r="V59" s="224">
        <f t="shared" si="10"/>
        <v>2.736318407960199E-2</v>
      </c>
      <c r="W59" s="261">
        <f>D46</f>
        <v>1206</v>
      </c>
      <c r="X59" s="213" t="s">
        <v>20</v>
      </c>
      <c r="Y59" s="196">
        <f t="shared" si="9"/>
        <v>33</v>
      </c>
      <c r="Z59" s="87"/>
    </row>
    <row r="60" spans="1:26" s="25" customFormat="1" x14ac:dyDescent="0.25">
      <c r="A60" s="58"/>
      <c r="B60" s="59"/>
      <c r="C60" s="59"/>
      <c r="D60" s="59"/>
      <c r="E60" s="61"/>
      <c r="F60" s="61"/>
      <c r="G60" s="62"/>
      <c r="H60" s="38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67"/>
      <c r="U60" s="73">
        <f t="shared" si="8"/>
        <v>0</v>
      </c>
      <c r="V60" s="224">
        <f t="shared" si="10"/>
        <v>0</v>
      </c>
      <c r="W60" s="261">
        <f>D46</f>
        <v>1206</v>
      </c>
      <c r="X60" s="200" t="s">
        <v>39</v>
      </c>
      <c r="Y60" s="196"/>
      <c r="Z60" s="136"/>
    </row>
    <row r="61" spans="1:26" s="25" customFormat="1" ht="15.75" thickBot="1" x14ac:dyDescent="0.3">
      <c r="A61" s="58"/>
      <c r="B61" s="59"/>
      <c r="C61" s="59"/>
      <c r="D61" s="59"/>
      <c r="E61" s="61"/>
      <c r="F61" s="61"/>
      <c r="G61" s="60"/>
      <c r="H61" s="212"/>
      <c r="I61" s="211"/>
      <c r="J61" s="211">
        <v>7</v>
      </c>
      <c r="K61" s="211"/>
      <c r="L61" s="211"/>
      <c r="M61" s="211"/>
      <c r="N61" s="211"/>
      <c r="O61" s="211"/>
      <c r="P61" s="211"/>
      <c r="Q61" s="211"/>
      <c r="R61" s="211"/>
      <c r="S61" s="211"/>
      <c r="T61" s="210"/>
      <c r="U61" s="209">
        <f t="shared" si="8"/>
        <v>7</v>
      </c>
      <c r="V61" s="331">
        <f t="shared" si="10"/>
        <v>5.8043117744610278E-3</v>
      </c>
      <c r="W61" s="262">
        <f>D46</f>
        <v>1206</v>
      </c>
      <c r="X61" s="208" t="s">
        <v>29</v>
      </c>
      <c r="Y61" s="196">
        <f>U61</f>
        <v>7</v>
      </c>
      <c r="Z61" s="136"/>
    </row>
    <row r="62" spans="1:26" s="25" customFormat="1" x14ac:dyDescent="0.25">
      <c r="A62" s="58"/>
      <c r="B62" s="59"/>
      <c r="C62" s="59"/>
      <c r="D62" s="59"/>
      <c r="E62" s="61"/>
      <c r="F62" s="61"/>
      <c r="G62" s="60"/>
      <c r="H62" s="64"/>
      <c r="I62" s="184">
        <v>13</v>
      </c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68"/>
      <c r="U62" s="73">
        <f t="shared" si="8"/>
        <v>0</v>
      </c>
      <c r="V62" s="224">
        <f t="shared" si="10"/>
        <v>0</v>
      </c>
      <c r="W62" s="263">
        <f>D46</f>
        <v>1206</v>
      </c>
      <c r="X62" s="207" t="s">
        <v>11</v>
      </c>
      <c r="Y62" s="196"/>
      <c r="Z62" s="136"/>
    </row>
    <row r="63" spans="1:26" s="25" customFormat="1" x14ac:dyDescent="0.25">
      <c r="A63" s="58"/>
      <c r="B63" s="59"/>
      <c r="C63" s="59"/>
      <c r="D63" s="59"/>
      <c r="E63" s="61"/>
      <c r="F63" s="61"/>
      <c r="G63" s="60"/>
      <c r="H63" s="66"/>
      <c r="I63" s="38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67"/>
      <c r="U63" s="73">
        <f t="shared" si="8"/>
        <v>0</v>
      </c>
      <c r="V63" s="224">
        <f t="shared" si="10"/>
        <v>0</v>
      </c>
      <c r="W63" s="261">
        <f>D46</f>
        <v>1206</v>
      </c>
      <c r="X63" s="200" t="s">
        <v>30</v>
      </c>
      <c r="Y63" s="196">
        <f t="shared" ref="Y63:Y77" si="11">U63</f>
        <v>0</v>
      </c>
      <c r="Z63" s="87"/>
    </row>
    <row r="64" spans="1:26" s="25" customFormat="1" x14ac:dyDescent="0.25">
      <c r="A64" s="58"/>
      <c r="B64" s="59"/>
      <c r="C64" s="59"/>
      <c r="D64" s="59"/>
      <c r="E64" s="61"/>
      <c r="F64" s="61"/>
      <c r="G64" s="60"/>
      <c r="H64" s="66"/>
      <c r="I64" s="38">
        <v>3</v>
      </c>
      <c r="J64" s="75">
        <v>1</v>
      </c>
      <c r="K64" s="75"/>
      <c r="L64" s="75"/>
      <c r="M64" s="75"/>
      <c r="N64" s="75"/>
      <c r="O64" s="75"/>
      <c r="P64" s="75"/>
      <c r="Q64" s="75"/>
      <c r="R64" s="75"/>
      <c r="S64" s="75"/>
      <c r="T64" s="67">
        <v>2</v>
      </c>
      <c r="U64" s="73">
        <f t="shared" si="8"/>
        <v>3</v>
      </c>
      <c r="V64" s="224">
        <f t="shared" si="10"/>
        <v>2.4875621890547263E-3</v>
      </c>
      <c r="W64" s="261">
        <f>D46</f>
        <v>1206</v>
      </c>
      <c r="X64" s="200" t="s">
        <v>3</v>
      </c>
      <c r="Y64" s="196">
        <f t="shared" si="11"/>
        <v>3</v>
      </c>
      <c r="Z64" s="87"/>
    </row>
    <row r="65" spans="1:26" s="25" customFormat="1" x14ac:dyDescent="0.25">
      <c r="A65" s="58"/>
      <c r="B65" s="59"/>
      <c r="C65" s="59"/>
      <c r="D65" s="59"/>
      <c r="E65" s="61"/>
      <c r="F65" s="61"/>
      <c r="G65" s="60"/>
      <c r="H65" s="66"/>
      <c r="I65" s="38">
        <v>5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67"/>
      <c r="U65" s="73">
        <f t="shared" si="8"/>
        <v>0</v>
      </c>
      <c r="V65" s="224">
        <f t="shared" si="10"/>
        <v>0</v>
      </c>
      <c r="W65" s="261">
        <f>D46</f>
        <v>1206</v>
      </c>
      <c r="X65" s="200" t="s">
        <v>8</v>
      </c>
      <c r="Y65" s="196">
        <f t="shared" si="11"/>
        <v>0</v>
      </c>
      <c r="Z65" s="115" t="s">
        <v>169</v>
      </c>
    </row>
    <row r="66" spans="1:26" s="25" customFormat="1" x14ac:dyDescent="0.25">
      <c r="A66" s="58"/>
      <c r="B66" s="59"/>
      <c r="C66" s="59"/>
      <c r="D66" s="59"/>
      <c r="E66" s="61"/>
      <c r="F66" s="61"/>
      <c r="G66" s="60"/>
      <c r="H66" s="66"/>
      <c r="I66" s="38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67"/>
      <c r="U66" s="73">
        <f>SUM(H66,J66,L66,N66,P66,R66,T66)</f>
        <v>0</v>
      </c>
      <c r="V66" s="224">
        <f t="shared" si="10"/>
        <v>0</v>
      </c>
      <c r="W66" s="261">
        <f>D46</f>
        <v>1206</v>
      </c>
      <c r="X66" s="200" t="s">
        <v>9</v>
      </c>
      <c r="Y66" s="196">
        <f t="shared" si="11"/>
        <v>0</v>
      </c>
      <c r="Z66" s="115" t="s">
        <v>227</v>
      </c>
    </row>
    <row r="67" spans="1:26" s="25" customFormat="1" x14ac:dyDescent="0.25">
      <c r="A67" s="58"/>
      <c r="B67" s="59"/>
      <c r="C67" s="59"/>
      <c r="D67" s="59"/>
      <c r="E67" s="61"/>
      <c r="F67" s="61"/>
      <c r="G67" s="60"/>
      <c r="H67" s="66"/>
      <c r="I67" s="38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67"/>
      <c r="U67" s="73">
        <f t="shared" ref="U67:U74" si="12">SUM(H67,J67,L67,N67,P67,R67,T67)</f>
        <v>0</v>
      </c>
      <c r="V67" s="224">
        <f t="shared" si="10"/>
        <v>0</v>
      </c>
      <c r="W67" s="261">
        <f>D46</f>
        <v>1206</v>
      </c>
      <c r="X67" s="200" t="s">
        <v>82</v>
      </c>
      <c r="Y67" s="196">
        <f t="shared" si="11"/>
        <v>0</v>
      </c>
      <c r="Z67" s="136"/>
    </row>
    <row r="68" spans="1:26" s="25" customFormat="1" x14ac:dyDescent="0.25">
      <c r="A68" s="58"/>
      <c r="B68" s="59"/>
      <c r="C68" s="59"/>
      <c r="D68" s="59"/>
      <c r="E68" s="61"/>
      <c r="F68" s="61"/>
      <c r="G68" s="60"/>
      <c r="H68" s="134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67"/>
      <c r="U68" s="73">
        <f t="shared" si="12"/>
        <v>0</v>
      </c>
      <c r="V68" s="224">
        <f t="shared" si="10"/>
        <v>0</v>
      </c>
      <c r="W68" s="261">
        <f>D46</f>
        <v>1206</v>
      </c>
      <c r="X68" s="200" t="s">
        <v>20</v>
      </c>
      <c r="Y68" s="196">
        <f t="shared" si="11"/>
        <v>0</v>
      </c>
      <c r="Z68" s="87"/>
    </row>
    <row r="69" spans="1:26" s="25" customFormat="1" x14ac:dyDescent="0.25">
      <c r="A69" s="58"/>
      <c r="B69" s="59"/>
      <c r="C69" s="59"/>
      <c r="D69" s="59"/>
      <c r="E69" s="61"/>
      <c r="F69" s="61"/>
      <c r="G69" s="60"/>
      <c r="H69" s="66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67"/>
      <c r="U69" s="73">
        <f t="shared" si="12"/>
        <v>0</v>
      </c>
      <c r="V69" s="224">
        <f t="shared" si="10"/>
        <v>0</v>
      </c>
      <c r="W69" s="261">
        <f>D46</f>
        <v>1206</v>
      </c>
      <c r="X69" s="200" t="s">
        <v>83</v>
      </c>
      <c r="Y69" s="196">
        <f t="shared" si="11"/>
        <v>0</v>
      </c>
      <c r="Z69" s="87"/>
    </row>
    <row r="70" spans="1:26" s="25" customFormat="1" x14ac:dyDescent="0.25">
      <c r="A70" s="58"/>
      <c r="B70" s="59"/>
      <c r="C70" s="59"/>
      <c r="D70" s="59"/>
      <c r="E70" s="61"/>
      <c r="F70" s="61"/>
      <c r="G70" s="60"/>
      <c r="H70" s="66"/>
      <c r="I70" s="75">
        <v>1</v>
      </c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67"/>
      <c r="U70" s="73">
        <f t="shared" si="12"/>
        <v>0</v>
      </c>
      <c r="V70" s="224">
        <f t="shared" si="10"/>
        <v>0</v>
      </c>
      <c r="W70" s="261">
        <f>D46</f>
        <v>1206</v>
      </c>
      <c r="X70" s="200" t="s">
        <v>10</v>
      </c>
      <c r="Y70" s="196">
        <f t="shared" si="11"/>
        <v>0</v>
      </c>
      <c r="Z70" s="136"/>
    </row>
    <row r="71" spans="1:26" s="25" customFormat="1" x14ac:dyDescent="0.25">
      <c r="A71" s="58"/>
      <c r="B71" s="59"/>
      <c r="C71" s="59"/>
      <c r="D71" s="59"/>
      <c r="E71" s="61"/>
      <c r="F71" s="61"/>
      <c r="G71" s="60"/>
      <c r="H71" s="66"/>
      <c r="I71" s="75">
        <v>6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67"/>
      <c r="U71" s="73">
        <f t="shared" si="12"/>
        <v>0</v>
      </c>
      <c r="V71" s="224">
        <f t="shared" si="10"/>
        <v>0</v>
      </c>
      <c r="W71" s="261">
        <f>D46</f>
        <v>1206</v>
      </c>
      <c r="X71" s="200" t="s">
        <v>13</v>
      </c>
      <c r="Y71" s="196">
        <f t="shared" si="11"/>
        <v>0</v>
      </c>
      <c r="Z71" s="136"/>
    </row>
    <row r="72" spans="1:26" s="25" customFormat="1" x14ac:dyDescent="0.25">
      <c r="A72" s="58"/>
      <c r="B72" s="59"/>
      <c r="C72" s="59"/>
      <c r="D72" s="59"/>
      <c r="E72" s="61"/>
      <c r="F72" s="61"/>
      <c r="G72" s="60"/>
      <c r="H72" s="66"/>
      <c r="I72" s="75">
        <v>1</v>
      </c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67"/>
      <c r="U72" s="73">
        <f t="shared" si="12"/>
        <v>0</v>
      </c>
      <c r="V72" s="224">
        <f t="shared" si="10"/>
        <v>0</v>
      </c>
      <c r="W72" s="261">
        <f>D46</f>
        <v>1206</v>
      </c>
      <c r="X72" s="200" t="s">
        <v>101</v>
      </c>
      <c r="Y72" s="196">
        <f t="shared" si="11"/>
        <v>0</v>
      </c>
      <c r="Z72" s="87"/>
    </row>
    <row r="73" spans="1:26" s="25" customFormat="1" x14ac:dyDescent="0.25">
      <c r="A73" s="58"/>
      <c r="B73" s="59"/>
      <c r="C73" s="59"/>
      <c r="D73" s="59"/>
      <c r="E73" s="61"/>
      <c r="F73" s="61"/>
      <c r="G73" s="60"/>
      <c r="H73" s="66"/>
      <c r="I73" s="75">
        <v>25</v>
      </c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7"/>
      <c r="U73" s="73">
        <f t="shared" si="12"/>
        <v>0</v>
      </c>
      <c r="V73" s="224">
        <f t="shared" si="10"/>
        <v>0</v>
      </c>
      <c r="W73" s="261">
        <f>D46</f>
        <v>1206</v>
      </c>
      <c r="X73" s="200" t="s">
        <v>85</v>
      </c>
      <c r="Y73" s="196">
        <f t="shared" si="11"/>
        <v>0</v>
      </c>
      <c r="Z73" s="87"/>
    </row>
    <row r="74" spans="1:26" s="25" customFormat="1" ht="15.75" thickBot="1" x14ac:dyDescent="0.3">
      <c r="A74" s="58"/>
      <c r="B74" s="59"/>
      <c r="C74" s="59"/>
      <c r="D74" s="59"/>
      <c r="E74" s="61"/>
      <c r="F74" s="61"/>
      <c r="G74" s="60"/>
      <c r="H74" s="70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2"/>
      <c r="U74" s="73">
        <f t="shared" si="12"/>
        <v>0</v>
      </c>
      <c r="V74" s="224">
        <f t="shared" si="10"/>
        <v>0</v>
      </c>
      <c r="W74" s="262">
        <f>D46</f>
        <v>1206</v>
      </c>
      <c r="X74" s="206" t="s">
        <v>172</v>
      </c>
      <c r="Y74" s="196">
        <f t="shared" si="11"/>
        <v>0</v>
      </c>
      <c r="Z74" s="87"/>
    </row>
    <row r="75" spans="1:26" s="25" customFormat="1" ht="15.75" thickBot="1" x14ac:dyDescent="0.3">
      <c r="A75" s="58"/>
      <c r="B75" s="59"/>
      <c r="C75" s="59"/>
      <c r="D75" s="59"/>
      <c r="E75" s="61"/>
      <c r="F75" s="61"/>
      <c r="G75" s="60"/>
      <c r="H75" s="205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3"/>
      <c r="U75" s="202"/>
      <c r="V75" s="202"/>
      <c r="W75" s="316"/>
      <c r="X75" s="126" t="s">
        <v>86</v>
      </c>
      <c r="Y75" s="196">
        <f t="shared" si="11"/>
        <v>0</v>
      </c>
      <c r="Z75" s="87"/>
    </row>
    <row r="76" spans="1:26" s="25" customFormat="1" x14ac:dyDescent="0.25">
      <c r="A76" s="58"/>
      <c r="B76" s="59"/>
      <c r="C76" s="59"/>
      <c r="D76" s="59"/>
      <c r="E76" s="61"/>
      <c r="F76" s="61"/>
      <c r="G76" s="62"/>
      <c r="H76" s="6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65"/>
      <c r="U76" s="78">
        <f t="shared" ref="U76:U85" si="13">SUM(H76,J76,L76,N76,P76,R76,T76)</f>
        <v>0</v>
      </c>
      <c r="V76" s="224">
        <f>($U76)/$D$46</f>
        <v>0</v>
      </c>
      <c r="W76" s="261">
        <f>D46</f>
        <v>1206</v>
      </c>
      <c r="X76" s="201" t="s">
        <v>87</v>
      </c>
      <c r="Y76" s="196">
        <f t="shared" si="11"/>
        <v>0</v>
      </c>
      <c r="Z76" s="87"/>
    </row>
    <row r="77" spans="1:26" s="25" customFormat="1" x14ac:dyDescent="0.25">
      <c r="A77" s="58"/>
      <c r="B77" s="59"/>
      <c r="C77" s="59"/>
      <c r="D77" s="59"/>
      <c r="E77" s="61"/>
      <c r="F77" s="61"/>
      <c r="G77" s="62"/>
      <c r="H77" s="66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67"/>
      <c r="U77" s="73">
        <f t="shared" si="13"/>
        <v>0</v>
      </c>
      <c r="V77" s="224">
        <f t="shared" ref="V77:V86" si="14">($U77)/$D$46</f>
        <v>0</v>
      </c>
      <c r="W77" s="261">
        <f>D46</f>
        <v>1206</v>
      </c>
      <c r="X77" s="200" t="s">
        <v>88</v>
      </c>
      <c r="Y77" s="196">
        <f t="shared" si="11"/>
        <v>0</v>
      </c>
      <c r="Z77" s="105" t="s">
        <v>198</v>
      </c>
    </row>
    <row r="78" spans="1:26" s="25" customFormat="1" x14ac:dyDescent="0.25">
      <c r="A78" s="58"/>
      <c r="B78" s="59"/>
      <c r="C78" s="59"/>
      <c r="D78" s="59"/>
      <c r="E78" s="61"/>
      <c r="F78" s="61"/>
      <c r="G78" s="62"/>
      <c r="H78" s="66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67"/>
      <c r="U78" s="73">
        <f t="shared" si="13"/>
        <v>0</v>
      </c>
      <c r="V78" s="224">
        <f t="shared" si="14"/>
        <v>0</v>
      </c>
      <c r="W78" s="261"/>
      <c r="X78" s="200" t="s">
        <v>89</v>
      </c>
      <c r="Y78" s="196"/>
      <c r="Z78" s="439" t="s">
        <v>204</v>
      </c>
    </row>
    <row r="79" spans="1:26" s="25" customFormat="1" x14ac:dyDescent="0.25">
      <c r="A79" s="58"/>
      <c r="B79" s="59"/>
      <c r="C79" s="59"/>
      <c r="D79" s="59"/>
      <c r="E79" s="61"/>
      <c r="F79" s="61"/>
      <c r="G79" s="62"/>
      <c r="H79" s="66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67"/>
      <c r="U79" s="73">
        <f t="shared" si="13"/>
        <v>0</v>
      </c>
      <c r="V79" s="224">
        <f t="shared" si="14"/>
        <v>0</v>
      </c>
      <c r="W79" s="261"/>
      <c r="X79" s="200" t="s">
        <v>39</v>
      </c>
      <c r="Y79" s="196"/>
      <c r="Z79" s="105" t="s">
        <v>226</v>
      </c>
    </row>
    <row r="80" spans="1:26" s="25" customFormat="1" x14ac:dyDescent="0.25">
      <c r="A80" s="58"/>
      <c r="B80" s="59"/>
      <c r="C80" s="59"/>
      <c r="D80" s="59"/>
      <c r="E80" s="61"/>
      <c r="F80" s="61"/>
      <c r="G80" s="62"/>
      <c r="H80" s="66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67"/>
      <c r="U80" s="73">
        <f t="shared" si="13"/>
        <v>0</v>
      </c>
      <c r="V80" s="224">
        <f t="shared" si="14"/>
        <v>0</v>
      </c>
      <c r="W80" s="261"/>
      <c r="X80" s="200" t="s">
        <v>37</v>
      </c>
      <c r="Y80" s="196"/>
      <c r="Z80" s="439" t="s">
        <v>205</v>
      </c>
    </row>
    <row r="81" spans="1:26" s="25" customFormat="1" ht="15.75" x14ac:dyDescent="0.25">
      <c r="A81" s="58"/>
      <c r="B81" s="59"/>
      <c r="C81" s="59"/>
      <c r="D81" s="59"/>
      <c r="E81" s="61"/>
      <c r="F81" s="61"/>
      <c r="G81" s="62"/>
      <c r="H81" s="66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67"/>
      <c r="U81" s="73">
        <f t="shared" si="13"/>
        <v>0</v>
      </c>
      <c r="V81" s="224">
        <f t="shared" si="14"/>
        <v>0</v>
      </c>
      <c r="W81" s="261">
        <f>D46</f>
        <v>1206</v>
      </c>
      <c r="X81" s="282" t="s">
        <v>207</v>
      </c>
      <c r="Y81" s="196">
        <f t="shared" ref="Y81:Y86" si="15">U81</f>
        <v>0</v>
      </c>
      <c r="Z81" s="105"/>
    </row>
    <row r="82" spans="1:26" s="25" customFormat="1" x14ac:dyDescent="0.25">
      <c r="A82" s="58"/>
      <c r="B82" s="59"/>
      <c r="C82" s="59"/>
      <c r="D82" s="59"/>
      <c r="E82" s="61"/>
      <c r="F82" s="61"/>
      <c r="G82" s="62"/>
      <c r="H82" s="66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67"/>
      <c r="U82" s="73">
        <f t="shared" si="13"/>
        <v>0</v>
      </c>
      <c r="V82" s="224">
        <f t="shared" si="14"/>
        <v>0</v>
      </c>
      <c r="W82" s="261">
        <f>D46</f>
        <v>1206</v>
      </c>
      <c r="X82" s="200" t="s">
        <v>97</v>
      </c>
      <c r="Y82" s="196">
        <f t="shared" si="15"/>
        <v>0</v>
      </c>
      <c r="Z82" s="363"/>
    </row>
    <row r="83" spans="1:26" s="25" customFormat="1" x14ac:dyDescent="0.25">
      <c r="A83" s="58"/>
      <c r="B83" s="59"/>
      <c r="C83" s="59"/>
      <c r="D83" s="59"/>
      <c r="E83" s="61"/>
      <c r="F83" s="61"/>
      <c r="G83" s="62"/>
      <c r="H83" s="66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67"/>
      <c r="U83" s="73">
        <f t="shared" si="13"/>
        <v>0</v>
      </c>
      <c r="V83" s="224">
        <f t="shared" si="14"/>
        <v>0</v>
      </c>
      <c r="W83" s="261">
        <f>D46</f>
        <v>1206</v>
      </c>
      <c r="X83" s="200" t="s">
        <v>37</v>
      </c>
      <c r="Y83" s="196">
        <f t="shared" si="15"/>
        <v>0</v>
      </c>
      <c r="Z83" s="87"/>
    </row>
    <row r="84" spans="1:26" s="25" customFormat="1" ht="15.75" x14ac:dyDescent="0.25">
      <c r="A84" s="58"/>
      <c r="B84" s="59"/>
      <c r="C84" s="59"/>
      <c r="D84" s="59"/>
      <c r="E84" s="61"/>
      <c r="F84" s="61"/>
      <c r="G84" s="62"/>
      <c r="H84" s="66">
        <v>3</v>
      </c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67"/>
      <c r="U84" s="73">
        <f t="shared" si="13"/>
        <v>3</v>
      </c>
      <c r="V84" s="224">
        <f t="shared" si="14"/>
        <v>2.4875621890547263E-3</v>
      </c>
      <c r="W84" s="261">
        <f>D46</f>
        <v>1206</v>
      </c>
      <c r="X84" s="282" t="s">
        <v>215</v>
      </c>
      <c r="Y84" s="196">
        <f t="shared" si="15"/>
        <v>3</v>
      </c>
      <c r="Z84" s="87"/>
    </row>
    <row r="85" spans="1:26" s="25" customFormat="1" ht="15.75" thickBot="1" x14ac:dyDescent="0.3">
      <c r="A85" s="191"/>
      <c r="B85" s="192"/>
      <c r="C85" s="192"/>
      <c r="D85" s="192"/>
      <c r="E85" s="193"/>
      <c r="F85" s="193"/>
      <c r="G85" s="199"/>
      <c r="H85" s="70">
        <v>2</v>
      </c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2"/>
      <c r="U85" s="195">
        <f t="shared" si="13"/>
        <v>2</v>
      </c>
      <c r="V85" s="331">
        <f t="shared" si="14"/>
        <v>1.658374792703151E-3</v>
      </c>
      <c r="W85" s="262">
        <f>D46</f>
        <v>1206</v>
      </c>
      <c r="X85" s="315" t="s">
        <v>76</v>
      </c>
      <c r="Y85" s="196">
        <f t="shared" si="15"/>
        <v>2</v>
      </c>
      <c r="Z85" s="198"/>
    </row>
    <row r="86" spans="1:26" s="25" customFormat="1" ht="15.75" thickBot="1" x14ac:dyDescent="0.3">
      <c r="A86" s="47"/>
      <c r="B86" s="47"/>
      <c r="C86" s="47"/>
      <c r="D86" s="47"/>
      <c r="E86" s="47"/>
      <c r="F86" s="47"/>
      <c r="G86" s="53" t="s">
        <v>5</v>
      </c>
      <c r="H86" s="63">
        <f t="shared" ref="H86:T86" si="16">SUM(H47:H85)</f>
        <v>54</v>
      </c>
      <c r="I86" s="63">
        <f t="shared" si="16"/>
        <v>54</v>
      </c>
      <c r="J86" s="63">
        <f t="shared" si="16"/>
        <v>46</v>
      </c>
      <c r="K86" s="63">
        <f t="shared" si="16"/>
        <v>0</v>
      </c>
      <c r="L86" s="63">
        <f t="shared" si="16"/>
        <v>0</v>
      </c>
      <c r="M86" s="63">
        <f t="shared" si="16"/>
        <v>0</v>
      </c>
      <c r="N86" s="63">
        <f t="shared" si="16"/>
        <v>0</v>
      </c>
      <c r="O86" s="63">
        <f t="shared" si="16"/>
        <v>0</v>
      </c>
      <c r="P86" s="63">
        <f t="shared" si="16"/>
        <v>0</v>
      </c>
      <c r="Q86" s="63">
        <f t="shared" si="16"/>
        <v>0</v>
      </c>
      <c r="R86" s="63">
        <f t="shared" si="16"/>
        <v>0</v>
      </c>
      <c r="S86" s="63">
        <f t="shared" si="16"/>
        <v>0</v>
      </c>
      <c r="T86" s="63">
        <f t="shared" si="16"/>
        <v>14</v>
      </c>
      <c r="U86" s="79">
        <f>SUM(H86,J86,L86,N86,P86,R86,T86)</f>
        <v>114</v>
      </c>
      <c r="V86" s="224">
        <f t="shared" si="14"/>
        <v>9.4527363184079602E-2</v>
      </c>
      <c r="W86" s="450">
        <f>D46</f>
        <v>1206</v>
      </c>
      <c r="X86" s="197"/>
      <c r="Y86" s="196">
        <f t="shared" si="15"/>
        <v>114</v>
      </c>
      <c r="Z86" s="14" t="s">
        <v>110</v>
      </c>
    </row>
  </sheetData>
  <conditionalFormatting sqref="M43:M44 M87:M1048576">
    <cfRule type="cellIs" dxfId="256" priority="22" operator="greaterThan">
      <formula>0.2</formula>
    </cfRule>
  </conditionalFormatting>
  <conditionalFormatting sqref="V2:W2">
    <cfRule type="cellIs" dxfId="255" priority="14" operator="greaterThan">
      <formula>0.2</formula>
    </cfRule>
  </conditionalFormatting>
  <conditionalFormatting sqref="V1">
    <cfRule type="cellIs" dxfId="254" priority="13" operator="greaterThan">
      <formula>0.2</formula>
    </cfRule>
  </conditionalFormatting>
  <conditionalFormatting sqref="W1">
    <cfRule type="cellIs" dxfId="253" priority="12" operator="greaterThan">
      <formula>0.2</formula>
    </cfRule>
  </conditionalFormatting>
  <conditionalFormatting sqref="V42">
    <cfRule type="cellIs" dxfId="252" priority="9" operator="greaterThan">
      <formula>0.2</formula>
    </cfRule>
  </conditionalFormatting>
  <conditionalFormatting sqref="V3:V30 V32:V42">
    <cfRule type="cellIs" dxfId="251" priority="8" operator="greaterThan">
      <formula>0.2</formula>
    </cfRule>
  </conditionalFormatting>
  <conditionalFormatting sqref="V32:V42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V46:W46">
    <cfRule type="cellIs" dxfId="250" priority="7" operator="greaterThan">
      <formula>0.2</formula>
    </cfRule>
  </conditionalFormatting>
  <conditionalFormatting sqref="V45">
    <cfRule type="cellIs" dxfId="249" priority="6" operator="greaterThan">
      <formula>0.2</formula>
    </cfRule>
  </conditionalFormatting>
  <conditionalFormatting sqref="W45">
    <cfRule type="cellIs" dxfId="248" priority="5" operator="greaterThan">
      <formula>0.2</formula>
    </cfRule>
  </conditionalFormatting>
  <conditionalFormatting sqref="V86">
    <cfRule type="cellIs" dxfId="247" priority="2" operator="greaterThan">
      <formula>0.2</formula>
    </cfRule>
  </conditionalFormatting>
  <conditionalFormatting sqref="V47:V74 V76:V86">
    <cfRule type="cellIs" dxfId="246" priority="1" operator="greaterThan">
      <formula>0.2</formula>
    </cfRule>
  </conditionalFormatting>
  <conditionalFormatting sqref="V76:V86">
    <cfRule type="colorScale" priority="3">
      <colorScale>
        <cfvo type="min"/>
        <cfvo type="max"/>
        <color rgb="FFFCFCFF"/>
        <color rgb="FFF8696B"/>
      </colorScale>
    </cfRule>
  </conditionalFormatting>
  <conditionalFormatting sqref="V47:V74">
    <cfRule type="colorScale" priority="4">
      <colorScale>
        <cfvo type="min"/>
        <cfvo type="max"/>
        <color rgb="FFFCFCFF"/>
        <color rgb="FFF8696B"/>
      </colorScale>
    </cfRule>
  </conditionalFormatting>
  <pageMargins left="0.25" right="0.25" top="0.75" bottom="0.75" header="0.3" footer="0.3"/>
  <pageSetup scale="3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29"/>
  <sheetViews>
    <sheetView showGridLines="0" zoomScaleNormal="100" workbookViewId="0">
      <selection activeCell="V23" sqref="V23"/>
    </sheetView>
  </sheetViews>
  <sheetFormatPr defaultColWidth="9.140625" defaultRowHeight="15" x14ac:dyDescent="0.25"/>
  <cols>
    <col min="1" max="4" width="10.7109375" style="25" customWidth="1"/>
    <col min="5" max="5" width="10.7109375" style="27" customWidth="1"/>
    <col min="6" max="8" width="10.7109375" style="25" customWidth="1"/>
    <col min="9" max="9" width="12.5703125" style="25" customWidth="1"/>
    <col min="10" max="13" width="10.7109375" style="25" customWidth="1"/>
    <col min="14" max="14" width="11.7109375" style="25" bestFit="1" customWidth="1"/>
    <col min="15" max="15" width="23.140625" style="25" customWidth="1"/>
    <col min="16" max="16" width="10.7109375" style="25" customWidth="1"/>
    <col min="17" max="17" width="6.7109375" style="25" customWidth="1"/>
    <col min="18" max="18" width="10.7109375" style="25" customWidth="1"/>
    <col min="19" max="16384" width="9.140625" style="25"/>
  </cols>
  <sheetData>
    <row r="1" spans="1:18" ht="54" customHeight="1" x14ac:dyDescent="0.25">
      <c r="A1" s="485" t="s">
        <v>116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3" spans="1:18" ht="26.25" customHeight="1" x14ac:dyDescent="0.25">
      <c r="O3" s="486" t="s">
        <v>54</v>
      </c>
      <c r="P3" s="487"/>
      <c r="Q3" s="487"/>
      <c r="R3" s="487"/>
    </row>
    <row r="4" spans="1:18" x14ac:dyDescent="0.25">
      <c r="O4" s="488" t="s">
        <v>21</v>
      </c>
      <c r="P4" s="489"/>
      <c r="Q4" s="490"/>
      <c r="R4" s="194" t="s">
        <v>25</v>
      </c>
    </row>
    <row r="5" spans="1:18" x14ac:dyDescent="0.25">
      <c r="O5" s="276" t="s">
        <v>16</v>
      </c>
      <c r="P5" s="277"/>
      <c r="Q5" s="278"/>
      <c r="R5" s="342">
        <f ca="1">SUMIF('EB030-EB230'!$O$605:$P$900,O5,'EB030-EB230'!$P$605:$P$900)</f>
        <v>218</v>
      </c>
    </row>
    <row r="6" spans="1:18" x14ac:dyDescent="0.25">
      <c r="O6" s="276" t="s">
        <v>95</v>
      </c>
      <c r="P6" s="277"/>
      <c r="Q6" s="278"/>
      <c r="R6" s="342">
        <f ca="1">SUMIF('EB030-EB230'!$O$605:$P$900,O6,'EB030-EB230'!$P$605:$P$900)</f>
        <v>44</v>
      </c>
    </row>
    <row r="7" spans="1:18" x14ac:dyDescent="0.25">
      <c r="O7" s="276" t="s">
        <v>119</v>
      </c>
      <c r="P7" s="277"/>
      <c r="Q7" s="278"/>
      <c r="R7" s="342">
        <f ca="1">SUMIF('EB030-EB230'!$O$605:$P$900,O7,'EB030-EB230'!$P$605:$P$900)</f>
        <v>37</v>
      </c>
    </row>
    <row r="8" spans="1:18" x14ac:dyDescent="0.25">
      <c r="O8" s="276" t="s">
        <v>3</v>
      </c>
      <c r="P8" s="277"/>
      <c r="Q8" s="278"/>
      <c r="R8" s="342">
        <f ca="1">SUMIF('EB030-EB230'!$O$605:$P$900,O8,'EB030-EB230'!$P$605:$P$900)</f>
        <v>23</v>
      </c>
    </row>
    <row r="9" spans="1:18" x14ac:dyDescent="0.25">
      <c r="O9" s="276" t="s">
        <v>259</v>
      </c>
      <c r="P9" s="277"/>
      <c r="Q9" s="278"/>
      <c r="R9" s="342">
        <f ca="1">SUMIF('EB030-EB230'!$O$605:$P$900,O9,'EB030-EB230'!$P$605:$P$900)</f>
        <v>16</v>
      </c>
    </row>
    <row r="10" spans="1:18" x14ac:dyDescent="0.25">
      <c r="O10" s="276" t="s">
        <v>29</v>
      </c>
      <c r="P10" s="277"/>
      <c r="Q10" s="278"/>
      <c r="R10" s="342">
        <f ca="1">SUMIF('EB030-EB230'!$O$605:$P$900,O10,'EB030-EB230'!$P$605:$P$900)</f>
        <v>16</v>
      </c>
    </row>
    <row r="11" spans="1:18" x14ac:dyDescent="0.25">
      <c r="O11" s="276" t="s">
        <v>85</v>
      </c>
      <c r="P11" s="277"/>
      <c r="Q11" s="278"/>
      <c r="R11" s="342">
        <f ca="1">SUMIF('EB030-EB230'!$O$605:$P$900,O11,'EB030-EB230'!$P$605:$P$900)</f>
        <v>15</v>
      </c>
    </row>
    <row r="12" spans="1:18" x14ac:dyDescent="0.25">
      <c r="O12" s="276" t="s">
        <v>170</v>
      </c>
      <c r="P12" s="277"/>
      <c r="Q12" s="278"/>
      <c r="R12" s="342">
        <f ca="1">SUMIF('EB030-EB230'!$O$605:$P$900,O12,'EB030-EB230'!$P$605:$P$900)</f>
        <v>15</v>
      </c>
    </row>
    <row r="13" spans="1:18" x14ac:dyDescent="0.25">
      <c r="O13" s="276" t="s">
        <v>96</v>
      </c>
      <c r="P13" s="277"/>
      <c r="Q13" s="278"/>
      <c r="R13" s="342">
        <f ca="1">SUMIF('EB030-EB230'!$O$605:$P$900,O13,'EB030-EB230'!$P$605:$P$900)</f>
        <v>5</v>
      </c>
    </row>
    <row r="14" spans="1:18" x14ac:dyDescent="0.25">
      <c r="O14" s="276" t="s">
        <v>14</v>
      </c>
      <c r="P14" s="277"/>
      <c r="Q14" s="278"/>
      <c r="R14" s="342">
        <f ca="1">SUMIF('EB030-EB230'!$O$605:$P$900,O14,'EB030-EB230'!$P$605:$P$900)</f>
        <v>4</v>
      </c>
    </row>
    <row r="15" spans="1:18" x14ac:dyDescent="0.25">
      <c r="O15" s="276" t="s">
        <v>8</v>
      </c>
      <c r="P15" s="277"/>
      <c r="Q15" s="278"/>
      <c r="R15" s="342">
        <f ca="1">SUMIF('EB030-EB230'!$O$605:$P$900,O15,'EB030-EB230'!$P$605:$P$900)</f>
        <v>1</v>
      </c>
    </row>
    <row r="16" spans="1:18" x14ac:dyDescent="0.25">
      <c r="O16" s="276" t="s">
        <v>9</v>
      </c>
      <c r="P16" s="277"/>
      <c r="Q16" s="278"/>
      <c r="R16" s="342">
        <f ca="1">SUMIF('EB030-EB230'!$O$605:$P$900,O16,'EB030-EB230'!$P$605:$P$900)</f>
        <v>1</v>
      </c>
    </row>
    <row r="17" spans="1:18" x14ac:dyDescent="0.25">
      <c r="O17" s="276" t="s">
        <v>90</v>
      </c>
      <c r="P17" s="277"/>
      <c r="Q17" s="278"/>
      <c r="R17" s="342">
        <f ca="1">SUMIF('EB030-EB230'!$O$605:$P$900,O17,'EB030-EB230'!$P$605:$P$900)</f>
        <v>1</v>
      </c>
    </row>
    <row r="18" spans="1:18" x14ac:dyDescent="0.25">
      <c r="O18" s="276" t="s">
        <v>36</v>
      </c>
      <c r="P18" s="277"/>
      <c r="Q18" s="278"/>
      <c r="R18" s="342">
        <f ca="1">SUMIF('EB030-EB230'!$O$605:$P$900,O18,'EB030-EB230'!$P$605:$P$900)</f>
        <v>0</v>
      </c>
    </row>
    <row r="19" spans="1:18" x14ac:dyDescent="0.25">
      <c r="O19" s="276" t="s">
        <v>46</v>
      </c>
      <c r="P19" s="277"/>
      <c r="Q19" s="278"/>
      <c r="R19" s="342">
        <f ca="1">SUMIF('EB030-EB230'!$O$605:$P$900,O19,'EB030-EB230'!$P$605:$P$900)</f>
        <v>0</v>
      </c>
    </row>
    <row r="20" spans="1:18" x14ac:dyDescent="0.25">
      <c r="O20" s="276" t="s">
        <v>20</v>
      </c>
      <c r="P20" s="277"/>
      <c r="Q20" s="278"/>
      <c r="R20" s="342">
        <f ca="1">SUMIF('EB030-EB230'!$O$605:$P$900,O20,'EB030-EB230'!$P$605:$P$900)</f>
        <v>0</v>
      </c>
    </row>
    <row r="21" spans="1:18" ht="27.75" customHeight="1" x14ac:dyDescent="0.25">
      <c r="A21" s="492" t="s">
        <v>67</v>
      </c>
      <c r="B21" s="493"/>
      <c r="C21" s="493"/>
      <c r="D21" s="493"/>
      <c r="E21" s="494"/>
      <c r="O21" s="276" t="s">
        <v>50</v>
      </c>
      <c r="P21" s="277"/>
      <c r="Q21" s="278"/>
      <c r="R21" s="342">
        <f ca="1">SUMIF('EB030-EB230'!$O$605:$P$900,O21,'EB030-EB230'!$P$605:$P$900)</f>
        <v>0</v>
      </c>
    </row>
    <row r="22" spans="1:18" ht="19.5" customHeight="1" x14ac:dyDescent="0.25">
      <c r="A22" s="30" t="s">
        <v>23</v>
      </c>
      <c r="B22" s="30" t="s">
        <v>18</v>
      </c>
      <c r="C22" s="30" t="s">
        <v>17</v>
      </c>
      <c r="D22" s="30" t="s">
        <v>1</v>
      </c>
      <c r="E22" s="18" t="s">
        <v>24</v>
      </c>
      <c r="O22" s="276"/>
      <c r="P22" s="277"/>
      <c r="Q22" s="278"/>
      <c r="R22" s="20"/>
    </row>
    <row r="23" spans="1:18" x14ac:dyDescent="0.25">
      <c r="A23" s="140">
        <v>1480472</v>
      </c>
      <c r="B23" s="140">
        <f>VLOOKUP(Table14310[[#This Row],[Shop Order]],'EB030-EB230'!A:AE,4,FALSE)</f>
        <v>2184</v>
      </c>
      <c r="C23" s="140">
        <f>VLOOKUP(Table14310[[#This Row],[Shop Order]],'EB030-EB230'!A:AE,5,FALSE)</f>
        <v>1769</v>
      </c>
      <c r="D23" s="141">
        <f>VLOOKUP(Table14310[[#This Row],[Shop Order]],'EB030-EB230'!A:AE,6,FALSE)</f>
        <v>0.80998168498168499</v>
      </c>
      <c r="E23" s="142">
        <f>VLOOKUP(Table14310[[#This Row],[Shop Order]],'EB030-EB230'!A:AE,8,FALSE)</f>
        <v>44984</v>
      </c>
      <c r="O23" s="276"/>
      <c r="P23" s="277"/>
      <c r="Q23" s="278"/>
      <c r="R23" s="20"/>
    </row>
    <row r="24" spans="1:18" s="148" customFormat="1" x14ac:dyDescent="0.25">
      <c r="A24" s="140">
        <v>1482487</v>
      </c>
      <c r="B24" s="326">
        <f>VLOOKUP(Table14310[[#This Row],[Shop Order]],'EB030-EB230'!A:AE,4,FALSE)</f>
        <v>391</v>
      </c>
      <c r="C24" s="326">
        <f>VLOOKUP(Table14310[[#This Row],[Shop Order]],'EB030-EB230'!A:AE,5,FALSE)</f>
        <v>367</v>
      </c>
      <c r="D24" s="327">
        <f>VLOOKUP(Table14310[[#This Row],[Shop Order]],'EB030-EB230'!A:AE,6,FALSE)</f>
        <v>0.9386189258312021</v>
      </c>
      <c r="E24" s="328">
        <f>VLOOKUP(Table14310[[#This Row],[Shop Order]],'EB030-EB230'!A:AE,8,FALSE)</f>
        <v>44986</v>
      </c>
      <c r="F24" s="147"/>
      <c r="O24" s="276"/>
      <c r="P24" s="277"/>
      <c r="Q24" s="278"/>
      <c r="R24" s="20"/>
    </row>
    <row r="25" spans="1:18" s="148" customFormat="1" x14ac:dyDescent="0.25">
      <c r="A25" s="140">
        <v>1481242</v>
      </c>
      <c r="B25" s="140">
        <f>VLOOKUP(Table14310[[#This Row],[Shop Order]],'EB030-EB230'!A:AE,4,FALSE)</f>
        <v>2035</v>
      </c>
      <c r="C25" s="140">
        <f>VLOOKUP(Table14310[[#This Row],[Shop Order]],'EB030-EB230'!A:AE,5,FALSE)</f>
        <v>1718</v>
      </c>
      <c r="D25" s="141">
        <f>VLOOKUP(Table14310[[#This Row],[Shop Order]],'EB030-EB230'!A:AE,6,FALSE)</f>
        <v>0.84422604422604419</v>
      </c>
      <c r="E25" s="142">
        <f>VLOOKUP(Table14310[[#This Row],[Shop Order]],'EB030-EB230'!A:AE,8,FALSE)</f>
        <v>44991</v>
      </c>
      <c r="O25" s="276"/>
      <c r="P25" s="277"/>
      <c r="Q25" s="278"/>
      <c r="R25" s="20"/>
    </row>
    <row r="26" spans="1:18" s="148" customFormat="1" x14ac:dyDescent="0.25">
      <c r="A26" s="326">
        <v>1482488</v>
      </c>
      <c r="B26" s="140">
        <f>VLOOKUP(Table14310[[#This Row],[Shop Order]],'EB030-EB230'!A:AE,4,FALSE)</f>
        <v>2010</v>
      </c>
      <c r="C26" s="140">
        <f>VLOOKUP(Table14310[[#This Row],[Shop Order]],'EB030-EB230'!A:AE,5,FALSE)</f>
        <v>1819</v>
      </c>
      <c r="D26" s="141">
        <f>VLOOKUP(Table14310[[#This Row],[Shop Order]],'EB030-EB230'!A:AE,6,FALSE)</f>
        <v>0.90497512437810945</v>
      </c>
      <c r="E26" s="142">
        <f>VLOOKUP(Table14310[[#This Row],[Shop Order]],'EB030-EB230'!A:AE,8,FALSE)</f>
        <v>44998</v>
      </c>
      <c r="O26" s="276"/>
      <c r="P26" s="277"/>
      <c r="Q26" s="278"/>
      <c r="R26" s="20"/>
    </row>
    <row r="27" spans="1:18" x14ac:dyDescent="0.25">
      <c r="A27" s="140">
        <v>1482489</v>
      </c>
      <c r="B27" s="326">
        <f>VLOOKUP(Table14310[[#This Row],[Shop Order]],'EB030-EB230'!A:AE,4,FALSE)</f>
        <v>1946</v>
      </c>
      <c r="C27" s="326">
        <f>VLOOKUP(Table14310[[#This Row],[Shop Order]],'EB030-EB230'!A:AE,5,FALSE)</f>
        <v>1765</v>
      </c>
      <c r="D27" s="327">
        <f>VLOOKUP(Table14310[[#This Row],[Shop Order]],'EB030-EB230'!A:AE,6,FALSE)</f>
        <v>0.90698869475847899</v>
      </c>
      <c r="E27" s="328">
        <f>VLOOKUP(Table14310[[#This Row],[Shop Order]],'EB030-EB230'!A:AE,8,FALSE)</f>
        <v>45003</v>
      </c>
      <c r="F27" s="148"/>
      <c r="O27" s="276"/>
      <c r="P27" s="277"/>
      <c r="Q27" s="278"/>
      <c r="R27" s="20"/>
    </row>
    <row r="28" spans="1:18" ht="15.75" thickBot="1" x14ac:dyDescent="0.3">
      <c r="A28" s="140">
        <v>1484678</v>
      </c>
      <c r="B28" s="326">
        <f>VLOOKUP(Table14310[[#This Row],[Shop Order]],'EB030-EB230'!A:AE,4,FALSE)</f>
        <v>1952</v>
      </c>
      <c r="C28" s="326">
        <f>VLOOKUP(Table14310[[#This Row],[Shop Order]],'EB030-EB230'!A:AE,5,FALSE)</f>
        <v>1811</v>
      </c>
      <c r="D28" s="327">
        <f>VLOOKUP(Table14310[[#This Row],[Shop Order]],'EB030-EB230'!A:AE,6,FALSE)</f>
        <v>0.92776639344262291</v>
      </c>
      <c r="E28" s="328">
        <f>VLOOKUP(Table14310[[#This Row],[Shop Order]],'EB030-EB230'!A:AE,8,FALSE)</f>
        <v>45012</v>
      </c>
      <c r="F28" s="148"/>
      <c r="O28" s="276"/>
      <c r="P28" s="277"/>
      <c r="Q28" s="278"/>
      <c r="R28" s="20"/>
    </row>
    <row r="29" spans="1:18" ht="15.75" thickBot="1" x14ac:dyDescent="0.3">
      <c r="A29" s="495" t="s">
        <v>53</v>
      </c>
      <c r="B29" s="496"/>
      <c r="C29" s="497"/>
      <c r="D29" s="84">
        <f>AVERAGE(D23:D28)</f>
        <v>0.88875947793635701</v>
      </c>
      <c r="E29" s="28"/>
      <c r="O29" s="276"/>
      <c r="P29" s="277"/>
      <c r="Q29" s="278"/>
      <c r="R29" s="20"/>
    </row>
  </sheetData>
  <autoFilter ref="O4:R4">
    <filterColumn colId="0" showButton="0"/>
    <filterColumn colId="1" showButton="0"/>
    <sortState ref="O5:R21">
      <sortCondition descending="1" ref="R4"/>
    </sortState>
  </autoFilter>
  <dataConsolidate/>
  <mergeCells count="5">
    <mergeCell ref="A1:R1"/>
    <mergeCell ref="O3:R3"/>
    <mergeCell ref="O4:Q4"/>
    <mergeCell ref="A21:E21"/>
    <mergeCell ref="A29:C29"/>
  </mergeCells>
  <pageMargins left="0" right="0" top="0.75" bottom="0.75" header="0.3" footer="0.3"/>
  <pageSetup scale="70" orientation="landscape" r:id="rId1"/>
  <ignoredErrors>
    <ignoredError sqref="F28 B23:E23 B24:E24 B25:E25 B26:E26 B27:E27 B28:E28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EB010-EB210 Graph</vt:lpstr>
      <vt:lpstr>EB010-EB210</vt:lpstr>
      <vt:lpstr>EB011-EB211 Graphs</vt:lpstr>
      <vt:lpstr>EB011-EB211</vt:lpstr>
      <vt:lpstr>EB012-EB212 Graphs</vt:lpstr>
      <vt:lpstr>EB012-EB212</vt:lpstr>
      <vt:lpstr>EB013-EB213</vt:lpstr>
      <vt:lpstr>EB014-EB214</vt:lpstr>
      <vt:lpstr>EB030-EB230 Graphs</vt:lpstr>
      <vt:lpstr>EB030-EB230</vt:lpstr>
      <vt:lpstr>EB040-EB240 Graphs</vt:lpstr>
      <vt:lpstr>EB040-EB240</vt:lpstr>
      <vt:lpstr>EB015-EB215 Graphs</vt:lpstr>
      <vt:lpstr>EB015-EB215</vt:lpstr>
      <vt:lpstr>EB016-EB216 Graphs</vt:lpstr>
      <vt:lpstr>EB016-EB216</vt:lpstr>
      <vt:lpstr>EB017-EB217 Graphs</vt:lpstr>
      <vt:lpstr>EB017-EB217</vt:lpstr>
      <vt:lpstr>Sheet1</vt:lpstr>
      <vt:lpstr>'EB010-EB210 Graph'!Print_Area</vt:lpstr>
      <vt:lpstr>'EB011-EB211 Graphs'!Print_Area</vt:lpstr>
      <vt:lpstr>'EB012-EB212 Graphs'!Print_Area</vt:lpstr>
      <vt:lpstr>'EB015-EB215 Graphs'!Print_Area</vt:lpstr>
      <vt:lpstr>'EB016-EB216 Graphs'!Print_Area</vt:lpstr>
      <vt:lpstr>'EB017-EB217 Graphs'!Print_Area</vt:lpstr>
      <vt:lpstr>'EB030-EB230 Graphs'!Print_Area</vt:lpstr>
      <vt:lpstr>'EB040-EB240 Graphs'!Print_Area</vt:lpstr>
    </vt:vector>
  </TitlesOfParts>
  <Company>Applied Medical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Chris</dc:creator>
  <cp:lastModifiedBy>Phan, Steven</cp:lastModifiedBy>
  <cp:lastPrinted>2023-04-03T14:01:09Z</cp:lastPrinted>
  <dcterms:created xsi:type="dcterms:W3CDTF">2015-02-11T19:14:46Z</dcterms:created>
  <dcterms:modified xsi:type="dcterms:W3CDTF">2023-04-18T03:11:28Z</dcterms:modified>
</cp:coreProperties>
</file>