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data1\Manufacturing\DMP1\Production Work Centers\Energy\Yield\Energy Yield Report - 2023\Energy Yield Report - Q2 2023\"/>
    </mc:Choice>
  </mc:AlternateContent>
  <bookViews>
    <workbookView xWindow="-120" yWindow="0" windowWidth="2280" windowHeight="0" tabRatio="889" firstSheet="8" activeTab="15"/>
  </bookViews>
  <sheets>
    <sheet name="EB010-EB210 Graph" sheetId="37" r:id="rId1"/>
    <sheet name="EB010-EB210" sheetId="38" r:id="rId2"/>
    <sheet name="EB011-EB211 Graphs" sheetId="39" r:id="rId3"/>
    <sheet name="EB011-EB211" sheetId="40" r:id="rId4"/>
    <sheet name="EB012-EB212 Graphs" sheetId="59" r:id="rId5"/>
    <sheet name="EB012-EB212" sheetId="53" r:id="rId6"/>
    <sheet name="EB013-EB213 Graphs" sheetId="60" r:id="rId7"/>
    <sheet name="EB013-EB213" sheetId="56" r:id="rId8"/>
    <sheet name="EB014-EB214 Graphs" sheetId="61" r:id="rId9"/>
    <sheet name="EB014-EB214" sheetId="57" r:id="rId10"/>
    <sheet name="EB030-EB230 Graphs" sheetId="41" r:id="rId11"/>
    <sheet name="EB030-EB230" sheetId="42" r:id="rId12"/>
    <sheet name="EB040-EB240 Graphs" sheetId="43" r:id="rId13"/>
    <sheet name="EB040-EB240" sheetId="44" r:id="rId14"/>
    <sheet name="EB015-EB215 Graphs" sheetId="48" r:id="rId15"/>
    <sheet name="EB015-EB215" sheetId="45" r:id="rId16"/>
    <sheet name="EB016-EB216 Graphs" sheetId="49" r:id="rId17"/>
    <sheet name="EB016-EB216" sheetId="46" r:id="rId18"/>
    <sheet name="EB017-EB217 Graphs" sheetId="50" r:id="rId19"/>
    <sheet name="EB017-EB217" sheetId="47" r:id="rId20"/>
    <sheet name="Sheet1" sheetId="51" state="hidden" r:id="rId21"/>
  </sheets>
  <definedNames>
    <definedName name="_xlnm._FilterDatabase" localSheetId="0" hidden="1">'EB010-EB210 Graph'!$O$4:$R$4</definedName>
    <definedName name="_xlnm._FilterDatabase" localSheetId="2" hidden="1">'EB011-EB211 Graphs'!$O$4:$R$4</definedName>
    <definedName name="_xlnm._FilterDatabase" localSheetId="4" hidden="1">'EB012-EB212 Graphs'!$O$4:$R$4</definedName>
    <definedName name="_xlnm._FilterDatabase" localSheetId="6" hidden="1">'EB013-EB213 Graphs'!$O$4:$R$4</definedName>
    <definedName name="_xlnm._FilterDatabase" localSheetId="8" hidden="1">'EB014-EB214 Graphs'!$O$4:$R$4</definedName>
    <definedName name="_xlnm._FilterDatabase" localSheetId="14" hidden="1">'EB015-EB215 Graphs'!$O$4:$R$4</definedName>
    <definedName name="_xlnm._FilterDatabase" localSheetId="16" hidden="1">'EB016-EB216 Graphs'!$O$4:$R$4</definedName>
    <definedName name="_xlnm._FilterDatabase" localSheetId="18" hidden="1">'EB017-EB217 Graphs'!$O$4:$R$4</definedName>
    <definedName name="_xlnm._FilterDatabase" localSheetId="10" hidden="1">'EB030-EB230 Graphs'!$O$4:$R$4</definedName>
    <definedName name="_xlnm._FilterDatabase" localSheetId="12" hidden="1">'EB040-EB240 Graphs'!$O$4:$R$4</definedName>
    <definedName name="_xlnm.Print_Area" localSheetId="1">'EB010-EB210'!#REF!</definedName>
    <definedName name="_xlnm.Print_Area" localSheetId="0">'EB010-EB210 Graph'!$B$1:$R$30</definedName>
    <definedName name="_xlnm.Print_Area" localSheetId="2">'EB011-EB211 Graphs'!$B$1:$R$31</definedName>
    <definedName name="_xlnm.Print_Area" localSheetId="4">'EB012-EB212 Graphs'!$B$1:$R$30</definedName>
    <definedName name="_xlnm.Print_Area" localSheetId="6">'EB013-EB213 Graphs'!$B$1:$R$30</definedName>
    <definedName name="_xlnm.Print_Area" localSheetId="8">'EB014-EB214 Graphs'!$B$1:$R$30</definedName>
    <definedName name="_xlnm.Print_Area" localSheetId="15">'EB015-EB215'!#REF!</definedName>
    <definedName name="_xlnm.Print_Area" localSheetId="14">'EB015-EB215 Graphs'!$B$1:$R$30</definedName>
    <definedName name="_xlnm.Print_Area" localSheetId="17">'EB016-EB216'!#REF!</definedName>
    <definedName name="_xlnm.Print_Area" localSheetId="16">'EB016-EB216 Graphs'!$B$1:$R$30</definedName>
    <definedName name="_xlnm.Print_Area" localSheetId="18">'EB017-EB217 Graphs'!$B$1:$R$30</definedName>
    <definedName name="_xlnm.Print_Area" localSheetId="10">'EB030-EB230 Graphs'!$B$1:$R$30</definedName>
    <definedName name="_xlnm.Print_Area" localSheetId="12">'EB040-EB240 Graphs'!$B$1:$R$30</definedName>
  </definedNames>
  <calcPr calcId="162913"/>
</workbook>
</file>

<file path=xl/calcChain.xml><?xml version="1.0" encoding="utf-8"?>
<calcChain xmlns="http://schemas.openxmlformats.org/spreadsheetml/2006/main">
  <c r="R7" i="50" l="1"/>
  <c r="R8" i="50"/>
  <c r="R10" i="50"/>
  <c r="R9" i="50"/>
  <c r="R11" i="50"/>
  <c r="R6" i="50"/>
  <c r="R12" i="50"/>
  <c r="R13" i="50"/>
  <c r="R14" i="50"/>
  <c r="R17" i="50"/>
  <c r="R18" i="50"/>
  <c r="R15" i="50"/>
  <c r="R16" i="50"/>
  <c r="R19" i="50"/>
  <c r="R20" i="50"/>
  <c r="R21" i="50"/>
  <c r="R22" i="50"/>
  <c r="R23" i="50"/>
  <c r="R24" i="50"/>
  <c r="R25" i="50"/>
  <c r="R26" i="50"/>
  <c r="R27" i="50"/>
  <c r="R28" i="50"/>
  <c r="R5" i="50"/>
  <c r="R7" i="48"/>
  <c r="R10" i="48"/>
  <c r="R6" i="48"/>
  <c r="R9" i="48"/>
  <c r="R8" i="48"/>
  <c r="R14" i="48"/>
  <c r="R11" i="48"/>
  <c r="R12" i="48"/>
  <c r="R13" i="48"/>
  <c r="R15" i="48"/>
  <c r="R16" i="48"/>
  <c r="R17" i="48"/>
  <c r="R18" i="48"/>
  <c r="R19" i="48"/>
  <c r="R20" i="48"/>
  <c r="R21" i="48"/>
  <c r="R22" i="48"/>
  <c r="R23" i="48"/>
  <c r="R24" i="48"/>
  <c r="R25" i="48"/>
  <c r="R26" i="48"/>
  <c r="R27" i="48"/>
  <c r="R28" i="48"/>
  <c r="R29" i="48"/>
  <c r="R5" i="48"/>
  <c r="U900" i="45"/>
  <c r="U899" i="45"/>
  <c r="U898" i="45"/>
  <c r="U897" i="45"/>
  <c r="U896" i="45"/>
  <c r="U895" i="45"/>
  <c r="U894" i="45"/>
  <c r="U893" i="45"/>
  <c r="U892" i="45"/>
  <c r="U890" i="45"/>
  <c r="U889" i="45"/>
  <c r="U888" i="45"/>
  <c r="U887" i="45"/>
  <c r="U886" i="45"/>
  <c r="U885" i="45"/>
  <c r="U884" i="45"/>
  <c r="U883" i="45"/>
  <c r="U882" i="45"/>
  <c r="U881" i="45"/>
  <c r="U880" i="45"/>
  <c r="U879" i="45"/>
  <c r="U878" i="45"/>
  <c r="U877" i="45"/>
  <c r="U876" i="45"/>
  <c r="U875" i="45"/>
  <c r="U870" i="45"/>
  <c r="U869" i="45"/>
  <c r="U868" i="45"/>
  <c r="U867" i="45"/>
  <c r="U864" i="45"/>
  <c r="W773" i="44"/>
  <c r="W772" i="44"/>
  <c r="W771" i="44"/>
  <c r="W770" i="44"/>
  <c r="W769" i="44"/>
  <c r="W768" i="44"/>
  <c r="W767" i="44"/>
  <c r="W766" i="44"/>
  <c r="W765" i="44"/>
  <c r="W764" i="44"/>
  <c r="W763" i="44"/>
  <c r="W762" i="44"/>
  <c r="W761" i="44"/>
  <c r="W760" i="44"/>
  <c r="W758" i="44"/>
  <c r="W757" i="44"/>
  <c r="W756" i="44"/>
  <c r="W755" i="44"/>
  <c r="W754" i="44"/>
  <c r="W753" i="44"/>
  <c r="W752" i="44"/>
  <c r="W751" i="44"/>
  <c r="W750" i="44"/>
  <c r="W749" i="44"/>
  <c r="W748" i="44"/>
  <c r="W747" i="44"/>
  <c r="W746" i="44"/>
  <c r="W745" i="44"/>
  <c r="W744" i="44"/>
  <c r="W743" i="44"/>
  <c r="W742" i="44"/>
  <c r="W741" i="44"/>
  <c r="W740" i="44"/>
  <c r="W739" i="44"/>
  <c r="R6" i="41" l="1"/>
  <c r="R11" i="41"/>
  <c r="R10" i="41"/>
  <c r="R15" i="41"/>
  <c r="R13" i="41"/>
  <c r="R7" i="41"/>
  <c r="R14" i="41"/>
  <c r="R9" i="41"/>
  <c r="R16" i="41"/>
  <c r="R12" i="41"/>
  <c r="R17" i="41"/>
  <c r="R8" i="41"/>
  <c r="R18" i="41"/>
  <c r="R19" i="41"/>
  <c r="R20" i="41"/>
  <c r="R21" i="41"/>
  <c r="R5" i="41"/>
  <c r="M447" i="42"/>
  <c r="M446" i="42"/>
  <c r="M445" i="42"/>
  <c r="M444" i="42"/>
  <c r="M443" i="42"/>
  <c r="M442" i="42"/>
  <c r="M441" i="42"/>
  <c r="M440" i="42"/>
  <c r="M439" i="42"/>
  <c r="M438" i="42"/>
  <c r="M437" i="42"/>
  <c r="M436" i="42"/>
  <c r="M435" i="42"/>
  <c r="M434" i="42"/>
  <c r="M433" i="42"/>
  <c r="M432" i="42"/>
  <c r="M431" i="42"/>
  <c r="M429" i="42"/>
  <c r="M428" i="42"/>
  <c r="M427" i="42"/>
  <c r="M426" i="42"/>
  <c r="M425" i="42"/>
  <c r="M424" i="42"/>
  <c r="M423" i="42"/>
  <c r="M422" i="42"/>
  <c r="M420" i="42"/>
  <c r="M419" i="42"/>
  <c r="M418" i="42"/>
  <c r="M417" i="42"/>
  <c r="M416" i="42"/>
  <c r="M415" i="42"/>
  <c r="M414" i="42"/>
  <c r="M413" i="42"/>
  <c r="M412" i="42"/>
  <c r="M411" i="42"/>
  <c r="M410" i="42"/>
  <c r="M409" i="42"/>
  <c r="M408" i="42"/>
  <c r="M407" i="42"/>
  <c r="M406" i="42"/>
  <c r="M405" i="42"/>
  <c r="M404" i="42"/>
  <c r="M403" i="42"/>
  <c r="M402" i="42"/>
  <c r="D29" i="60"/>
  <c r="R6" i="39"/>
  <c r="R7" i="39"/>
  <c r="R11" i="39"/>
  <c r="R12" i="39"/>
  <c r="R9" i="39"/>
  <c r="R10" i="39"/>
  <c r="R15" i="39"/>
  <c r="R8" i="39"/>
  <c r="R13" i="39"/>
  <c r="R14" i="39"/>
  <c r="R16" i="39"/>
  <c r="R17" i="39"/>
  <c r="R18" i="39"/>
  <c r="R19" i="39"/>
  <c r="R20" i="39"/>
  <c r="R21" i="39"/>
  <c r="R22" i="39"/>
  <c r="R23" i="39"/>
  <c r="R24" i="39"/>
  <c r="R25" i="39"/>
  <c r="R5" i="39"/>
  <c r="D29" i="39"/>
  <c r="R5" i="37"/>
  <c r="R7" i="37"/>
  <c r="R8" i="37"/>
  <c r="R9" i="37"/>
  <c r="R10" i="37"/>
  <c r="R13" i="37"/>
  <c r="R11" i="37"/>
  <c r="R12" i="37"/>
  <c r="R18" i="37"/>
  <c r="R19" i="37"/>
  <c r="R15" i="37"/>
  <c r="R14" i="37"/>
  <c r="R16" i="37"/>
  <c r="R20" i="37"/>
  <c r="R21" i="37"/>
  <c r="R22" i="37"/>
  <c r="R17" i="37"/>
  <c r="R23" i="37"/>
  <c r="R24" i="37"/>
  <c r="R25" i="37"/>
  <c r="R26" i="37"/>
  <c r="R27" i="37"/>
  <c r="R28" i="37"/>
  <c r="R29" i="37"/>
  <c r="R6" i="37"/>
  <c r="V901" i="45" l="1"/>
  <c r="S901" i="45"/>
  <c r="R901" i="45"/>
  <c r="Q901" i="45"/>
  <c r="P901" i="45"/>
  <c r="O901" i="45"/>
  <c r="N901" i="45"/>
  <c r="M901" i="45"/>
  <c r="L901" i="45"/>
  <c r="K901" i="45"/>
  <c r="J901" i="45"/>
  <c r="I901" i="45"/>
  <c r="H901" i="45"/>
  <c r="V900" i="45"/>
  <c r="T900" i="45"/>
  <c r="V899" i="45"/>
  <c r="T899" i="45"/>
  <c r="X899" i="45" s="1"/>
  <c r="V898" i="45"/>
  <c r="T898" i="45"/>
  <c r="X898" i="45" s="1"/>
  <c r="V897" i="45"/>
  <c r="T897" i="45"/>
  <c r="V896" i="45"/>
  <c r="T896" i="45"/>
  <c r="X896" i="45" s="1"/>
  <c r="V895" i="45"/>
  <c r="T895" i="45"/>
  <c r="X895" i="45" s="1"/>
  <c r="V894" i="45"/>
  <c r="T894" i="45"/>
  <c r="V893" i="45"/>
  <c r="T893" i="45"/>
  <c r="X893" i="45" s="1"/>
  <c r="V892" i="45"/>
  <c r="T892" i="45"/>
  <c r="X892" i="45" s="1"/>
  <c r="X891" i="45"/>
  <c r="V890" i="45"/>
  <c r="T890" i="45"/>
  <c r="X890" i="45" s="1"/>
  <c r="V889" i="45"/>
  <c r="T889" i="45"/>
  <c r="V888" i="45"/>
  <c r="T888" i="45"/>
  <c r="V887" i="45"/>
  <c r="T887" i="45"/>
  <c r="X887" i="45" s="1"/>
  <c r="V886" i="45"/>
  <c r="T886" i="45"/>
  <c r="V885" i="45"/>
  <c r="T885" i="45"/>
  <c r="V884" i="45"/>
  <c r="T884" i="45"/>
  <c r="X884" i="45" s="1"/>
  <c r="V883" i="45"/>
  <c r="T883" i="45"/>
  <c r="V882" i="45"/>
  <c r="T882" i="45"/>
  <c r="V881" i="45"/>
  <c r="T881" i="45"/>
  <c r="X881" i="45" s="1"/>
  <c r="V880" i="45"/>
  <c r="T880" i="45"/>
  <c r="V879" i="45"/>
  <c r="T879" i="45"/>
  <c r="V878" i="45"/>
  <c r="T878" i="45"/>
  <c r="X878" i="45" s="1"/>
  <c r="V877" i="45"/>
  <c r="T877" i="45"/>
  <c r="V876" i="45"/>
  <c r="T876" i="45"/>
  <c r="X876" i="45" s="1"/>
  <c r="V875" i="45"/>
  <c r="T875" i="45"/>
  <c r="X875" i="45" s="1"/>
  <c r="V874" i="45"/>
  <c r="T874" i="45"/>
  <c r="U874" i="45" s="1"/>
  <c r="V873" i="45"/>
  <c r="T873" i="45"/>
  <c r="U873" i="45" s="1"/>
  <c r="V872" i="45"/>
  <c r="T872" i="45"/>
  <c r="V871" i="45"/>
  <c r="T871" i="45"/>
  <c r="U871" i="45" s="1"/>
  <c r="V870" i="45"/>
  <c r="T870" i="45"/>
  <c r="V869" i="45"/>
  <c r="T869" i="45"/>
  <c r="X869" i="45" s="1"/>
  <c r="V868" i="45"/>
  <c r="T868" i="45"/>
  <c r="V867" i="45"/>
  <c r="T867" i="45"/>
  <c r="X867" i="45" s="1"/>
  <c r="V866" i="45"/>
  <c r="T866" i="45"/>
  <c r="V865" i="45"/>
  <c r="T865" i="45"/>
  <c r="U865" i="45" s="1"/>
  <c r="V864" i="45"/>
  <c r="T864" i="45"/>
  <c r="V863" i="45"/>
  <c r="T863" i="45"/>
  <c r="F862" i="45"/>
  <c r="X863" i="45" l="1"/>
  <c r="U863" i="45"/>
  <c r="X866" i="45"/>
  <c r="U866" i="45"/>
  <c r="X872" i="45"/>
  <c r="U872" i="45"/>
  <c r="X877" i="45"/>
  <c r="X886" i="45"/>
  <c r="X868" i="45"/>
  <c r="X883" i="45"/>
  <c r="T901" i="45"/>
  <c r="U901" i="45" s="1"/>
  <c r="X874" i="45"/>
  <c r="X865" i="45"/>
  <c r="X880" i="45"/>
  <c r="X897" i="45"/>
  <c r="X871" i="45"/>
  <c r="X889" i="45"/>
  <c r="X894" i="45"/>
  <c r="X900" i="45"/>
  <c r="X864" i="45"/>
  <c r="X870" i="45"/>
  <c r="X873" i="45"/>
  <c r="X879" i="45"/>
  <c r="X882" i="45"/>
  <c r="X885" i="45"/>
  <c r="X888" i="45"/>
  <c r="X773" i="44"/>
  <c r="U773" i="44"/>
  <c r="T773" i="44"/>
  <c r="S773" i="44"/>
  <c r="R773" i="44"/>
  <c r="Q773" i="44"/>
  <c r="P773" i="44"/>
  <c r="O773" i="44"/>
  <c r="N773" i="44"/>
  <c r="M773" i="44"/>
  <c r="L773" i="44"/>
  <c r="K773" i="44"/>
  <c r="J773" i="44"/>
  <c r="I773" i="44"/>
  <c r="H773" i="44"/>
  <c r="Z772" i="44"/>
  <c r="X772" i="44"/>
  <c r="V772" i="44"/>
  <c r="X771" i="44"/>
  <c r="V771" i="44"/>
  <c r="Z771" i="44" s="1"/>
  <c r="X770" i="44"/>
  <c r="V770" i="44"/>
  <c r="X769" i="44"/>
  <c r="V769" i="44"/>
  <c r="X768" i="44"/>
  <c r="V768" i="44"/>
  <c r="Z768" i="44" s="1"/>
  <c r="X767" i="44"/>
  <c r="V767" i="44"/>
  <c r="X766" i="44"/>
  <c r="V766" i="44"/>
  <c r="Z766" i="44" s="1"/>
  <c r="X765" i="44"/>
  <c r="V765" i="44"/>
  <c r="Z765" i="44" s="1"/>
  <c r="X764" i="44"/>
  <c r="V764" i="44"/>
  <c r="X763" i="44"/>
  <c r="V763" i="44"/>
  <c r="Z763" i="44" s="1"/>
  <c r="X762" i="44"/>
  <c r="V762" i="44"/>
  <c r="Z762" i="44" s="1"/>
  <c r="X761" i="44"/>
  <c r="V761" i="44"/>
  <c r="X760" i="44"/>
  <c r="V760" i="44"/>
  <c r="Z759" i="44"/>
  <c r="X758" i="44"/>
  <c r="V758" i="44"/>
  <c r="X757" i="44"/>
  <c r="V757" i="44"/>
  <c r="Z757" i="44" s="1"/>
  <c r="X756" i="44"/>
  <c r="V756" i="44"/>
  <c r="Z756" i="44" s="1"/>
  <c r="X755" i="44"/>
  <c r="V755" i="44"/>
  <c r="X754" i="44"/>
  <c r="V754" i="44"/>
  <c r="Z754" i="44" s="1"/>
  <c r="X753" i="44"/>
  <c r="V753" i="44"/>
  <c r="X752" i="44"/>
  <c r="V752" i="44"/>
  <c r="X751" i="44"/>
  <c r="V751" i="44"/>
  <c r="Z751" i="44" s="1"/>
  <c r="Z750" i="44"/>
  <c r="X750" i="44"/>
  <c r="V750" i="44"/>
  <c r="X749" i="44"/>
  <c r="V749" i="44"/>
  <c r="X748" i="44"/>
  <c r="V748" i="44"/>
  <c r="Z748" i="44" s="1"/>
  <c r="X747" i="44"/>
  <c r="V747" i="44"/>
  <c r="Z747" i="44" s="1"/>
  <c r="X746" i="44"/>
  <c r="V746" i="44"/>
  <c r="X745" i="44"/>
  <c r="V745" i="44"/>
  <c r="Z745" i="44" s="1"/>
  <c r="X744" i="44"/>
  <c r="V744" i="44"/>
  <c r="Z744" i="44" s="1"/>
  <c r="X743" i="44"/>
  <c r="V743" i="44"/>
  <c r="X742" i="44"/>
  <c r="V742" i="44"/>
  <c r="Z742" i="44" s="1"/>
  <c r="X741" i="44"/>
  <c r="V741" i="44"/>
  <c r="X740" i="44"/>
  <c r="V740" i="44"/>
  <c r="X739" i="44"/>
  <c r="V739" i="44"/>
  <c r="Z739" i="44" s="1"/>
  <c r="F738" i="44"/>
  <c r="Z753" i="44" l="1"/>
  <c r="Z767" i="44"/>
  <c r="Z769" i="44"/>
  <c r="Z760" i="44"/>
  <c r="V773" i="44"/>
  <c r="Z741" i="44"/>
  <c r="Z764" i="44"/>
  <c r="Z761" i="44"/>
  <c r="Z770" i="44"/>
  <c r="Z740" i="44"/>
  <c r="Z743" i="44"/>
  <c r="Z746" i="44"/>
  <c r="Z749" i="44"/>
  <c r="Z752" i="44"/>
  <c r="Z755" i="44"/>
  <c r="Z758" i="44"/>
  <c r="L446" i="42"/>
  <c r="P446" i="42"/>
  <c r="L444" i="42"/>
  <c r="P444" i="42" s="1"/>
  <c r="I406" i="42"/>
  <c r="I447" i="42" s="1"/>
  <c r="K447" i="42"/>
  <c r="J447" i="42"/>
  <c r="G401" i="42" s="1"/>
  <c r="N446" i="42"/>
  <c r="P445" i="42"/>
  <c r="N444" i="42"/>
  <c r="P443" i="42"/>
  <c r="N443" i="42"/>
  <c r="N442" i="42"/>
  <c r="L442" i="42"/>
  <c r="N441" i="42"/>
  <c r="L441" i="42"/>
  <c r="N440" i="42"/>
  <c r="L440" i="42"/>
  <c r="N439" i="42"/>
  <c r="L439" i="42"/>
  <c r="N438" i="42"/>
  <c r="L438" i="42"/>
  <c r="N437" i="42"/>
  <c r="L437" i="42"/>
  <c r="N436" i="42"/>
  <c r="L436" i="42"/>
  <c r="P435" i="42"/>
  <c r="N435" i="42"/>
  <c r="N434" i="42"/>
  <c r="P434" i="42"/>
  <c r="N433" i="42"/>
  <c r="L433" i="42"/>
  <c r="P433" i="42" s="1"/>
  <c r="P432" i="42"/>
  <c r="N432" i="42"/>
  <c r="P431" i="42"/>
  <c r="N431" i="42"/>
  <c r="P430" i="42"/>
  <c r="P429" i="42"/>
  <c r="N429" i="42"/>
  <c r="L429" i="42"/>
  <c r="N428" i="42"/>
  <c r="L428" i="42"/>
  <c r="P428" i="42" s="1"/>
  <c r="N427" i="42"/>
  <c r="L427" i="42"/>
  <c r="N426" i="42"/>
  <c r="L426" i="42"/>
  <c r="P425" i="42"/>
  <c r="N425" i="42"/>
  <c r="L425" i="42"/>
  <c r="N424" i="42"/>
  <c r="L424" i="42"/>
  <c r="P423" i="42"/>
  <c r="N423" i="42"/>
  <c r="L423" i="42"/>
  <c r="N422" i="42"/>
  <c r="L422" i="42"/>
  <c r="P422" i="42" s="1"/>
  <c r="P421" i="42"/>
  <c r="N420" i="42"/>
  <c r="L420" i="42"/>
  <c r="P420" i="42" s="1"/>
  <c r="N419" i="42"/>
  <c r="L419" i="42"/>
  <c r="P419" i="42" s="1"/>
  <c r="P418" i="42"/>
  <c r="N418" i="42"/>
  <c r="L418" i="42"/>
  <c r="N417" i="42"/>
  <c r="L417" i="42"/>
  <c r="N416" i="42"/>
  <c r="L416" i="42"/>
  <c r="P416" i="42" s="1"/>
  <c r="N415" i="42"/>
  <c r="L415" i="42"/>
  <c r="N414" i="42"/>
  <c r="L414" i="42"/>
  <c r="N413" i="42"/>
  <c r="L413" i="42"/>
  <c r="P413" i="42" s="1"/>
  <c r="N412" i="42"/>
  <c r="L412" i="42"/>
  <c r="N411" i="42"/>
  <c r="L411" i="42"/>
  <c r="P411" i="42" s="1"/>
  <c r="N410" i="42"/>
  <c r="L410" i="42"/>
  <c r="P410" i="42" s="1"/>
  <c r="N409" i="42"/>
  <c r="L409" i="42"/>
  <c r="N408" i="42"/>
  <c r="L408" i="42"/>
  <c r="P408" i="42" s="1"/>
  <c r="N407" i="42"/>
  <c r="L407" i="42"/>
  <c r="P407" i="42" s="1"/>
  <c r="N406" i="42"/>
  <c r="L406" i="42"/>
  <c r="N405" i="42"/>
  <c r="L405" i="42"/>
  <c r="P405" i="42" s="1"/>
  <c r="N404" i="42"/>
  <c r="L404" i="42"/>
  <c r="P404" i="42" s="1"/>
  <c r="N403" i="42"/>
  <c r="L403" i="42"/>
  <c r="N402" i="42"/>
  <c r="L402" i="42"/>
  <c r="F401" i="42"/>
  <c r="P440" i="42" l="1"/>
  <c r="P438" i="42"/>
  <c r="P403" i="42"/>
  <c r="P409" i="42"/>
  <c r="P412" i="42"/>
  <c r="P437" i="42"/>
  <c r="P441" i="42"/>
  <c r="P415" i="42"/>
  <c r="P406" i="42"/>
  <c r="P426" i="42"/>
  <c r="P402" i="42"/>
  <c r="P414" i="42"/>
  <c r="P417" i="42"/>
  <c r="P424" i="42"/>
  <c r="P427" i="42"/>
  <c r="P436" i="42"/>
  <c r="P439" i="42"/>
  <c r="P442" i="42"/>
  <c r="L447" i="42"/>
  <c r="V859" i="45" l="1"/>
  <c r="S859" i="45"/>
  <c r="R859" i="45"/>
  <c r="Q859" i="45"/>
  <c r="P859" i="45"/>
  <c r="O859" i="45"/>
  <c r="N859" i="45"/>
  <c r="M859" i="45"/>
  <c r="L859" i="45"/>
  <c r="K859" i="45"/>
  <c r="J859" i="45"/>
  <c r="I859" i="45"/>
  <c r="H859" i="45"/>
  <c r="V858" i="45"/>
  <c r="T858" i="45"/>
  <c r="V857" i="45"/>
  <c r="T857" i="45"/>
  <c r="V856" i="45"/>
  <c r="T856" i="45"/>
  <c r="U856" i="45" s="1"/>
  <c r="V855" i="45"/>
  <c r="T855" i="45"/>
  <c r="U855" i="45" s="1"/>
  <c r="V854" i="45"/>
  <c r="T854" i="45"/>
  <c r="V853" i="45"/>
  <c r="T853" i="45"/>
  <c r="U853" i="45" s="1"/>
  <c r="V852" i="45"/>
  <c r="T852" i="45"/>
  <c r="V851" i="45"/>
  <c r="T851" i="45"/>
  <c r="U851" i="45" s="1"/>
  <c r="V850" i="45"/>
  <c r="T850" i="45"/>
  <c r="U850" i="45" s="1"/>
  <c r="X849" i="45"/>
  <c r="V848" i="45"/>
  <c r="T848" i="45"/>
  <c r="U848" i="45" s="1"/>
  <c r="V847" i="45"/>
  <c r="T847" i="45"/>
  <c r="U847" i="45" s="1"/>
  <c r="V846" i="45"/>
  <c r="T846" i="45"/>
  <c r="V845" i="45"/>
  <c r="T845" i="45"/>
  <c r="U845" i="45" s="1"/>
  <c r="X844" i="45"/>
  <c r="V844" i="45"/>
  <c r="T844" i="45"/>
  <c r="U844" i="45" s="1"/>
  <c r="V843" i="45"/>
  <c r="T843" i="45"/>
  <c r="V842" i="45"/>
  <c r="T842" i="45"/>
  <c r="U842" i="45" s="1"/>
  <c r="V841" i="45"/>
  <c r="T841" i="45"/>
  <c r="U841" i="45" s="1"/>
  <c r="V840" i="45"/>
  <c r="T840" i="45"/>
  <c r="V839" i="45"/>
  <c r="T839" i="45"/>
  <c r="U839" i="45" s="1"/>
  <c r="X838" i="45"/>
  <c r="V838" i="45"/>
  <c r="T838" i="45"/>
  <c r="U838" i="45" s="1"/>
  <c r="V837" i="45"/>
  <c r="T837" i="45"/>
  <c r="V836" i="45"/>
  <c r="T836" i="45"/>
  <c r="U836" i="45" s="1"/>
  <c r="V835" i="45"/>
  <c r="T835" i="45"/>
  <c r="U835" i="45" s="1"/>
  <c r="V834" i="45"/>
  <c r="T834" i="45"/>
  <c r="V833" i="45"/>
  <c r="T833" i="45"/>
  <c r="U833" i="45" s="1"/>
  <c r="V832" i="45"/>
  <c r="T832" i="45"/>
  <c r="U832" i="45" s="1"/>
  <c r="V831" i="45"/>
  <c r="T831" i="45"/>
  <c r="V830" i="45"/>
  <c r="T830" i="45"/>
  <c r="U830" i="45" s="1"/>
  <c r="V829" i="45"/>
  <c r="T829" i="45"/>
  <c r="U829" i="45" s="1"/>
  <c r="V828" i="45"/>
  <c r="T828" i="45"/>
  <c r="V827" i="45"/>
  <c r="T827" i="45"/>
  <c r="U827" i="45" s="1"/>
  <c r="V826" i="45"/>
  <c r="T826" i="45"/>
  <c r="U826" i="45" s="1"/>
  <c r="V825" i="45"/>
  <c r="T825" i="45"/>
  <c r="V824" i="45"/>
  <c r="T824" i="45"/>
  <c r="U824" i="45" s="1"/>
  <c r="V823" i="45"/>
  <c r="T823" i="45"/>
  <c r="U823" i="45" s="1"/>
  <c r="V822" i="45"/>
  <c r="T822" i="45"/>
  <c r="V821" i="45"/>
  <c r="T821" i="45"/>
  <c r="U821" i="45" s="1"/>
  <c r="F820" i="45"/>
  <c r="X825" i="45" l="1"/>
  <c r="U825" i="45"/>
  <c r="X826" i="45"/>
  <c r="X840" i="45"/>
  <c r="U840" i="45"/>
  <c r="X852" i="45"/>
  <c r="U852" i="45"/>
  <c r="X854" i="45"/>
  <c r="U854" i="45"/>
  <c r="X855" i="45"/>
  <c r="X831" i="45"/>
  <c r="U831" i="45"/>
  <c r="X837" i="45"/>
  <c r="U837" i="45"/>
  <c r="X858" i="45"/>
  <c r="U858" i="45"/>
  <c r="X843" i="45"/>
  <c r="U843" i="45"/>
  <c r="X828" i="45"/>
  <c r="U828" i="45"/>
  <c r="X834" i="45"/>
  <c r="U834" i="45"/>
  <c r="X857" i="45"/>
  <c r="U857" i="45"/>
  <c r="X846" i="45"/>
  <c r="U846" i="45"/>
  <c r="X822" i="45"/>
  <c r="U822" i="45"/>
  <c r="T859" i="45"/>
  <c r="U859" i="45" s="1"/>
  <c r="X851" i="45"/>
  <c r="X841" i="45"/>
  <c r="X823" i="45"/>
  <c r="X829" i="45"/>
  <c r="X832" i="45"/>
  <c r="X847" i="45"/>
  <c r="X835" i="45"/>
  <c r="X850" i="45"/>
  <c r="X853" i="45"/>
  <c r="X856" i="45"/>
  <c r="X821" i="45"/>
  <c r="X824" i="45"/>
  <c r="X827" i="45"/>
  <c r="X830" i="45"/>
  <c r="X833" i="45"/>
  <c r="X836" i="45"/>
  <c r="X839" i="45"/>
  <c r="X842" i="45"/>
  <c r="X845" i="45"/>
  <c r="X848" i="45"/>
  <c r="X734" i="44"/>
  <c r="U734" i="44"/>
  <c r="T734" i="44"/>
  <c r="S734" i="44"/>
  <c r="R734" i="44"/>
  <c r="Q734" i="44"/>
  <c r="P734" i="44"/>
  <c r="O734" i="44"/>
  <c r="N734" i="44"/>
  <c r="M734" i="44"/>
  <c r="L734" i="44"/>
  <c r="K734" i="44"/>
  <c r="J734" i="44"/>
  <c r="I734" i="44"/>
  <c r="H734" i="44"/>
  <c r="X733" i="44"/>
  <c r="V733" i="44"/>
  <c r="W733" i="44" s="1"/>
  <c r="Z732" i="44"/>
  <c r="X732" i="44"/>
  <c r="V732" i="44"/>
  <c r="W732" i="44" s="1"/>
  <c r="X731" i="44"/>
  <c r="V731" i="44"/>
  <c r="W731" i="44" s="1"/>
  <c r="X730" i="44"/>
  <c r="V730" i="44"/>
  <c r="W730" i="44" s="1"/>
  <c r="Z729" i="44"/>
  <c r="X729" i="44"/>
  <c r="V729" i="44"/>
  <c r="W729" i="44" s="1"/>
  <c r="X728" i="44"/>
  <c r="V728" i="44"/>
  <c r="W728" i="44" s="1"/>
  <c r="X727" i="44"/>
  <c r="V727" i="44"/>
  <c r="W727" i="44" s="1"/>
  <c r="Z726" i="44"/>
  <c r="X726" i="44"/>
  <c r="V726" i="44"/>
  <c r="W726" i="44" s="1"/>
  <c r="X725" i="44"/>
  <c r="V725" i="44"/>
  <c r="W725" i="44" s="1"/>
  <c r="X724" i="44"/>
  <c r="V724" i="44"/>
  <c r="W724" i="44" s="1"/>
  <c r="Z723" i="44"/>
  <c r="X723" i="44"/>
  <c r="V723" i="44"/>
  <c r="W723" i="44" s="1"/>
  <c r="X722" i="44"/>
  <c r="V722" i="44"/>
  <c r="W722" i="44" s="1"/>
  <c r="X721" i="44"/>
  <c r="V721" i="44"/>
  <c r="W721" i="44" s="1"/>
  <c r="Z720" i="44"/>
  <c r="X719" i="44"/>
  <c r="V719" i="44"/>
  <c r="X718" i="44"/>
  <c r="V718" i="44"/>
  <c r="W718" i="44" s="1"/>
  <c r="X717" i="44"/>
  <c r="V717" i="44"/>
  <c r="X716" i="44"/>
  <c r="V716" i="44"/>
  <c r="X715" i="44"/>
  <c r="V715" i="44"/>
  <c r="W715" i="44" s="1"/>
  <c r="X714" i="44"/>
  <c r="V714" i="44"/>
  <c r="X713" i="44"/>
  <c r="V713" i="44"/>
  <c r="Z712" i="44"/>
  <c r="X712" i="44"/>
  <c r="V712" i="44"/>
  <c r="W712" i="44" s="1"/>
  <c r="X711" i="44"/>
  <c r="V711" i="44"/>
  <c r="X710" i="44"/>
  <c r="V710" i="44"/>
  <c r="X709" i="44"/>
  <c r="V709" i="44"/>
  <c r="W709" i="44" s="1"/>
  <c r="X708" i="44"/>
  <c r="V708" i="44"/>
  <c r="X707" i="44"/>
  <c r="V707" i="44"/>
  <c r="Z706" i="44"/>
  <c r="X706" i="44"/>
  <c r="V706" i="44"/>
  <c r="W706" i="44" s="1"/>
  <c r="X705" i="44"/>
  <c r="V705" i="44"/>
  <c r="W705" i="44" s="1"/>
  <c r="X704" i="44"/>
  <c r="V704" i="44"/>
  <c r="W704" i="44" s="1"/>
  <c r="Z703" i="44"/>
  <c r="X703" i="44"/>
  <c r="V703" i="44"/>
  <c r="W703" i="44" s="1"/>
  <c r="X702" i="44"/>
  <c r="V702" i="44"/>
  <c r="W702" i="44" s="1"/>
  <c r="X701" i="44"/>
  <c r="V701" i="44"/>
  <c r="X700" i="44"/>
  <c r="V700" i="44"/>
  <c r="W700" i="44" s="1"/>
  <c r="F699" i="44"/>
  <c r="Z715" i="44" l="1"/>
  <c r="Z714" i="44"/>
  <c r="W714" i="44"/>
  <c r="Z716" i="44"/>
  <c r="W716" i="44"/>
  <c r="Z722" i="44"/>
  <c r="Z725" i="44"/>
  <c r="Z728" i="44"/>
  <c r="Z731" i="44"/>
  <c r="Z707" i="44"/>
  <c r="W707" i="44"/>
  <c r="Z700" i="44"/>
  <c r="Z713" i="44"/>
  <c r="W713" i="44"/>
  <c r="Z701" i="44"/>
  <c r="W701" i="44"/>
  <c r="Z708" i="44"/>
  <c r="W708" i="44"/>
  <c r="Z710" i="44"/>
  <c r="W710" i="44"/>
  <c r="Z717" i="44"/>
  <c r="W717" i="44"/>
  <c r="Z719" i="44"/>
  <c r="W719" i="44"/>
  <c r="Z711" i="44"/>
  <c r="W711" i="44"/>
  <c r="Z709" i="44"/>
  <c r="V734" i="44"/>
  <c r="W734" i="44" s="1"/>
  <c r="Z718" i="44"/>
  <c r="Z702" i="44"/>
  <c r="Z705" i="44"/>
  <c r="Z721" i="44"/>
  <c r="Z724" i="44"/>
  <c r="Z727" i="44"/>
  <c r="Z730" i="44"/>
  <c r="Z733" i="44"/>
  <c r="Z704" i="44"/>
  <c r="R7" i="43" l="1"/>
  <c r="R10" i="43"/>
  <c r="R17" i="43"/>
  <c r="R13" i="43"/>
  <c r="R23" i="43"/>
  <c r="R6" i="43"/>
  <c r="R12" i="43"/>
  <c r="R18" i="43"/>
  <c r="R14" i="43"/>
  <c r="R15" i="43"/>
  <c r="R9" i="43"/>
  <c r="R11" i="43"/>
  <c r="R19" i="43"/>
  <c r="R21" i="43"/>
  <c r="R24" i="43"/>
  <c r="R8" i="43"/>
  <c r="R16" i="43"/>
  <c r="R20" i="43"/>
  <c r="R22" i="43"/>
  <c r="R5" i="43"/>
  <c r="H439" i="47"/>
  <c r="V439" i="47"/>
  <c r="S439" i="47"/>
  <c r="R439" i="47"/>
  <c r="Q439" i="47"/>
  <c r="P439" i="47"/>
  <c r="O439" i="47"/>
  <c r="N439" i="47"/>
  <c r="M439" i="47"/>
  <c r="L439" i="47"/>
  <c r="K439" i="47"/>
  <c r="J439" i="47"/>
  <c r="I439" i="47"/>
  <c r="V438" i="47"/>
  <c r="T438" i="47"/>
  <c r="U438" i="47" s="1"/>
  <c r="V437" i="47"/>
  <c r="T437" i="47"/>
  <c r="U437" i="47" s="1"/>
  <c r="V436" i="47"/>
  <c r="T436" i="47"/>
  <c r="U436" i="47" s="1"/>
  <c r="V435" i="47"/>
  <c r="T435" i="47"/>
  <c r="U435" i="47" s="1"/>
  <c r="V434" i="47"/>
  <c r="T434" i="47"/>
  <c r="U434" i="47" s="1"/>
  <c r="Y433" i="47"/>
  <c r="V433" i="47"/>
  <c r="T433" i="47"/>
  <c r="U433" i="47" s="1"/>
  <c r="V432" i="47"/>
  <c r="T432" i="47"/>
  <c r="U432" i="47" s="1"/>
  <c r="V431" i="47"/>
  <c r="T431" i="47"/>
  <c r="U431" i="47" s="1"/>
  <c r="Y430" i="47"/>
  <c r="Y429" i="47"/>
  <c r="V429" i="47"/>
  <c r="T429" i="47"/>
  <c r="V428" i="47"/>
  <c r="T428" i="47"/>
  <c r="U428" i="47" s="1"/>
  <c r="V427" i="47"/>
  <c r="T427" i="47"/>
  <c r="U427" i="47" s="1"/>
  <c r="Y426" i="47"/>
  <c r="V426" i="47"/>
  <c r="T426" i="47"/>
  <c r="U426" i="47" s="1"/>
  <c r="V425" i="47"/>
  <c r="T425" i="47"/>
  <c r="V424" i="47"/>
  <c r="T424" i="47"/>
  <c r="U424" i="47" s="1"/>
  <c r="V423" i="47"/>
  <c r="T423" i="47"/>
  <c r="V422" i="47"/>
  <c r="T422" i="47"/>
  <c r="V421" i="47"/>
  <c r="T421" i="47"/>
  <c r="U421" i="47" s="1"/>
  <c r="V420" i="47"/>
  <c r="T420" i="47"/>
  <c r="V419" i="47"/>
  <c r="T419" i="47"/>
  <c r="V418" i="47"/>
  <c r="T418" i="47"/>
  <c r="U418" i="47" s="1"/>
  <c r="V417" i="47"/>
  <c r="T417" i="47"/>
  <c r="V416" i="47"/>
  <c r="T416" i="47"/>
  <c r="V415" i="47"/>
  <c r="T415" i="47"/>
  <c r="U415" i="47" s="1"/>
  <c r="T414" i="47"/>
  <c r="U414" i="47" s="1"/>
  <c r="V413" i="47"/>
  <c r="T413" i="47"/>
  <c r="U413" i="47" s="1"/>
  <c r="V412" i="47"/>
  <c r="T412" i="47"/>
  <c r="U412" i="47" s="1"/>
  <c r="V411" i="47"/>
  <c r="T411" i="47"/>
  <c r="U411" i="47" s="1"/>
  <c r="V410" i="47"/>
  <c r="T410" i="47"/>
  <c r="U410" i="47" s="1"/>
  <c r="V409" i="47"/>
  <c r="T409" i="47"/>
  <c r="V408" i="47"/>
  <c r="T408" i="47"/>
  <c r="U408" i="47" s="1"/>
  <c r="V407" i="47"/>
  <c r="T407" i="47"/>
  <c r="U407" i="47" s="1"/>
  <c r="V406" i="47"/>
  <c r="T406" i="47"/>
  <c r="V405" i="47"/>
  <c r="T405" i="47"/>
  <c r="U405" i="47" s="1"/>
  <c r="V404" i="47"/>
  <c r="T404" i="47"/>
  <c r="V403" i="47"/>
  <c r="T403" i="47"/>
  <c r="V402" i="47"/>
  <c r="T402" i="47"/>
  <c r="U402" i="47" s="1"/>
  <c r="V401" i="47"/>
  <c r="T401" i="47"/>
  <c r="V400" i="47"/>
  <c r="T400" i="47"/>
  <c r="F399" i="47"/>
  <c r="Y419" i="47" l="1"/>
  <c r="U419" i="47"/>
  <c r="Y409" i="47"/>
  <c r="U409" i="47"/>
  <c r="Y423" i="47"/>
  <c r="U423" i="47"/>
  <c r="Y425" i="47"/>
  <c r="U425" i="47"/>
  <c r="Y403" i="47"/>
  <c r="U403" i="47"/>
  <c r="Y404" i="47"/>
  <c r="U404" i="47"/>
  <c r="Y405" i="47"/>
  <c r="Y416" i="47"/>
  <c r="U416" i="47"/>
  <c r="Y420" i="47"/>
  <c r="U420" i="47"/>
  <c r="Y421" i="47"/>
  <c r="Y428" i="47"/>
  <c r="U429" i="47"/>
  <c r="Y401" i="47"/>
  <c r="U401" i="47"/>
  <c r="Y417" i="47"/>
  <c r="U417" i="47"/>
  <c r="Y400" i="47"/>
  <c r="U400" i="47"/>
  <c r="Y406" i="47"/>
  <c r="U406" i="47"/>
  <c r="Y422" i="47"/>
  <c r="U422" i="47"/>
  <c r="Y434" i="47"/>
  <c r="Y436" i="47"/>
  <c r="Y418" i="47"/>
  <c r="Y408" i="47"/>
  <c r="Y411" i="47"/>
  <c r="Y424" i="47"/>
  <c r="Y431" i="47"/>
  <c r="Y437" i="47"/>
  <c r="Y402" i="47"/>
  <c r="Y415" i="47"/>
  <c r="Y427" i="47"/>
  <c r="T439" i="47"/>
  <c r="U439" i="47" s="1"/>
  <c r="Y407" i="47"/>
  <c r="Y410" i="47"/>
  <c r="Y432" i="47"/>
  <c r="Y435" i="47"/>
  <c r="V393" i="38"/>
  <c r="S393" i="38"/>
  <c r="R393" i="38"/>
  <c r="Q393" i="38"/>
  <c r="P393" i="38"/>
  <c r="O393" i="38"/>
  <c r="N393" i="38"/>
  <c r="M393" i="38"/>
  <c r="L393" i="38"/>
  <c r="K393" i="38"/>
  <c r="J393" i="38"/>
  <c r="I393" i="38"/>
  <c r="H393" i="38"/>
  <c r="V392" i="38"/>
  <c r="T392" i="38"/>
  <c r="X391" i="38"/>
  <c r="V391" i="38"/>
  <c r="T391" i="38"/>
  <c r="U391" i="38" s="1"/>
  <c r="V390" i="38"/>
  <c r="T390" i="38"/>
  <c r="U390" i="38" s="1"/>
  <c r="V389" i="38"/>
  <c r="T389" i="38"/>
  <c r="V388" i="38"/>
  <c r="T388" i="38"/>
  <c r="U388" i="38" s="1"/>
  <c r="V387" i="38"/>
  <c r="T387" i="38"/>
  <c r="V386" i="38"/>
  <c r="T386" i="38"/>
  <c r="V385" i="38"/>
  <c r="T385" i="38"/>
  <c r="U385" i="38" s="1"/>
  <c r="V384" i="38"/>
  <c r="T384" i="38"/>
  <c r="V383" i="38"/>
  <c r="T383" i="38"/>
  <c r="X382" i="38"/>
  <c r="X381" i="38"/>
  <c r="V381" i="38"/>
  <c r="T381" i="38"/>
  <c r="U381" i="38" s="1"/>
  <c r="V380" i="38"/>
  <c r="T380" i="38"/>
  <c r="U380" i="38" s="1"/>
  <c r="V379" i="38"/>
  <c r="T379" i="38"/>
  <c r="U379" i="38" s="1"/>
  <c r="V378" i="38"/>
  <c r="T378" i="38"/>
  <c r="U378" i="38" s="1"/>
  <c r="V377" i="38"/>
  <c r="T377" i="38"/>
  <c r="U377" i="38" s="1"/>
  <c r="V376" i="38"/>
  <c r="T376" i="38"/>
  <c r="V375" i="38"/>
  <c r="T375" i="38"/>
  <c r="U375" i="38" s="1"/>
  <c r="V374" i="38"/>
  <c r="T374" i="38"/>
  <c r="U374" i="38" s="1"/>
  <c r="V373" i="38"/>
  <c r="T373" i="38"/>
  <c r="U373" i="38" s="1"/>
  <c r="V372" i="38"/>
  <c r="T372" i="38"/>
  <c r="U372" i="38" s="1"/>
  <c r="V371" i="38"/>
  <c r="T371" i="38"/>
  <c r="U371" i="38" s="1"/>
  <c r="V370" i="38"/>
  <c r="T370" i="38"/>
  <c r="V369" i="38"/>
  <c r="T369" i="38"/>
  <c r="U369" i="38" s="1"/>
  <c r="V368" i="38"/>
  <c r="T368" i="38"/>
  <c r="U368" i="38" s="1"/>
  <c r="V367" i="38"/>
  <c r="T367" i="38"/>
  <c r="V366" i="38"/>
  <c r="T366" i="38"/>
  <c r="U366" i="38" s="1"/>
  <c r="V365" i="38"/>
  <c r="T365" i="38"/>
  <c r="U365" i="38" s="1"/>
  <c r="V364" i="38"/>
  <c r="T364" i="38"/>
  <c r="V363" i="38"/>
  <c r="T363" i="38"/>
  <c r="U363" i="38" s="1"/>
  <c r="V362" i="38"/>
  <c r="T362" i="38"/>
  <c r="U362" i="38" s="1"/>
  <c r="V361" i="38"/>
  <c r="T361" i="38"/>
  <c r="V360" i="38"/>
  <c r="T360" i="38"/>
  <c r="U360" i="38" s="1"/>
  <c r="V359" i="38"/>
  <c r="T359" i="38"/>
  <c r="U359" i="38" s="1"/>
  <c r="V358" i="38"/>
  <c r="T358" i="38"/>
  <c r="V357" i="38"/>
  <c r="T357" i="38"/>
  <c r="U357" i="38" s="1"/>
  <c r="V356" i="38"/>
  <c r="T356" i="38"/>
  <c r="U356" i="38" s="1"/>
  <c r="V355" i="38"/>
  <c r="T355" i="38"/>
  <c r="V354" i="38"/>
  <c r="T354" i="38"/>
  <c r="U354" i="38" s="1"/>
  <c r="F353" i="38"/>
  <c r="X358" i="38" l="1"/>
  <c r="U358" i="38"/>
  <c r="X364" i="38"/>
  <c r="U364" i="38"/>
  <c r="X384" i="38"/>
  <c r="U384" i="38"/>
  <c r="X386" i="38"/>
  <c r="U386" i="38"/>
  <c r="X392" i="38"/>
  <c r="U392" i="38"/>
  <c r="X370" i="38"/>
  <c r="U370" i="38"/>
  <c r="X361" i="38"/>
  <c r="U361" i="38"/>
  <c r="X383" i="38"/>
  <c r="U383" i="38"/>
  <c r="X387" i="38"/>
  <c r="U387" i="38"/>
  <c r="X389" i="38"/>
  <c r="U389" i="38"/>
  <c r="X355" i="38"/>
  <c r="U355" i="38"/>
  <c r="X367" i="38"/>
  <c r="U367" i="38"/>
  <c r="X372" i="38"/>
  <c r="X375" i="38"/>
  <c r="X374" i="38"/>
  <c r="X376" i="38"/>
  <c r="U376" i="38"/>
  <c r="X377" i="38"/>
  <c r="T393" i="38"/>
  <c r="U393" i="38" s="1"/>
  <c r="X363" i="38"/>
  <c r="X356" i="38"/>
  <c r="X359" i="38"/>
  <c r="X365" i="38"/>
  <c r="X368" i="38"/>
  <c r="X357" i="38"/>
  <c r="X366" i="38"/>
  <c r="X354" i="38"/>
  <c r="X360" i="38"/>
  <c r="X362" i="38"/>
  <c r="X369" i="38"/>
  <c r="X371" i="38"/>
  <c r="X378" i="38"/>
  <c r="X380" i="38"/>
  <c r="X385" i="38"/>
  <c r="X388" i="38"/>
  <c r="X390" i="38"/>
  <c r="X373" i="38"/>
  <c r="X379" i="38"/>
  <c r="W118" i="56"/>
  <c r="T118" i="56"/>
  <c r="S118" i="56"/>
  <c r="R118" i="56"/>
  <c r="Q118" i="56"/>
  <c r="P118" i="56"/>
  <c r="O118" i="56"/>
  <c r="N118" i="56"/>
  <c r="M118" i="56"/>
  <c r="L118" i="56"/>
  <c r="K118" i="56"/>
  <c r="J118" i="56"/>
  <c r="I118" i="56"/>
  <c r="H118" i="56"/>
  <c r="W117" i="56"/>
  <c r="U117" i="56"/>
  <c r="V117" i="56" s="1"/>
  <c r="W116" i="56"/>
  <c r="U116" i="56"/>
  <c r="Y116" i="56" s="1"/>
  <c r="W115" i="56"/>
  <c r="U115" i="56"/>
  <c r="Y115" i="56" s="1"/>
  <c r="W114" i="56"/>
  <c r="U114" i="56"/>
  <c r="V114" i="56" s="1"/>
  <c r="Y113" i="56"/>
  <c r="W113" i="56"/>
  <c r="V113" i="56"/>
  <c r="U113" i="56"/>
  <c r="W112" i="56"/>
  <c r="U112" i="56"/>
  <c r="Y112" i="56" s="1"/>
  <c r="W111" i="56"/>
  <c r="U111" i="56"/>
  <c r="V111" i="56" s="1"/>
  <c r="Y110" i="56"/>
  <c r="W109" i="56"/>
  <c r="U109" i="56"/>
  <c r="V109" i="56" s="1"/>
  <c r="Y108" i="56"/>
  <c r="W108" i="56"/>
  <c r="V108" i="56"/>
  <c r="U108" i="56"/>
  <c r="W107" i="56"/>
  <c r="U107" i="56"/>
  <c r="Y107" i="56" s="1"/>
  <c r="W106" i="56"/>
  <c r="U106" i="56"/>
  <c r="V106" i="56" s="1"/>
  <c r="W105" i="56"/>
  <c r="U105" i="56"/>
  <c r="Y105" i="56" s="1"/>
  <c r="W104" i="56"/>
  <c r="U104" i="56"/>
  <c r="Y104" i="56" s="1"/>
  <c r="W103" i="56"/>
  <c r="U103" i="56"/>
  <c r="V103" i="56" s="1"/>
  <c r="Y102" i="56"/>
  <c r="W102" i="56"/>
  <c r="V102" i="56"/>
  <c r="U102" i="56"/>
  <c r="W101" i="56"/>
  <c r="U101" i="56"/>
  <c r="Y101" i="56" s="1"/>
  <c r="W100" i="56"/>
  <c r="U100" i="56"/>
  <c r="V100" i="56" s="1"/>
  <c r="W99" i="56"/>
  <c r="U99" i="56"/>
  <c r="Y99" i="56" s="1"/>
  <c r="W98" i="56"/>
  <c r="U98" i="56"/>
  <c r="Y98" i="56" s="1"/>
  <c r="W97" i="56"/>
  <c r="V97" i="56"/>
  <c r="U97" i="56"/>
  <c r="W96" i="56"/>
  <c r="U96" i="56"/>
  <c r="Y96" i="56" s="1"/>
  <c r="W95" i="56"/>
  <c r="U95" i="56"/>
  <c r="V95" i="56" s="1"/>
  <c r="W94" i="56"/>
  <c r="U94" i="56"/>
  <c r="Y94" i="56" s="1"/>
  <c r="W93" i="56"/>
  <c r="U93" i="56"/>
  <c r="Y93" i="56" s="1"/>
  <c r="W92" i="56"/>
  <c r="U92" i="56"/>
  <c r="V92" i="56" s="1"/>
  <c r="W91" i="56"/>
  <c r="U91" i="56"/>
  <c r="V91" i="56" s="1"/>
  <c r="W90" i="56"/>
  <c r="U90" i="56"/>
  <c r="Y90" i="56" s="1"/>
  <c r="Y89" i="56"/>
  <c r="W89" i="56"/>
  <c r="U89" i="56"/>
  <c r="V89" i="56" s="1"/>
  <c r="W88" i="56"/>
  <c r="U88" i="56"/>
  <c r="Y88" i="56" s="1"/>
  <c r="W87" i="56"/>
  <c r="U87" i="56"/>
  <c r="Y87" i="56" s="1"/>
  <c r="W86" i="56"/>
  <c r="U86" i="56"/>
  <c r="V86" i="56" s="1"/>
  <c r="W85" i="56"/>
  <c r="U85" i="56"/>
  <c r="V85" i="56" s="1"/>
  <c r="W84" i="56"/>
  <c r="U84" i="56"/>
  <c r="Y84" i="56" s="1"/>
  <c r="W83" i="56"/>
  <c r="U83" i="56"/>
  <c r="V83" i="56" s="1"/>
  <c r="F82" i="56"/>
  <c r="X695" i="44"/>
  <c r="U695" i="44"/>
  <c r="T695" i="44"/>
  <c r="S695" i="44"/>
  <c r="R695" i="44"/>
  <c r="Q695" i="44"/>
  <c r="P695" i="44"/>
  <c r="O695" i="44"/>
  <c r="N695" i="44"/>
  <c r="M695" i="44"/>
  <c r="L695" i="44"/>
  <c r="K695" i="44"/>
  <c r="J695" i="44"/>
  <c r="I695" i="44"/>
  <c r="H695" i="44"/>
  <c r="X694" i="44"/>
  <c r="V694" i="44"/>
  <c r="X693" i="44"/>
  <c r="V693" i="44"/>
  <c r="Z692" i="44"/>
  <c r="X692" i="44"/>
  <c r="V692" i="44"/>
  <c r="W692" i="44" s="1"/>
  <c r="X691" i="44"/>
  <c r="V691" i="44"/>
  <c r="W691" i="44" s="1"/>
  <c r="X690" i="44"/>
  <c r="V690" i="44"/>
  <c r="X689" i="44"/>
  <c r="V689" i="44"/>
  <c r="W689" i="44" s="1"/>
  <c r="X688" i="44"/>
  <c r="V688" i="44"/>
  <c r="W688" i="44" s="1"/>
  <c r="X687" i="44"/>
  <c r="V687" i="44"/>
  <c r="X686" i="44"/>
  <c r="V686" i="44"/>
  <c r="W686" i="44" s="1"/>
  <c r="X685" i="44"/>
  <c r="V685" i="44"/>
  <c r="W685" i="44" s="1"/>
  <c r="X684" i="44"/>
  <c r="V684" i="44"/>
  <c r="X683" i="44"/>
  <c r="V683" i="44"/>
  <c r="W683" i="44" s="1"/>
  <c r="X682" i="44"/>
  <c r="V682" i="44"/>
  <c r="Z681" i="44"/>
  <c r="X680" i="44"/>
  <c r="V680" i="44"/>
  <c r="X679" i="44"/>
  <c r="V679" i="44"/>
  <c r="W679" i="44" s="1"/>
  <c r="X678" i="44"/>
  <c r="V678" i="44"/>
  <c r="X677" i="44"/>
  <c r="V677" i="44"/>
  <c r="X676" i="44"/>
  <c r="V676" i="44"/>
  <c r="Z675" i="44"/>
  <c r="X675" i="44"/>
  <c r="V675" i="44"/>
  <c r="W675" i="44" s="1"/>
  <c r="X674" i="44"/>
  <c r="V674" i="44"/>
  <c r="Z673" i="44"/>
  <c r="X673" i="44"/>
  <c r="V673" i="44"/>
  <c r="W673" i="44" s="1"/>
  <c r="Z672" i="44"/>
  <c r="X672" i="44"/>
  <c r="V672" i="44"/>
  <c r="W672" i="44" s="1"/>
  <c r="X671" i="44"/>
  <c r="V671" i="44"/>
  <c r="X670" i="44"/>
  <c r="V670" i="44"/>
  <c r="X669" i="44"/>
  <c r="V669" i="44"/>
  <c r="X668" i="44"/>
  <c r="V668" i="44"/>
  <c r="X667" i="44"/>
  <c r="V667" i="44"/>
  <c r="Z666" i="44"/>
  <c r="X666" i="44"/>
  <c r="V666" i="44"/>
  <c r="W666" i="44" s="1"/>
  <c r="X665" i="44"/>
  <c r="V665" i="44"/>
  <c r="X664" i="44"/>
  <c r="V664" i="44"/>
  <c r="W664" i="44" s="1"/>
  <c r="X663" i="44"/>
  <c r="V663" i="44"/>
  <c r="X662" i="44"/>
  <c r="V662" i="44"/>
  <c r="W662" i="44" s="1"/>
  <c r="X661" i="44"/>
  <c r="V661" i="44"/>
  <c r="F660" i="44"/>
  <c r="Z665" i="44" l="1"/>
  <c r="W665" i="44"/>
  <c r="Z677" i="44"/>
  <c r="W677" i="44"/>
  <c r="Z687" i="44"/>
  <c r="W687" i="44"/>
  <c r="Z694" i="44"/>
  <c r="W694" i="44"/>
  <c r="Z661" i="44"/>
  <c r="W661" i="44"/>
  <c r="Z663" i="44"/>
  <c r="W663" i="44"/>
  <c r="Z664" i="44"/>
  <c r="Z668" i="44"/>
  <c r="W668" i="44"/>
  <c r="Z670" i="44"/>
  <c r="W670" i="44"/>
  <c r="Z680" i="44"/>
  <c r="W680" i="44"/>
  <c r="Z690" i="44"/>
  <c r="W690" i="44"/>
  <c r="Z667" i="44"/>
  <c r="W667" i="44"/>
  <c r="Z669" i="44"/>
  <c r="W669" i="44"/>
  <c r="Z671" i="44"/>
  <c r="W671" i="44"/>
  <c r="Z674" i="44"/>
  <c r="W674" i="44"/>
  <c r="Z676" i="44"/>
  <c r="W676" i="44"/>
  <c r="Z678" i="44"/>
  <c r="W678" i="44"/>
  <c r="Z679" i="44"/>
  <c r="Z682" i="44"/>
  <c r="W682" i="44"/>
  <c r="Z684" i="44"/>
  <c r="W684" i="44"/>
  <c r="Z689" i="44"/>
  <c r="Z693" i="44"/>
  <c r="W693" i="44"/>
  <c r="U118" i="56"/>
  <c r="Y118" i="56" s="1"/>
  <c r="Y91" i="56"/>
  <c r="Y85" i="56"/>
  <c r="Y83" i="56"/>
  <c r="V88" i="56"/>
  <c r="V94" i="56"/>
  <c r="Y100" i="56"/>
  <c r="Y106" i="56"/>
  <c r="V116" i="56"/>
  <c r="V99" i="56"/>
  <c r="V105" i="56"/>
  <c r="Y86" i="56"/>
  <c r="Y92" i="56"/>
  <c r="Y103" i="56"/>
  <c r="Y109" i="56"/>
  <c r="V112" i="56"/>
  <c r="V115" i="56"/>
  <c r="V98" i="56"/>
  <c r="V104" i="56"/>
  <c r="Y111" i="56"/>
  <c r="Y114" i="56"/>
  <c r="Y117" i="56"/>
  <c r="V96" i="56"/>
  <c r="V84" i="56"/>
  <c r="V90" i="56"/>
  <c r="V101" i="56"/>
  <c r="V107" i="56"/>
  <c r="V87" i="56"/>
  <c r="V93" i="56"/>
  <c r="Z683" i="44"/>
  <c r="Z686" i="44"/>
  <c r="V695" i="44"/>
  <c r="W695" i="44" s="1"/>
  <c r="Z685" i="44"/>
  <c r="Z688" i="44"/>
  <c r="Z691" i="44"/>
  <c r="Z662" i="44"/>
  <c r="V118" i="56" l="1"/>
  <c r="M382" i="42" l="1"/>
  <c r="M383" i="42"/>
  <c r="M384" i="42"/>
  <c r="M385" i="42"/>
  <c r="M386" i="42"/>
  <c r="M387" i="42"/>
  <c r="M388" i="42"/>
  <c r="M389" i="42"/>
  <c r="M390" i="42"/>
  <c r="M391" i="42"/>
  <c r="M392" i="42"/>
  <c r="M393" i="42"/>
  <c r="M394" i="42"/>
  <c r="M395" i="42"/>
  <c r="M396" i="42"/>
  <c r="M381" i="42"/>
  <c r="M373" i="42"/>
  <c r="M374" i="42"/>
  <c r="M375" i="42"/>
  <c r="M376" i="42"/>
  <c r="M377" i="42"/>
  <c r="M378" i="42"/>
  <c r="M379" i="42"/>
  <c r="M372" i="42"/>
  <c r="M354" i="42"/>
  <c r="M355" i="42"/>
  <c r="M357" i="42"/>
  <c r="M358" i="42"/>
  <c r="M363" i="42"/>
  <c r="M364" i="42"/>
  <c r="M365" i="42"/>
  <c r="M366" i="42"/>
  <c r="M368" i="42"/>
  <c r="M369" i="42"/>
  <c r="M370" i="42"/>
  <c r="M352" i="42"/>
  <c r="V157" i="40"/>
  <c r="V158" i="40"/>
  <c r="V159" i="40"/>
  <c r="V160" i="40"/>
  <c r="V161" i="40"/>
  <c r="V162" i="40"/>
  <c r="V156" i="40"/>
  <c r="V131" i="40"/>
  <c r="V132" i="40"/>
  <c r="V133" i="40"/>
  <c r="V134" i="40"/>
  <c r="V139" i="40"/>
  <c r="V140" i="40"/>
  <c r="V141" i="40"/>
  <c r="V142" i="40"/>
  <c r="V143" i="40"/>
  <c r="V145" i="40"/>
  <c r="V146" i="40"/>
  <c r="V147" i="40"/>
  <c r="V148" i="40"/>
  <c r="V149" i="40"/>
  <c r="V150" i="40"/>
  <c r="V151" i="40"/>
  <c r="V152" i="40"/>
  <c r="V154" i="40"/>
  <c r="X657" i="44" l="1"/>
  <c r="U657" i="44"/>
  <c r="T657" i="44"/>
  <c r="S657" i="44"/>
  <c r="R657" i="44"/>
  <c r="Q657" i="44"/>
  <c r="P657" i="44"/>
  <c r="O657" i="44"/>
  <c r="N657" i="44"/>
  <c r="M657" i="44"/>
  <c r="L657" i="44"/>
  <c r="K657" i="44"/>
  <c r="J657" i="44"/>
  <c r="I657" i="44"/>
  <c r="H657" i="44"/>
  <c r="X656" i="44"/>
  <c r="V656" i="44"/>
  <c r="X655" i="44"/>
  <c r="V655" i="44"/>
  <c r="W655" i="44" s="1"/>
  <c r="Z654" i="44"/>
  <c r="X654" i="44"/>
  <c r="V654" i="44"/>
  <c r="W654" i="44" s="1"/>
  <c r="X653" i="44"/>
  <c r="V653" i="44"/>
  <c r="X652" i="44"/>
  <c r="V652" i="44"/>
  <c r="W652" i="44" s="1"/>
  <c r="X651" i="44"/>
  <c r="V651" i="44"/>
  <c r="W651" i="44" s="1"/>
  <c r="X650" i="44"/>
  <c r="V650" i="44"/>
  <c r="X649" i="44"/>
  <c r="V649" i="44"/>
  <c r="W649" i="44" s="1"/>
  <c r="X648" i="44"/>
  <c r="V648" i="44"/>
  <c r="W648" i="44" s="1"/>
  <c r="X647" i="44"/>
  <c r="V647" i="44"/>
  <c r="W647" i="44" s="1"/>
  <c r="Z646" i="44"/>
  <c r="X646" i="44"/>
  <c r="V646" i="44"/>
  <c r="W646" i="44" s="1"/>
  <c r="X645" i="44"/>
  <c r="V645" i="44"/>
  <c r="X644" i="44"/>
  <c r="V644" i="44"/>
  <c r="Z643" i="44"/>
  <c r="X642" i="44"/>
  <c r="V642" i="44"/>
  <c r="W642" i="44" s="1"/>
  <c r="X641" i="44"/>
  <c r="V641" i="44"/>
  <c r="W641" i="44" s="1"/>
  <c r="X640" i="44"/>
  <c r="V640" i="44"/>
  <c r="X639" i="44"/>
  <c r="V639" i="44"/>
  <c r="X638" i="44"/>
  <c r="V638" i="44"/>
  <c r="W638" i="44" s="1"/>
  <c r="X637" i="44"/>
  <c r="V637" i="44"/>
  <c r="X636" i="44"/>
  <c r="V636" i="44"/>
  <c r="W636" i="44" s="1"/>
  <c r="X635" i="44"/>
  <c r="V635" i="44"/>
  <c r="W635" i="44" s="1"/>
  <c r="X634" i="44"/>
  <c r="V634" i="44"/>
  <c r="X633" i="44"/>
  <c r="V633" i="44"/>
  <c r="X632" i="44"/>
  <c r="V632" i="44"/>
  <c r="W632" i="44" s="1"/>
  <c r="X631" i="44"/>
  <c r="V631" i="44"/>
  <c r="X630" i="44"/>
  <c r="V630" i="44"/>
  <c r="X629" i="44"/>
  <c r="V629" i="44"/>
  <c r="W629" i="44" s="1"/>
  <c r="X628" i="44"/>
  <c r="V628" i="44"/>
  <c r="X627" i="44"/>
  <c r="V627" i="44"/>
  <c r="X626" i="44"/>
  <c r="V626" i="44"/>
  <c r="W626" i="44" s="1"/>
  <c r="X625" i="44"/>
  <c r="V625" i="44"/>
  <c r="X624" i="44"/>
  <c r="V624" i="44"/>
  <c r="X623" i="44"/>
  <c r="V623" i="44"/>
  <c r="W623" i="44" s="1"/>
  <c r="F622" i="44"/>
  <c r="Z627" i="44" l="1"/>
  <c r="W627" i="44"/>
  <c r="Z653" i="44"/>
  <c r="W653" i="44"/>
  <c r="Z631" i="44"/>
  <c r="W631" i="44"/>
  <c r="Z639" i="44"/>
  <c r="W639" i="44"/>
  <c r="Z628" i="44"/>
  <c r="W628" i="44"/>
  <c r="Z625" i="44"/>
  <c r="W625" i="44"/>
  <c r="Z633" i="44"/>
  <c r="W633" i="44"/>
  <c r="Z637" i="44"/>
  <c r="W637" i="44"/>
  <c r="Z645" i="44"/>
  <c r="W645" i="44"/>
  <c r="Z650" i="44"/>
  <c r="W650" i="44"/>
  <c r="Z624" i="44"/>
  <c r="W624" i="44"/>
  <c r="Z629" i="44"/>
  <c r="Z648" i="44"/>
  <c r="Z630" i="44"/>
  <c r="W630" i="44"/>
  <c r="Z634" i="44"/>
  <c r="W634" i="44"/>
  <c r="Z640" i="44"/>
  <c r="W640" i="44"/>
  <c r="Z641" i="44"/>
  <c r="Z644" i="44"/>
  <c r="W644" i="44"/>
  <c r="Z652" i="44"/>
  <c r="Z656" i="44"/>
  <c r="W656" i="44"/>
  <c r="Z632" i="44"/>
  <c r="Z635" i="44"/>
  <c r="V657" i="44"/>
  <c r="W657" i="44" s="1"/>
  <c r="Z623" i="44"/>
  <c r="Z649" i="44"/>
  <c r="Z651" i="44"/>
  <c r="Z655" i="44"/>
  <c r="Z626" i="44"/>
  <c r="Z638" i="44"/>
  <c r="Z647" i="44"/>
  <c r="Z636" i="44"/>
  <c r="Z642" i="44"/>
  <c r="W163" i="40"/>
  <c r="T163" i="40"/>
  <c r="S163" i="40"/>
  <c r="R163" i="40"/>
  <c r="Q163" i="40"/>
  <c r="P163" i="40"/>
  <c r="O163" i="40"/>
  <c r="N163" i="40"/>
  <c r="M163" i="40"/>
  <c r="L163" i="40"/>
  <c r="K163" i="40"/>
  <c r="J163" i="40"/>
  <c r="I163" i="40"/>
  <c r="H163" i="40"/>
  <c r="W162" i="40"/>
  <c r="U162" i="40"/>
  <c r="Y162" i="40" s="1"/>
  <c r="W161" i="40"/>
  <c r="U161" i="40"/>
  <c r="W160" i="40"/>
  <c r="U160" i="40"/>
  <c r="Y160" i="40" s="1"/>
  <c r="W159" i="40"/>
  <c r="U159" i="40"/>
  <c r="Y159" i="40" s="1"/>
  <c r="W158" i="40"/>
  <c r="U158" i="40"/>
  <c r="W157" i="40"/>
  <c r="U157" i="40"/>
  <c r="W156" i="40"/>
  <c r="U156" i="40"/>
  <c r="Y156" i="40" s="1"/>
  <c r="Y155" i="40"/>
  <c r="W154" i="40"/>
  <c r="U154" i="40"/>
  <c r="Y154" i="40" s="1"/>
  <c r="Y153" i="40"/>
  <c r="W153" i="40"/>
  <c r="U153" i="40"/>
  <c r="V153" i="40" s="1"/>
  <c r="W152" i="40"/>
  <c r="U152" i="40"/>
  <c r="Y152" i="40" s="1"/>
  <c r="W151" i="40"/>
  <c r="U151" i="40"/>
  <c r="Y151" i="40" s="1"/>
  <c r="Y150" i="40"/>
  <c r="W150" i="40"/>
  <c r="U150" i="40"/>
  <c r="W149" i="40"/>
  <c r="U149" i="40"/>
  <c r="W148" i="40"/>
  <c r="U148" i="40"/>
  <c r="Y148" i="40" s="1"/>
  <c r="Y147" i="40"/>
  <c r="W147" i="40"/>
  <c r="U147" i="40"/>
  <c r="W146" i="40"/>
  <c r="U146" i="40"/>
  <c r="Y146" i="40" s="1"/>
  <c r="W145" i="40"/>
  <c r="U145" i="40"/>
  <c r="Y145" i="40" s="1"/>
  <c r="W144" i="40"/>
  <c r="U144" i="40"/>
  <c r="V144" i="40" s="1"/>
  <c r="W143" i="40"/>
  <c r="U143" i="40"/>
  <c r="W142" i="40"/>
  <c r="U142" i="40"/>
  <c r="W141" i="40"/>
  <c r="U141" i="40"/>
  <c r="Y141" i="40" s="1"/>
  <c r="W140" i="40"/>
  <c r="U140" i="40"/>
  <c r="U139" i="40"/>
  <c r="W138" i="40"/>
  <c r="U138" i="40"/>
  <c r="W137" i="40"/>
  <c r="U137" i="40"/>
  <c r="V137" i="40" s="1"/>
  <c r="W136" i="40"/>
  <c r="U136" i="40"/>
  <c r="V136" i="40" s="1"/>
  <c r="W135" i="40"/>
  <c r="U135" i="40"/>
  <c r="W134" i="40"/>
  <c r="U134" i="40"/>
  <c r="W133" i="40"/>
  <c r="U133" i="40"/>
  <c r="W132" i="40"/>
  <c r="U132" i="40"/>
  <c r="Y132" i="40" s="1"/>
  <c r="W131" i="40"/>
  <c r="U131" i="40"/>
  <c r="W130" i="40"/>
  <c r="U130" i="40"/>
  <c r="V130" i="40" s="1"/>
  <c r="W129" i="40"/>
  <c r="U129" i="40"/>
  <c r="W128" i="40"/>
  <c r="U128" i="40"/>
  <c r="V128" i="40" s="1"/>
  <c r="W127" i="40"/>
  <c r="U127" i="40"/>
  <c r="F126" i="40"/>
  <c r="Y138" i="40" l="1"/>
  <c r="V138" i="40"/>
  <c r="Y135" i="40"/>
  <c r="V135" i="40"/>
  <c r="Y127" i="40"/>
  <c r="V127" i="40"/>
  <c r="Y129" i="40"/>
  <c r="V129" i="40"/>
  <c r="Y157" i="40"/>
  <c r="Y161" i="40"/>
  <c r="U163" i="40"/>
  <c r="Y158" i="40"/>
  <c r="Y144" i="40"/>
  <c r="Y137" i="40"/>
  <c r="Y128" i="40"/>
  <c r="Y131" i="40"/>
  <c r="Y134" i="40"/>
  <c r="Y130" i="40"/>
  <c r="Y133" i="40"/>
  <c r="Y136" i="40"/>
  <c r="Y143" i="40"/>
  <c r="Y149" i="40"/>
  <c r="K397" i="42"/>
  <c r="J397" i="42"/>
  <c r="I397" i="42"/>
  <c r="P396" i="42"/>
  <c r="N396" i="42"/>
  <c r="P395" i="42"/>
  <c r="P394" i="42"/>
  <c r="N394" i="42"/>
  <c r="P393" i="42"/>
  <c r="N393" i="42"/>
  <c r="P392" i="42"/>
  <c r="N392" i="42"/>
  <c r="L392" i="42"/>
  <c r="N391" i="42"/>
  <c r="L391" i="42"/>
  <c r="P391" i="42" s="1"/>
  <c r="N390" i="42"/>
  <c r="L390" i="42"/>
  <c r="P390" i="42" s="1"/>
  <c r="N389" i="42"/>
  <c r="L389" i="42"/>
  <c r="P388" i="42"/>
  <c r="N388" i="42"/>
  <c r="L388" i="42"/>
  <c r="N387" i="42"/>
  <c r="L387" i="42"/>
  <c r="P387" i="42" s="1"/>
  <c r="P386" i="42"/>
  <c r="N386" i="42"/>
  <c r="L386" i="42"/>
  <c r="P385" i="42"/>
  <c r="N385" i="42"/>
  <c r="N384" i="42"/>
  <c r="L384" i="42"/>
  <c r="P384" i="42" s="1"/>
  <c r="P383" i="42"/>
  <c r="N383" i="42"/>
  <c r="L383" i="42"/>
  <c r="P382" i="42"/>
  <c r="N382" i="42"/>
  <c r="P381" i="42"/>
  <c r="N381" i="42"/>
  <c r="P380" i="42"/>
  <c r="P379" i="42"/>
  <c r="N379" i="42"/>
  <c r="L379" i="42"/>
  <c r="N378" i="42"/>
  <c r="L378" i="42"/>
  <c r="P378" i="42" s="1"/>
  <c r="P377" i="42"/>
  <c r="N377" i="42"/>
  <c r="L377" i="42"/>
  <c r="P376" i="42"/>
  <c r="N376" i="42"/>
  <c r="L376" i="42"/>
  <c r="N375" i="42"/>
  <c r="L375" i="42"/>
  <c r="P375" i="42" s="1"/>
  <c r="P374" i="42"/>
  <c r="N374" i="42"/>
  <c r="L374" i="42"/>
  <c r="P373" i="42"/>
  <c r="N373" i="42"/>
  <c r="L373" i="42"/>
  <c r="N372" i="42"/>
  <c r="L372" i="42"/>
  <c r="P372" i="42" s="1"/>
  <c r="P371" i="42"/>
  <c r="N370" i="42"/>
  <c r="L370" i="42"/>
  <c r="P369" i="42"/>
  <c r="N369" i="42"/>
  <c r="L369" i="42"/>
  <c r="N368" i="42"/>
  <c r="L368" i="42"/>
  <c r="P368" i="42" s="1"/>
  <c r="N367" i="42"/>
  <c r="L367" i="42"/>
  <c r="P366" i="42"/>
  <c r="N366" i="42"/>
  <c r="L366" i="42"/>
  <c r="N365" i="42"/>
  <c r="L365" i="42"/>
  <c r="N364" i="42"/>
  <c r="L364" i="42"/>
  <c r="P363" i="42"/>
  <c r="N363" i="42"/>
  <c r="L363" i="42"/>
  <c r="N362" i="42"/>
  <c r="L362" i="42"/>
  <c r="N361" i="42"/>
  <c r="L361" i="42"/>
  <c r="P360" i="42"/>
  <c r="N360" i="42"/>
  <c r="L360" i="42"/>
  <c r="M360" i="42" s="1"/>
  <c r="N359" i="42"/>
  <c r="L359" i="42"/>
  <c r="N358" i="42"/>
  <c r="L358" i="42"/>
  <c r="P358" i="42" s="1"/>
  <c r="P357" i="42"/>
  <c r="N357" i="42"/>
  <c r="L357" i="42"/>
  <c r="N356" i="42"/>
  <c r="L356" i="42"/>
  <c r="N355" i="42"/>
  <c r="L355" i="42"/>
  <c r="P355" i="42" s="1"/>
  <c r="P354" i="42"/>
  <c r="N354" i="42"/>
  <c r="L354" i="42"/>
  <c r="N353" i="42"/>
  <c r="L353" i="42"/>
  <c r="N352" i="42"/>
  <c r="L352" i="42"/>
  <c r="G351" i="42"/>
  <c r="F351" i="42"/>
  <c r="P362" i="42" l="1"/>
  <c r="M362" i="42"/>
  <c r="Y163" i="40"/>
  <c r="V163" i="40"/>
  <c r="P361" i="42"/>
  <c r="M361" i="42"/>
  <c r="P359" i="42"/>
  <c r="M359" i="42"/>
  <c r="P353" i="42"/>
  <c r="M353" i="42"/>
  <c r="P356" i="42"/>
  <c r="M356" i="42"/>
  <c r="P367" i="42"/>
  <c r="M367" i="42"/>
  <c r="P389" i="42"/>
  <c r="P365" i="42"/>
  <c r="P352" i="42"/>
  <c r="P364" i="42"/>
  <c r="P370" i="42"/>
  <c r="L397" i="42"/>
  <c r="M397" i="42" s="1"/>
  <c r="V816" i="45"/>
  <c r="S816" i="45"/>
  <c r="R816" i="45"/>
  <c r="Q816" i="45"/>
  <c r="P816" i="45"/>
  <c r="O816" i="45"/>
  <c r="N816" i="45"/>
  <c r="M816" i="45"/>
  <c r="L816" i="45"/>
  <c r="K816" i="45"/>
  <c r="J816" i="45"/>
  <c r="I816" i="45"/>
  <c r="H816" i="45"/>
  <c r="V815" i="45"/>
  <c r="T815" i="45"/>
  <c r="V814" i="45"/>
  <c r="T814" i="45"/>
  <c r="V813" i="45"/>
  <c r="T813" i="45"/>
  <c r="U813" i="45" s="1"/>
  <c r="V812" i="45"/>
  <c r="T812" i="45"/>
  <c r="V811" i="45"/>
  <c r="T811" i="45"/>
  <c r="V810" i="45"/>
  <c r="T810" i="45"/>
  <c r="U810" i="45" s="1"/>
  <c r="V809" i="45"/>
  <c r="T809" i="45"/>
  <c r="V808" i="45"/>
  <c r="T808" i="45"/>
  <c r="X807" i="45"/>
  <c r="V807" i="45"/>
  <c r="T807" i="45"/>
  <c r="U807" i="45" s="1"/>
  <c r="X806" i="45"/>
  <c r="X805" i="45"/>
  <c r="V805" i="45"/>
  <c r="T805" i="45"/>
  <c r="U805" i="45" s="1"/>
  <c r="V804" i="45"/>
  <c r="T804" i="45"/>
  <c r="V803" i="45"/>
  <c r="T803" i="45"/>
  <c r="U803" i="45" s="1"/>
  <c r="V802" i="45"/>
  <c r="T802" i="45"/>
  <c r="V801" i="45"/>
  <c r="T801" i="45"/>
  <c r="X800" i="45"/>
  <c r="V800" i="45"/>
  <c r="T800" i="45"/>
  <c r="U800" i="45" s="1"/>
  <c r="V799" i="45"/>
  <c r="T799" i="45"/>
  <c r="V798" i="45"/>
  <c r="T798" i="45"/>
  <c r="V797" i="45"/>
  <c r="T797" i="45"/>
  <c r="V796" i="45"/>
  <c r="T796" i="45"/>
  <c r="U796" i="45" s="1"/>
  <c r="V795" i="45"/>
  <c r="T795" i="45"/>
  <c r="X794" i="45"/>
  <c r="V794" i="45"/>
  <c r="T794" i="45"/>
  <c r="U794" i="45" s="1"/>
  <c r="X793" i="45"/>
  <c r="V793" i="45"/>
  <c r="T793" i="45"/>
  <c r="U793" i="45" s="1"/>
  <c r="V792" i="45"/>
  <c r="T792" i="45"/>
  <c r="X791" i="45"/>
  <c r="V791" i="45"/>
  <c r="T791" i="45"/>
  <c r="U791" i="45" s="1"/>
  <c r="V790" i="45"/>
  <c r="T790" i="45"/>
  <c r="V789" i="45"/>
  <c r="T789" i="45"/>
  <c r="V788" i="45"/>
  <c r="T788" i="45"/>
  <c r="V787" i="45"/>
  <c r="T787" i="45"/>
  <c r="U787" i="45" s="1"/>
  <c r="V786" i="45"/>
  <c r="T786" i="45"/>
  <c r="V785" i="45"/>
  <c r="T785" i="45"/>
  <c r="U785" i="45" s="1"/>
  <c r="V784" i="45"/>
  <c r="T784" i="45"/>
  <c r="V783" i="45"/>
  <c r="T783" i="45"/>
  <c r="V782" i="45"/>
  <c r="T782" i="45"/>
  <c r="V781" i="45"/>
  <c r="T781" i="45"/>
  <c r="V780" i="45"/>
  <c r="T780" i="45"/>
  <c r="V779" i="45"/>
  <c r="T779" i="45"/>
  <c r="V778" i="45"/>
  <c r="T778" i="45"/>
  <c r="U778" i="45" s="1"/>
  <c r="F777" i="45"/>
  <c r="X790" i="45" l="1"/>
  <c r="U790" i="45"/>
  <c r="X802" i="45"/>
  <c r="U802" i="45"/>
  <c r="X804" i="45"/>
  <c r="U804" i="45"/>
  <c r="X797" i="45"/>
  <c r="U797" i="45"/>
  <c r="X808" i="45"/>
  <c r="U808" i="45"/>
  <c r="X812" i="45"/>
  <c r="U812" i="45"/>
  <c r="X814" i="45"/>
  <c r="U814" i="45"/>
  <c r="X779" i="45"/>
  <c r="U779" i="45"/>
  <c r="X783" i="45"/>
  <c r="U783" i="45"/>
  <c r="X801" i="45"/>
  <c r="U801" i="45"/>
  <c r="X781" i="45"/>
  <c r="U781" i="45"/>
  <c r="X792" i="45"/>
  <c r="U792" i="45"/>
  <c r="X789" i="45"/>
  <c r="U789" i="45"/>
  <c r="X782" i="45"/>
  <c r="U782" i="45"/>
  <c r="X784" i="45"/>
  <c r="U784" i="45"/>
  <c r="X785" i="45"/>
  <c r="X798" i="45"/>
  <c r="U798" i="45"/>
  <c r="X809" i="45"/>
  <c r="U809" i="45"/>
  <c r="X811" i="45"/>
  <c r="U811" i="45"/>
  <c r="X815" i="45"/>
  <c r="U815" i="45"/>
  <c r="X799" i="45"/>
  <c r="U799" i="45"/>
  <c r="X795" i="45"/>
  <c r="U795" i="45"/>
  <c r="X786" i="45"/>
  <c r="U786" i="45"/>
  <c r="X780" i="45"/>
  <c r="U780" i="45"/>
  <c r="X788" i="45"/>
  <c r="U788" i="45"/>
  <c r="X813" i="45"/>
  <c r="X803" i="45"/>
  <c r="X796" i="45"/>
  <c r="X787" i="45"/>
  <c r="X778" i="45"/>
  <c r="X810" i="45"/>
  <c r="T816" i="45"/>
  <c r="U816" i="45" s="1"/>
  <c r="V395" i="47"/>
  <c r="S395" i="47"/>
  <c r="R395" i="47"/>
  <c r="Q395" i="47"/>
  <c r="P395" i="47"/>
  <c r="O395" i="47"/>
  <c r="N395" i="47"/>
  <c r="M395" i="47"/>
  <c r="L395" i="47"/>
  <c r="K395" i="47"/>
  <c r="J395" i="47"/>
  <c r="I395" i="47"/>
  <c r="H395" i="47"/>
  <c r="V394" i="47"/>
  <c r="T394" i="47"/>
  <c r="V393" i="47"/>
  <c r="T393" i="47"/>
  <c r="V392" i="47"/>
  <c r="T392" i="47"/>
  <c r="U392" i="47" s="1"/>
  <c r="Y391" i="47"/>
  <c r="V391" i="47"/>
  <c r="T391" i="47"/>
  <c r="V390" i="47"/>
  <c r="T390" i="47"/>
  <c r="V389" i="47"/>
  <c r="T389" i="47"/>
  <c r="U389" i="47" s="1"/>
  <c r="Y388" i="47"/>
  <c r="V388" i="47"/>
  <c r="T388" i="47"/>
  <c r="V387" i="47"/>
  <c r="T387" i="47"/>
  <c r="Y385" i="47"/>
  <c r="V385" i="47"/>
  <c r="T385" i="47"/>
  <c r="U385" i="47" s="1"/>
  <c r="V384" i="47"/>
  <c r="T384" i="47"/>
  <c r="U384" i="47" s="1"/>
  <c r="V383" i="47"/>
  <c r="T383" i="47"/>
  <c r="U383" i="47" s="1"/>
  <c r="Y382" i="47"/>
  <c r="V382" i="47"/>
  <c r="T382" i="47"/>
  <c r="U382" i="47" s="1"/>
  <c r="Y381" i="47"/>
  <c r="V381" i="47"/>
  <c r="T381" i="47"/>
  <c r="U381" i="47" s="1"/>
  <c r="V380" i="47"/>
  <c r="T380" i="47"/>
  <c r="U380" i="47" s="1"/>
  <c r="V379" i="47"/>
  <c r="T379" i="47"/>
  <c r="U379" i="47" s="1"/>
  <c r="Y378" i="47"/>
  <c r="V378" i="47"/>
  <c r="T378" i="47"/>
  <c r="U378" i="47" s="1"/>
  <c r="V377" i="47"/>
  <c r="T377" i="47"/>
  <c r="U377" i="47" s="1"/>
  <c r="V376" i="47"/>
  <c r="T376" i="47"/>
  <c r="U376" i="47" s="1"/>
  <c r="V375" i="47"/>
  <c r="T375" i="47"/>
  <c r="U375" i="47" s="1"/>
  <c r="V374" i="47"/>
  <c r="T374" i="47"/>
  <c r="U374" i="47" s="1"/>
  <c r="V373" i="47"/>
  <c r="T373" i="47"/>
  <c r="U373" i="47" s="1"/>
  <c r="V372" i="47"/>
  <c r="T372" i="47"/>
  <c r="U372" i="47" s="1"/>
  <c r="V371" i="47"/>
  <c r="T371" i="47"/>
  <c r="U371" i="47" s="1"/>
  <c r="T370" i="47"/>
  <c r="U370" i="47" s="1"/>
  <c r="V369" i="47"/>
  <c r="T369" i="47"/>
  <c r="U369" i="47" s="1"/>
  <c r="V368" i="47"/>
  <c r="T368" i="47"/>
  <c r="U368" i="47" s="1"/>
  <c r="V367" i="47"/>
  <c r="T367" i="47"/>
  <c r="U367" i="47" s="1"/>
  <c r="V366" i="47"/>
  <c r="T366" i="47"/>
  <c r="V365" i="47"/>
  <c r="T365" i="47"/>
  <c r="U365" i="47" s="1"/>
  <c r="Y364" i="47"/>
  <c r="V364" i="47"/>
  <c r="T364" i="47"/>
  <c r="U364" i="47" s="1"/>
  <c r="V363" i="47"/>
  <c r="T363" i="47"/>
  <c r="V362" i="47"/>
  <c r="T362" i="47"/>
  <c r="U362" i="47" s="1"/>
  <c r="Y361" i="47"/>
  <c r="V361" i="47"/>
  <c r="T361" i="47"/>
  <c r="U361" i="47" s="1"/>
  <c r="V360" i="47"/>
  <c r="T360" i="47"/>
  <c r="U360" i="47" s="1"/>
  <c r="V359" i="47"/>
  <c r="T359" i="47"/>
  <c r="U359" i="47" s="1"/>
  <c r="Y358" i="47"/>
  <c r="V358" i="47"/>
  <c r="T358" i="47"/>
  <c r="U358" i="47" s="1"/>
  <c r="V357" i="47"/>
  <c r="T357" i="47"/>
  <c r="U357" i="47" s="1"/>
  <c r="V356" i="47"/>
  <c r="T356" i="47"/>
  <c r="U356" i="47" s="1"/>
  <c r="F355" i="47"/>
  <c r="Y372" i="47" l="1"/>
  <c r="Y375" i="47"/>
  <c r="Y386" i="47"/>
  <c r="U387" i="47"/>
  <c r="Y393" i="47"/>
  <c r="U394" i="47"/>
  <c r="Y356" i="47"/>
  <c r="Y359" i="47"/>
  <c r="Y362" i="47"/>
  <c r="Y367" i="47"/>
  <c r="Y371" i="47"/>
  <c r="Y374" i="47"/>
  <c r="Y377" i="47"/>
  <c r="Y380" i="47"/>
  <c r="Y390" i="47"/>
  <c r="U391" i="47"/>
  <c r="Y389" i="47"/>
  <c r="U390" i="47"/>
  <c r="Y363" i="47"/>
  <c r="U363" i="47"/>
  <c r="Y383" i="47"/>
  <c r="Y387" i="47"/>
  <c r="U388" i="47"/>
  <c r="Y392" i="47"/>
  <c r="U393" i="47"/>
  <c r="Y365" i="47"/>
  <c r="Y366" i="47"/>
  <c r="U366" i="47"/>
  <c r="T395" i="47"/>
  <c r="U395" i="47" s="1"/>
  <c r="Y357" i="47"/>
  <c r="Y360" i="47"/>
  <c r="Y373" i="47"/>
  <c r="Y376" i="47"/>
  <c r="Y379" i="47"/>
  <c r="Y384" i="47"/>
  <c r="X619" i="44" l="1"/>
  <c r="U619" i="44"/>
  <c r="T619" i="44"/>
  <c r="S619" i="44"/>
  <c r="R619" i="44"/>
  <c r="Q619" i="44"/>
  <c r="P619" i="44"/>
  <c r="O619" i="44"/>
  <c r="N619" i="44"/>
  <c r="M619" i="44"/>
  <c r="L619" i="44"/>
  <c r="K619" i="44"/>
  <c r="J619" i="44"/>
  <c r="I619" i="44"/>
  <c r="H619" i="44"/>
  <c r="X618" i="44"/>
  <c r="V618" i="44"/>
  <c r="W618" i="44" s="1"/>
  <c r="X617" i="44"/>
  <c r="V617" i="44"/>
  <c r="W617" i="44" s="1"/>
  <c r="X616" i="44"/>
  <c r="V616" i="44"/>
  <c r="X615" i="44"/>
  <c r="V615" i="44"/>
  <c r="W615" i="44" s="1"/>
  <c r="X614" i="44"/>
  <c r="V614" i="44"/>
  <c r="W614" i="44" s="1"/>
  <c r="X613" i="44"/>
  <c r="V613" i="44"/>
  <c r="W613" i="44" s="1"/>
  <c r="X612" i="44"/>
  <c r="V612" i="44"/>
  <c r="W612" i="44" s="1"/>
  <c r="X611" i="44"/>
  <c r="V611" i="44"/>
  <c r="W611" i="44" s="1"/>
  <c r="X610" i="44"/>
  <c r="V610" i="44"/>
  <c r="X609" i="44"/>
  <c r="V609" i="44"/>
  <c r="W609" i="44" s="1"/>
  <c r="X608" i="44"/>
  <c r="V608" i="44"/>
  <c r="W608" i="44" s="1"/>
  <c r="X607" i="44"/>
  <c r="V607" i="44"/>
  <c r="X606" i="44"/>
  <c r="V606" i="44"/>
  <c r="W606" i="44" s="1"/>
  <c r="Z605" i="44"/>
  <c r="X604" i="44"/>
  <c r="V604" i="44"/>
  <c r="W604" i="44" s="1"/>
  <c r="X603" i="44"/>
  <c r="V603" i="44"/>
  <c r="X602" i="44"/>
  <c r="V602" i="44"/>
  <c r="X601" i="44"/>
  <c r="V601" i="44"/>
  <c r="W601" i="44" s="1"/>
  <c r="X600" i="44"/>
  <c r="V600" i="44"/>
  <c r="W600" i="44" s="1"/>
  <c r="X599" i="44"/>
  <c r="V599" i="44"/>
  <c r="W599" i="44" s="1"/>
  <c r="Z598" i="44"/>
  <c r="X598" i="44"/>
  <c r="V598" i="44"/>
  <c r="W598" i="44" s="1"/>
  <c r="X597" i="44"/>
  <c r="V597" i="44"/>
  <c r="X596" i="44"/>
  <c r="V596" i="44"/>
  <c r="X595" i="44"/>
  <c r="V595" i="44"/>
  <c r="W595" i="44" s="1"/>
  <c r="Z594" i="44"/>
  <c r="X594" i="44"/>
  <c r="V594" i="44"/>
  <c r="W594" i="44" s="1"/>
  <c r="X593" i="44"/>
  <c r="V593" i="44"/>
  <c r="X592" i="44"/>
  <c r="V592" i="44"/>
  <c r="W592" i="44" s="1"/>
  <c r="X591" i="44"/>
  <c r="V591" i="44"/>
  <c r="X590" i="44"/>
  <c r="V590" i="44"/>
  <c r="X589" i="44"/>
  <c r="V589" i="44"/>
  <c r="W589" i="44" s="1"/>
  <c r="X588" i="44"/>
  <c r="V588" i="44"/>
  <c r="W588" i="44" s="1"/>
  <c r="X587" i="44"/>
  <c r="V587" i="44"/>
  <c r="X586" i="44"/>
  <c r="V586" i="44"/>
  <c r="W586" i="44" s="1"/>
  <c r="X585" i="44"/>
  <c r="V585" i="44"/>
  <c r="W585" i="44" s="1"/>
  <c r="F584" i="44"/>
  <c r="Z593" i="44" l="1"/>
  <c r="W593" i="44"/>
  <c r="Z616" i="44"/>
  <c r="W616" i="44"/>
  <c r="Z590" i="44"/>
  <c r="W590" i="44"/>
  <c r="Z597" i="44"/>
  <c r="W597" i="44"/>
  <c r="Z602" i="44"/>
  <c r="W602" i="44"/>
  <c r="Z610" i="44"/>
  <c r="W610" i="44"/>
  <c r="Z588" i="44"/>
  <c r="Z600" i="44"/>
  <c r="Z587" i="44"/>
  <c r="W587" i="44"/>
  <c r="Z607" i="44"/>
  <c r="W607" i="44"/>
  <c r="Z591" i="44"/>
  <c r="W591" i="44"/>
  <c r="Z592" i="44"/>
  <c r="Z596" i="44"/>
  <c r="W596" i="44"/>
  <c r="Z603" i="44"/>
  <c r="W603" i="44"/>
  <c r="Z586" i="44"/>
  <c r="Z608" i="44"/>
  <c r="Z611" i="44"/>
  <c r="Z585" i="44"/>
  <c r="Z589" i="44"/>
  <c r="Z595" i="44"/>
  <c r="Z601" i="44"/>
  <c r="Z614" i="44"/>
  <c r="Z617" i="44"/>
  <c r="V619" i="44"/>
  <c r="W619" i="44" s="1"/>
  <c r="Z604" i="44"/>
  <c r="Z599" i="44"/>
  <c r="Z606" i="44"/>
  <c r="Z609" i="44"/>
  <c r="Z612" i="44"/>
  <c r="Z615" i="44"/>
  <c r="Z618" i="44"/>
  <c r="Z613" i="44"/>
  <c r="U207" i="46"/>
  <c r="U208" i="46"/>
  <c r="U209" i="46"/>
  <c r="U210" i="46"/>
  <c r="U211" i="46"/>
  <c r="U212" i="46"/>
  <c r="U213" i="46"/>
  <c r="U20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4" i="46"/>
  <c r="M333" i="42" l="1"/>
  <c r="M334" i="42"/>
  <c r="M335" i="42"/>
  <c r="M336" i="42"/>
  <c r="M337" i="42"/>
  <c r="M338" i="42"/>
  <c r="M339" i="42"/>
  <c r="M340" i="42"/>
  <c r="M341" i="42"/>
  <c r="M343" i="42"/>
  <c r="M344" i="42"/>
  <c r="M345" i="42"/>
  <c r="M346" i="42"/>
  <c r="M347" i="42"/>
  <c r="M332" i="42"/>
  <c r="M324" i="42"/>
  <c r="M325" i="42"/>
  <c r="M326" i="42"/>
  <c r="M327" i="42"/>
  <c r="M328" i="42"/>
  <c r="M329" i="42"/>
  <c r="M330" i="42"/>
  <c r="M323" i="42"/>
  <c r="M304" i="42"/>
  <c r="M305" i="42"/>
  <c r="M306" i="42"/>
  <c r="M308" i="42"/>
  <c r="M309" i="42"/>
  <c r="M310" i="42"/>
  <c r="M311" i="42"/>
  <c r="M312" i="42"/>
  <c r="M313" i="42"/>
  <c r="M314" i="42"/>
  <c r="M315" i="42"/>
  <c r="M316" i="42"/>
  <c r="M317" i="42"/>
  <c r="M318" i="42"/>
  <c r="M319" i="42"/>
  <c r="M320" i="42"/>
  <c r="M321" i="42"/>
  <c r="M303" i="42"/>
  <c r="H350" i="38" l="1"/>
  <c r="V350" i="38"/>
  <c r="S350" i="38"/>
  <c r="R350" i="38"/>
  <c r="Q350" i="38"/>
  <c r="P350" i="38"/>
  <c r="O350" i="38"/>
  <c r="N350" i="38"/>
  <c r="M350" i="38"/>
  <c r="L350" i="38"/>
  <c r="K350" i="38"/>
  <c r="J350" i="38"/>
  <c r="I350" i="38"/>
  <c r="V349" i="38"/>
  <c r="T349" i="38"/>
  <c r="U349" i="38" s="1"/>
  <c r="V348" i="38"/>
  <c r="T348" i="38"/>
  <c r="V347" i="38"/>
  <c r="T347" i="38"/>
  <c r="U347" i="38" s="1"/>
  <c r="V346" i="38"/>
  <c r="T346" i="38"/>
  <c r="V345" i="38"/>
  <c r="T345" i="38"/>
  <c r="V344" i="38"/>
  <c r="T344" i="38"/>
  <c r="U344" i="38" s="1"/>
  <c r="V343" i="38"/>
  <c r="T343" i="38"/>
  <c r="U343" i="38" s="1"/>
  <c r="V342" i="38"/>
  <c r="T342" i="38"/>
  <c r="V341" i="38"/>
  <c r="T341" i="38"/>
  <c r="U341" i="38" s="1"/>
  <c r="V340" i="38"/>
  <c r="T340" i="38"/>
  <c r="U340" i="38" s="1"/>
  <c r="X339" i="38"/>
  <c r="V338" i="38"/>
  <c r="T338" i="38"/>
  <c r="U338" i="38" s="1"/>
  <c r="V337" i="38"/>
  <c r="T337" i="38"/>
  <c r="V336" i="38"/>
  <c r="T336" i="38"/>
  <c r="U336" i="38" s="1"/>
  <c r="V335" i="38"/>
  <c r="T335" i="38"/>
  <c r="U335" i="38" s="1"/>
  <c r="V334" i="38"/>
  <c r="T334" i="38"/>
  <c r="V333" i="38"/>
  <c r="T333" i="38"/>
  <c r="U333" i="38" s="1"/>
  <c r="V332" i="38"/>
  <c r="T332" i="38"/>
  <c r="U332" i="38" s="1"/>
  <c r="V331" i="38"/>
  <c r="T331" i="38"/>
  <c r="X330" i="38"/>
  <c r="V330" i="38"/>
  <c r="T330" i="38"/>
  <c r="U330" i="38" s="1"/>
  <c r="V329" i="38"/>
  <c r="T329" i="38"/>
  <c r="V328" i="38"/>
  <c r="T328" i="38"/>
  <c r="V327" i="38"/>
  <c r="T327" i="38"/>
  <c r="V326" i="38"/>
  <c r="T326" i="38"/>
  <c r="U326" i="38" s="1"/>
  <c r="V325" i="38"/>
  <c r="T325" i="38"/>
  <c r="V324" i="38"/>
  <c r="T324" i="38"/>
  <c r="U324" i="38" s="1"/>
  <c r="V323" i="38"/>
  <c r="T323" i="38"/>
  <c r="U323" i="38" s="1"/>
  <c r="V322" i="38"/>
  <c r="T322" i="38"/>
  <c r="U322" i="38" s="1"/>
  <c r="V321" i="38"/>
  <c r="T321" i="38"/>
  <c r="U321" i="38" s="1"/>
  <c r="V320" i="38"/>
  <c r="T320" i="38"/>
  <c r="V319" i="38"/>
  <c r="T319" i="38"/>
  <c r="V318" i="38"/>
  <c r="T318" i="38"/>
  <c r="V317" i="38"/>
  <c r="T317" i="38"/>
  <c r="U317" i="38" s="1"/>
  <c r="V316" i="38"/>
  <c r="T316" i="38"/>
  <c r="V315" i="38"/>
  <c r="T315" i="38"/>
  <c r="U315" i="38" s="1"/>
  <c r="V314" i="38"/>
  <c r="T314" i="38"/>
  <c r="U314" i="38" s="1"/>
  <c r="V313" i="38"/>
  <c r="T313" i="38"/>
  <c r="V312" i="38"/>
  <c r="T312" i="38"/>
  <c r="U312" i="38" s="1"/>
  <c r="V311" i="38"/>
  <c r="T311" i="38"/>
  <c r="F310" i="38"/>
  <c r="X345" i="38" l="1"/>
  <c r="U345" i="38"/>
  <c r="X325" i="38"/>
  <c r="U325" i="38"/>
  <c r="X329" i="38"/>
  <c r="U329" i="38"/>
  <c r="X319" i="38"/>
  <c r="U319" i="38"/>
  <c r="X327" i="38"/>
  <c r="U327" i="38"/>
  <c r="X331" i="38"/>
  <c r="U331" i="38"/>
  <c r="X336" i="38"/>
  <c r="X342" i="38"/>
  <c r="U342" i="38"/>
  <c r="X346" i="38"/>
  <c r="U346" i="38"/>
  <c r="X348" i="38"/>
  <c r="U348" i="38"/>
  <c r="X349" i="38"/>
  <c r="X316" i="38"/>
  <c r="U316" i="38"/>
  <c r="X318" i="38"/>
  <c r="U318" i="38"/>
  <c r="X337" i="38"/>
  <c r="U337" i="38"/>
  <c r="X338" i="38"/>
  <c r="X340" i="38"/>
  <c r="X328" i="38"/>
  <c r="U328" i="38"/>
  <c r="X311" i="38"/>
  <c r="U311" i="38"/>
  <c r="X313" i="38"/>
  <c r="U313" i="38"/>
  <c r="X320" i="38"/>
  <c r="U320" i="38"/>
  <c r="X334" i="38"/>
  <c r="U334" i="38"/>
  <c r="X323" i="38"/>
  <c r="X332" i="38"/>
  <c r="X321" i="38"/>
  <c r="X312" i="38"/>
  <c r="X314" i="38"/>
  <c r="X335" i="38"/>
  <c r="X343" i="38"/>
  <c r="X315" i="38"/>
  <c r="X317" i="38"/>
  <c r="X324" i="38"/>
  <c r="X326" i="38"/>
  <c r="X333" i="38"/>
  <c r="T350" i="38"/>
  <c r="U350" i="38" s="1"/>
  <c r="X322" i="38"/>
  <c r="X341" i="38"/>
  <c r="X344" i="38"/>
  <c r="X347" i="38"/>
  <c r="X580" i="44" l="1"/>
  <c r="U580" i="44"/>
  <c r="T580" i="44"/>
  <c r="S580" i="44"/>
  <c r="R580" i="44"/>
  <c r="Q580" i="44"/>
  <c r="P580" i="44"/>
  <c r="O580" i="44"/>
  <c r="N580" i="44"/>
  <c r="M580" i="44"/>
  <c r="L580" i="44"/>
  <c r="K580" i="44"/>
  <c r="J580" i="44"/>
  <c r="I580" i="44"/>
  <c r="H580" i="44"/>
  <c r="X579" i="44"/>
  <c r="V579" i="44"/>
  <c r="W579" i="44" s="1"/>
  <c r="X578" i="44"/>
  <c r="V578" i="44"/>
  <c r="X577" i="44"/>
  <c r="V577" i="44"/>
  <c r="X576" i="44"/>
  <c r="V576" i="44"/>
  <c r="W576" i="44" s="1"/>
  <c r="X575" i="44"/>
  <c r="V575" i="44"/>
  <c r="Z574" i="44"/>
  <c r="X574" i="44"/>
  <c r="V574" i="44"/>
  <c r="W574" i="44" s="1"/>
  <c r="X573" i="44"/>
  <c r="V573" i="44"/>
  <c r="W573" i="44" s="1"/>
  <c r="X572" i="44"/>
  <c r="V572" i="44"/>
  <c r="W572" i="44" s="1"/>
  <c r="X571" i="44"/>
  <c r="V571" i="44"/>
  <c r="X570" i="44"/>
  <c r="V570" i="44"/>
  <c r="W570" i="44" s="1"/>
  <c r="X569" i="44"/>
  <c r="V569" i="44"/>
  <c r="X568" i="44"/>
  <c r="V568" i="44"/>
  <c r="X567" i="44"/>
  <c r="V567" i="44"/>
  <c r="W567" i="44" s="1"/>
  <c r="Z566" i="44"/>
  <c r="X565" i="44"/>
  <c r="V565" i="44"/>
  <c r="W565" i="44" s="1"/>
  <c r="X564" i="44"/>
  <c r="V564" i="44"/>
  <c r="W564" i="44" s="1"/>
  <c r="X563" i="44"/>
  <c r="V563" i="44"/>
  <c r="X562" i="44"/>
  <c r="V562" i="44"/>
  <c r="W562" i="44" s="1"/>
  <c r="X561" i="44"/>
  <c r="V561" i="44"/>
  <c r="W561" i="44" s="1"/>
  <c r="X560" i="44"/>
  <c r="V560" i="44"/>
  <c r="X559" i="44"/>
  <c r="V559" i="44"/>
  <c r="W559" i="44" s="1"/>
  <c r="Z558" i="44"/>
  <c r="X558" i="44"/>
  <c r="V558" i="44"/>
  <c r="W558" i="44" s="1"/>
  <c r="X557" i="44"/>
  <c r="V557" i="44"/>
  <c r="X556" i="44"/>
  <c r="V556" i="44"/>
  <c r="W556" i="44" s="1"/>
  <c r="X555" i="44"/>
  <c r="V555" i="44"/>
  <c r="W555" i="44" s="1"/>
  <c r="X554" i="44"/>
  <c r="V554" i="44"/>
  <c r="X553" i="44"/>
  <c r="V553" i="44"/>
  <c r="W553" i="44" s="1"/>
  <c r="X552" i="44"/>
  <c r="V552" i="44"/>
  <c r="W552" i="44" s="1"/>
  <c r="X551" i="44"/>
  <c r="V551" i="44"/>
  <c r="X550" i="44"/>
  <c r="V550" i="44"/>
  <c r="W550" i="44" s="1"/>
  <c r="X549" i="44"/>
  <c r="V549" i="44"/>
  <c r="W549" i="44" s="1"/>
  <c r="X548" i="44"/>
  <c r="V548" i="44"/>
  <c r="X547" i="44"/>
  <c r="V547" i="44"/>
  <c r="W547" i="44" s="1"/>
  <c r="X546" i="44"/>
  <c r="V546" i="44"/>
  <c r="W546" i="44" s="1"/>
  <c r="F545" i="44"/>
  <c r="Z560" i="44" l="1"/>
  <c r="W560" i="44"/>
  <c r="Z561" i="44"/>
  <c r="Z568" i="44"/>
  <c r="W568" i="44"/>
  <c r="Z551" i="44"/>
  <c r="W551" i="44"/>
  <c r="Z557" i="44"/>
  <c r="W557" i="44"/>
  <c r="Z578" i="44"/>
  <c r="W578" i="44"/>
  <c r="Z569" i="44"/>
  <c r="W569" i="44"/>
  <c r="Z571" i="44"/>
  <c r="W571" i="44"/>
  <c r="Z548" i="44"/>
  <c r="W548" i="44"/>
  <c r="Z554" i="44"/>
  <c r="W554" i="44"/>
  <c r="Z563" i="44"/>
  <c r="W563" i="44"/>
  <c r="Z575" i="44"/>
  <c r="W575" i="44"/>
  <c r="Z577" i="44"/>
  <c r="W577" i="44"/>
  <c r="Z572" i="44"/>
  <c r="Z546" i="44"/>
  <c r="Z564" i="44"/>
  <c r="Z549" i="44"/>
  <c r="Z552" i="44"/>
  <c r="Z555" i="44"/>
  <c r="V580" i="44"/>
  <c r="W580" i="44" s="1"/>
  <c r="Z567" i="44"/>
  <c r="Z570" i="44"/>
  <c r="Z573" i="44"/>
  <c r="Z576" i="44"/>
  <c r="Z579" i="44"/>
  <c r="Z547" i="44"/>
  <c r="Z550" i="44"/>
  <c r="Z553" i="44"/>
  <c r="Z556" i="44"/>
  <c r="Z559" i="44"/>
  <c r="Z562" i="44"/>
  <c r="Z565" i="44"/>
  <c r="V214" i="46"/>
  <c r="S214" i="46"/>
  <c r="R214" i="46"/>
  <c r="Q214" i="46"/>
  <c r="P214" i="46"/>
  <c r="O214" i="46"/>
  <c r="N214" i="46"/>
  <c r="M214" i="46"/>
  <c r="L214" i="46"/>
  <c r="K214" i="46"/>
  <c r="J214" i="46"/>
  <c r="I214" i="46"/>
  <c r="H214" i="46"/>
  <c r="V213" i="46"/>
  <c r="T213" i="46"/>
  <c r="X213" i="46" s="1"/>
  <c r="X212" i="46"/>
  <c r="V212" i="46"/>
  <c r="T212" i="46"/>
  <c r="V211" i="46"/>
  <c r="T211" i="46"/>
  <c r="V210" i="46"/>
  <c r="T210" i="46"/>
  <c r="X210" i="46" s="1"/>
  <c r="X209" i="46"/>
  <c r="V209" i="46"/>
  <c r="T209" i="46"/>
  <c r="X208" i="46"/>
  <c r="V208" i="46"/>
  <c r="T208" i="46"/>
  <c r="V207" i="46"/>
  <c r="T207" i="46"/>
  <c r="X207" i="46" s="1"/>
  <c r="X206" i="46"/>
  <c r="V206" i="46"/>
  <c r="T206" i="46"/>
  <c r="X204" i="46"/>
  <c r="V204" i="46"/>
  <c r="T204" i="46"/>
  <c r="V203" i="46"/>
  <c r="T203" i="46"/>
  <c r="X202" i="46"/>
  <c r="V202" i="46"/>
  <c r="T202" i="46"/>
  <c r="X201" i="46"/>
  <c r="V201" i="46"/>
  <c r="T201" i="46"/>
  <c r="V200" i="46"/>
  <c r="T200" i="46"/>
  <c r="X200" i="46" s="1"/>
  <c r="X199" i="46"/>
  <c r="V199" i="46"/>
  <c r="T199" i="46"/>
  <c r="X198" i="46"/>
  <c r="V198" i="46"/>
  <c r="T198" i="46"/>
  <c r="V197" i="46"/>
  <c r="T197" i="46"/>
  <c r="X197" i="46" s="1"/>
  <c r="X196" i="46"/>
  <c r="V196" i="46"/>
  <c r="T196" i="46"/>
  <c r="X195" i="46"/>
  <c r="V195" i="46"/>
  <c r="T195" i="46"/>
  <c r="V194" i="46"/>
  <c r="T194" i="46"/>
  <c r="X194" i="46" s="1"/>
  <c r="X193" i="46"/>
  <c r="V193" i="46"/>
  <c r="T193" i="46"/>
  <c r="X192" i="46"/>
  <c r="V192" i="46"/>
  <c r="T192" i="46"/>
  <c r="V191" i="46"/>
  <c r="T191" i="46"/>
  <c r="X191" i="46" s="1"/>
  <c r="X190" i="46"/>
  <c r="V190" i="46"/>
  <c r="T190" i="46"/>
  <c r="X189" i="46"/>
  <c r="V189" i="46"/>
  <c r="T189" i="46"/>
  <c r="U189" i="46" s="1"/>
  <c r="V188" i="46"/>
  <c r="T188" i="46"/>
  <c r="X188" i="46" s="1"/>
  <c r="X187" i="46"/>
  <c r="V187" i="46"/>
  <c r="T187" i="46"/>
  <c r="X186" i="46"/>
  <c r="V186" i="46"/>
  <c r="T186" i="46"/>
  <c r="V185" i="46"/>
  <c r="T185" i="46"/>
  <c r="X185" i="46" s="1"/>
  <c r="X184" i="46"/>
  <c r="V184" i="46"/>
  <c r="T184" i="46"/>
  <c r="X183" i="46"/>
  <c r="V183" i="46"/>
  <c r="T183" i="46"/>
  <c r="V182" i="46"/>
  <c r="T182" i="46"/>
  <c r="X182" i="46" s="1"/>
  <c r="X181" i="46"/>
  <c r="V181" i="46"/>
  <c r="T181" i="46"/>
  <c r="V180" i="46"/>
  <c r="T180" i="46"/>
  <c r="V179" i="46"/>
  <c r="T179" i="46"/>
  <c r="X179" i="46" s="1"/>
  <c r="X178" i="46"/>
  <c r="V178" i="46"/>
  <c r="T178" i="46"/>
  <c r="V177" i="46"/>
  <c r="T177" i="46"/>
  <c r="V176" i="46"/>
  <c r="T176" i="46"/>
  <c r="F175" i="46"/>
  <c r="X203" i="46" l="1"/>
  <c r="R9" i="49" s="1"/>
  <c r="U203" i="46"/>
  <c r="T214" i="46"/>
  <c r="U214" i="46" s="1"/>
  <c r="R16" i="49"/>
  <c r="R26" i="49"/>
  <c r="R25" i="49"/>
  <c r="R14" i="49"/>
  <c r="R27" i="49"/>
  <c r="R28" i="49"/>
  <c r="R11" i="49"/>
  <c r="R22" i="49"/>
  <c r="R20" i="49"/>
  <c r="R10" i="49"/>
  <c r="R18" i="49"/>
  <c r="R23" i="49"/>
  <c r="R5" i="49"/>
  <c r="R7" i="49"/>
  <c r="R6" i="49"/>
  <c r="R12" i="49"/>
  <c r="R19" i="49"/>
  <c r="R24" i="49"/>
  <c r="R15" i="49"/>
  <c r="X176" i="46"/>
  <c r="U176" i="46"/>
  <c r="X177" i="46"/>
  <c r="X180" i="46"/>
  <c r="X211" i="46"/>
  <c r="R21" i="49" l="1"/>
  <c r="R13" i="49"/>
  <c r="R8" i="49"/>
  <c r="R17" i="49"/>
  <c r="V774" i="45"/>
  <c r="S774" i="45"/>
  <c r="R774" i="45"/>
  <c r="Q774" i="45"/>
  <c r="P774" i="45"/>
  <c r="O774" i="45"/>
  <c r="N774" i="45"/>
  <c r="M774" i="45"/>
  <c r="L774" i="45"/>
  <c r="K774" i="45"/>
  <c r="J774" i="45"/>
  <c r="I774" i="45"/>
  <c r="H774" i="45"/>
  <c r="V773" i="45"/>
  <c r="T773" i="45"/>
  <c r="U773" i="45" s="1"/>
  <c r="V772" i="45"/>
  <c r="T772" i="45"/>
  <c r="U772" i="45" s="1"/>
  <c r="V771" i="45"/>
  <c r="T771" i="45"/>
  <c r="U771" i="45" s="1"/>
  <c r="V770" i="45"/>
  <c r="T770" i="45"/>
  <c r="U770" i="45" s="1"/>
  <c r="V769" i="45"/>
  <c r="T769" i="45"/>
  <c r="U769" i="45" s="1"/>
  <c r="V768" i="45"/>
  <c r="T768" i="45"/>
  <c r="U768" i="45" s="1"/>
  <c r="V767" i="45"/>
  <c r="T767" i="45"/>
  <c r="U767" i="45" s="1"/>
  <c r="V766" i="45"/>
  <c r="T766" i="45"/>
  <c r="U766" i="45" s="1"/>
  <c r="V765" i="45"/>
  <c r="T765" i="45"/>
  <c r="U765" i="45" s="1"/>
  <c r="X764" i="45"/>
  <c r="V763" i="45"/>
  <c r="T763" i="45"/>
  <c r="V762" i="45"/>
  <c r="T762" i="45"/>
  <c r="U762" i="45" s="1"/>
  <c r="V761" i="45"/>
  <c r="T761" i="45"/>
  <c r="V760" i="45"/>
  <c r="T760" i="45"/>
  <c r="X759" i="45"/>
  <c r="V759" i="45"/>
  <c r="T759" i="45"/>
  <c r="U759" i="45" s="1"/>
  <c r="V758" i="45"/>
  <c r="T758" i="45"/>
  <c r="V757" i="45"/>
  <c r="T757" i="45"/>
  <c r="X756" i="45"/>
  <c r="V756" i="45"/>
  <c r="T756" i="45"/>
  <c r="U756" i="45" s="1"/>
  <c r="V755" i="45"/>
  <c r="T755" i="45"/>
  <c r="V754" i="45"/>
  <c r="T754" i="45"/>
  <c r="V753" i="45"/>
  <c r="T753" i="45"/>
  <c r="U753" i="45" s="1"/>
  <c r="V752" i="45"/>
  <c r="T752" i="45"/>
  <c r="V751" i="45"/>
  <c r="T751" i="45"/>
  <c r="V750" i="45"/>
  <c r="T750" i="45"/>
  <c r="U750" i="45" s="1"/>
  <c r="V749" i="45"/>
  <c r="T749" i="45"/>
  <c r="V748" i="45"/>
  <c r="T748" i="45"/>
  <c r="V747" i="45"/>
  <c r="T747" i="45"/>
  <c r="U747" i="45" s="1"/>
  <c r="V746" i="45"/>
  <c r="T746" i="45"/>
  <c r="V745" i="45"/>
  <c r="T745" i="45"/>
  <c r="U745" i="45" s="1"/>
  <c r="V744" i="45"/>
  <c r="T744" i="45"/>
  <c r="U744" i="45" s="1"/>
  <c r="V743" i="45"/>
  <c r="T743" i="45"/>
  <c r="V742" i="45"/>
  <c r="T742" i="45"/>
  <c r="V741" i="45"/>
  <c r="T741" i="45"/>
  <c r="U741" i="45" s="1"/>
  <c r="V740" i="45"/>
  <c r="T740" i="45"/>
  <c r="V739" i="45"/>
  <c r="T739" i="45"/>
  <c r="V738" i="45"/>
  <c r="T738" i="45"/>
  <c r="U738" i="45" s="1"/>
  <c r="V737" i="45"/>
  <c r="T737" i="45"/>
  <c r="U737" i="45" s="1"/>
  <c r="V736" i="45"/>
  <c r="T736" i="45"/>
  <c r="F735" i="45"/>
  <c r="X758" i="45" l="1"/>
  <c r="U758" i="45"/>
  <c r="X742" i="45"/>
  <c r="U742" i="45"/>
  <c r="X751" i="45"/>
  <c r="U751" i="45"/>
  <c r="X746" i="45"/>
  <c r="U746" i="45"/>
  <c r="X743" i="45"/>
  <c r="U743" i="45"/>
  <c r="X744" i="45"/>
  <c r="X752" i="45"/>
  <c r="U752" i="45"/>
  <c r="X753" i="45"/>
  <c r="X757" i="45"/>
  <c r="U757" i="45"/>
  <c r="X767" i="45"/>
  <c r="X770" i="45"/>
  <c r="X773" i="45"/>
  <c r="X763" i="45"/>
  <c r="U763" i="45"/>
  <c r="X739" i="45"/>
  <c r="U739" i="45"/>
  <c r="X748" i="45"/>
  <c r="U748" i="45"/>
  <c r="X755" i="45"/>
  <c r="U755" i="45"/>
  <c r="X760" i="45"/>
  <c r="U760" i="45"/>
  <c r="X736" i="45"/>
  <c r="U736" i="45"/>
  <c r="X740" i="45"/>
  <c r="U740" i="45"/>
  <c r="X741" i="45"/>
  <c r="X749" i="45"/>
  <c r="U749" i="45"/>
  <c r="X750" i="45"/>
  <c r="X754" i="45"/>
  <c r="U754" i="45"/>
  <c r="X761" i="45"/>
  <c r="U761" i="45"/>
  <c r="X762" i="45"/>
  <c r="X766" i="45"/>
  <c r="X769" i="45"/>
  <c r="X772" i="45"/>
  <c r="X738" i="45"/>
  <c r="T774" i="45"/>
  <c r="U774" i="45" s="1"/>
  <c r="X747" i="45"/>
  <c r="X737" i="45"/>
  <c r="X765" i="45"/>
  <c r="X768" i="45"/>
  <c r="X771" i="45"/>
  <c r="X745" i="45"/>
  <c r="X541" i="44" l="1"/>
  <c r="U541" i="44"/>
  <c r="T541" i="44"/>
  <c r="S541" i="44"/>
  <c r="R541" i="44"/>
  <c r="Q541" i="44"/>
  <c r="P541" i="44"/>
  <c r="O541" i="44"/>
  <c r="N541" i="44"/>
  <c r="M541" i="44"/>
  <c r="L541" i="44"/>
  <c r="K541" i="44"/>
  <c r="J541" i="44"/>
  <c r="I541" i="44"/>
  <c r="H541" i="44"/>
  <c r="Z540" i="44"/>
  <c r="X540" i="44"/>
  <c r="V540" i="44"/>
  <c r="W540" i="44" s="1"/>
  <c r="X539" i="44"/>
  <c r="V539" i="44"/>
  <c r="W539" i="44" s="1"/>
  <c r="X538" i="44"/>
  <c r="V538" i="44"/>
  <c r="X537" i="44"/>
  <c r="V537" i="44"/>
  <c r="W537" i="44" s="1"/>
  <c r="X536" i="44"/>
  <c r="V536" i="44"/>
  <c r="W536" i="44" s="1"/>
  <c r="X535" i="44"/>
  <c r="V535" i="44"/>
  <c r="X534" i="44"/>
  <c r="V534" i="44"/>
  <c r="W534" i="44" s="1"/>
  <c r="X533" i="44"/>
  <c r="V533" i="44"/>
  <c r="W533" i="44" s="1"/>
  <c r="X532" i="44"/>
  <c r="V532" i="44"/>
  <c r="X531" i="44"/>
  <c r="V531" i="44"/>
  <c r="W531" i="44" s="1"/>
  <c r="X530" i="44"/>
  <c r="V530" i="44"/>
  <c r="W530" i="44" s="1"/>
  <c r="X529" i="44"/>
  <c r="V529" i="44"/>
  <c r="X528" i="44"/>
  <c r="V528" i="44"/>
  <c r="W528" i="44" s="1"/>
  <c r="Z527" i="44"/>
  <c r="X526" i="44"/>
  <c r="V526" i="44"/>
  <c r="W526" i="44" s="1"/>
  <c r="X525" i="44"/>
  <c r="V525" i="44"/>
  <c r="X524" i="44"/>
  <c r="V524" i="44"/>
  <c r="X523" i="44"/>
  <c r="V523" i="44"/>
  <c r="W523" i="44" s="1"/>
  <c r="X522" i="44"/>
  <c r="V522" i="44"/>
  <c r="X521" i="44"/>
  <c r="V521" i="44"/>
  <c r="X520" i="44"/>
  <c r="V520" i="44"/>
  <c r="W520" i="44" s="1"/>
  <c r="X519" i="44"/>
  <c r="V519" i="44"/>
  <c r="X518" i="44"/>
  <c r="V518" i="44"/>
  <c r="X517" i="44"/>
  <c r="V517" i="44"/>
  <c r="W517" i="44" s="1"/>
  <c r="X516" i="44"/>
  <c r="V516" i="44"/>
  <c r="X515" i="44"/>
  <c r="V515" i="44"/>
  <c r="X514" i="44"/>
  <c r="V514" i="44"/>
  <c r="W514" i="44" s="1"/>
  <c r="X513" i="44"/>
  <c r="V513" i="44"/>
  <c r="X512" i="44"/>
  <c r="V512" i="44"/>
  <c r="X511" i="44"/>
  <c r="V511" i="44"/>
  <c r="W511" i="44" s="1"/>
  <c r="X510" i="44"/>
  <c r="V510" i="44"/>
  <c r="X509" i="44"/>
  <c r="V509" i="44"/>
  <c r="X508" i="44"/>
  <c r="V508" i="44"/>
  <c r="W508" i="44" s="1"/>
  <c r="X507" i="44"/>
  <c r="V507" i="44"/>
  <c r="F506" i="44"/>
  <c r="Z535" i="44" l="1"/>
  <c r="W535" i="44"/>
  <c r="Z522" i="44"/>
  <c r="W522" i="44"/>
  <c r="Z532" i="44"/>
  <c r="W532" i="44"/>
  <c r="Z510" i="44"/>
  <c r="W510" i="44"/>
  <c r="Z507" i="44"/>
  <c r="W507" i="44"/>
  <c r="Z514" i="44"/>
  <c r="Z529" i="44"/>
  <c r="W529" i="44"/>
  <c r="Z530" i="44"/>
  <c r="Z538" i="44"/>
  <c r="W538" i="44"/>
  <c r="Z518" i="44"/>
  <c r="W518" i="44"/>
  <c r="Z509" i="44"/>
  <c r="W509" i="44"/>
  <c r="Z513" i="44"/>
  <c r="W513" i="44"/>
  <c r="Z515" i="44"/>
  <c r="W515" i="44"/>
  <c r="Z519" i="44"/>
  <c r="W519" i="44"/>
  <c r="Z521" i="44"/>
  <c r="W521" i="44"/>
  <c r="Z534" i="44"/>
  <c r="Z524" i="44"/>
  <c r="W524" i="44"/>
  <c r="Z516" i="44"/>
  <c r="W516" i="44"/>
  <c r="Z512" i="44"/>
  <c r="W512" i="44"/>
  <c r="Z525" i="44"/>
  <c r="W525" i="44"/>
  <c r="Z536" i="44"/>
  <c r="Z528" i="44"/>
  <c r="Z523" i="44"/>
  <c r="V541" i="44"/>
  <c r="W541" i="44" s="1"/>
  <c r="Z508" i="44"/>
  <c r="Z526" i="44"/>
  <c r="Z531" i="44"/>
  <c r="Z533" i="44"/>
  <c r="Z537" i="44"/>
  <c r="Z539" i="44"/>
  <c r="Z511" i="44"/>
  <c r="Z520" i="44"/>
  <c r="Z517" i="44"/>
  <c r="X502" i="44"/>
  <c r="U502" i="44"/>
  <c r="T502" i="44"/>
  <c r="S502" i="44"/>
  <c r="R502" i="44"/>
  <c r="Q502" i="44"/>
  <c r="P502" i="44"/>
  <c r="O502" i="44"/>
  <c r="N502" i="44"/>
  <c r="M502" i="44"/>
  <c r="L502" i="44"/>
  <c r="K502" i="44"/>
  <c r="J502" i="44"/>
  <c r="I502" i="44"/>
  <c r="H502" i="44"/>
  <c r="X501" i="44"/>
  <c r="V501" i="44"/>
  <c r="X500" i="44"/>
  <c r="V500" i="44"/>
  <c r="W500" i="44" s="1"/>
  <c r="X499" i="44"/>
  <c r="V499" i="44"/>
  <c r="W499" i="44" s="1"/>
  <c r="X498" i="44"/>
  <c r="V498" i="44"/>
  <c r="X497" i="44"/>
  <c r="V497" i="44"/>
  <c r="W497" i="44" s="1"/>
  <c r="X496" i="44"/>
  <c r="V496" i="44"/>
  <c r="W496" i="44" s="1"/>
  <c r="X495" i="44"/>
  <c r="V495" i="44"/>
  <c r="X494" i="44"/>
  <c r="V494" i="44"/>
  <c r="W494" i="44" s="1"/>
  <c r="Z493" i="44"/>
  <c r="X493" i="44"/>
  <c r="V493" i="44"/>
  <c r="W493" i="44" s="1"/>
  <c r="X492" i="44"/>
  <c r="V492" i="44"/>
  <c r="Z491" i="44"/>
  <c r="X491" i="44"/>
  <c r="V491" i="44"/>
  <c r="W491" i="44" s="1"/>
  <c r="X490" i="44"/>
  <c r="V490" i="44"/>
  <c r="W490" i="44" s="1"/>
  <c r="X489" i="44"/>
  <c r="V489" i="44"/>
  <c r="W489" i="44" s="1"/>
  <c r="Z488" i="44"/>
  <c r="X487" i="44"/>
  <c r="V487" i="44"/>
  <c r="X486" i="44"/>
  <c r="V486" i="44"/>
  <c r="W486" i="44" s="1"/>
  <c r="X485" i="44"/>
  <c r="V485" i="44"/>
  <c r="X484" i="44"/>
  <c r="V484" i="44"/>
  <c r="Z483" i="44"/>
  <c r="X483" i="44"/>
  <c r="V483" i="44"/>
  <c r="W483" i="44" s="1"/>
  <c r="X482" i="44"/>
  <c r="V482" i="44"/>
  <c r="X481" i="44"/>
  <c r="V481" i="44"/>
  <c r="X480" i="44"/>
  <c r="V480" i="44"/>
  <c r="W480" i="44" s="1"/>
  <c r="X479" i="44"/>
  <c r="V479" i="44"/>
  <c r="X478" i="44"/>
  <c r="V478" i="44"/>
  <c r="X477" i="44"/>
  <c r="V477" i="44"/>
  <c r="W477" i="44" s="1"/>
  <c r="X476" i="44"/>
  <c r="V476" i="44"/>
  <c r="X475" i="44"/>
  <c r="V475" i="44"/>
  <c r="X474" i="44"/>
  <c r="V474" i="44"/>
  <c r="W474" i="44" s="1"/>
  <c r="X473" i="44"/>
  <c r="V473" i="44"/>
  <c r="X472" i="44"/>
  <c r="V472" i="44"/>
  <c r="X471" i="44"/>
  <c r="V471" i="44"/>
  <c r="W471" i="44" s="1"/>
  <c r="X470" i="44"/>
  <c r="V470" i="44"/>
  <c r="X469" i="44"/>
  <c r="V469" i="44"/>
  <c r="X468" i="44"/>
  <c r="V468" i="44"/>
  <c r="W468" i="44" s="1"/>
  <c r="F467" i="44"/>
  <c r="Z482" i="44" l="1"/>
  <c r="W482" i="44"/>
  <c r="Z495" i="44"/>
  <c r="W495" i="44"/>
  <c r="Z469" i="44"/>
  <c r="W469" i="44"/>
  <c r="Z475" i="44"/>
  <c r="W475" i="44"/>
  <c r="Z484" i="44"/>
  <c r="W484" i="44"/>
  <c r="Z492" i="44"/>
  <c r="W492" i="44"/>
  <c r="Z501" i="44"/>
  <c r="W501" i="44"/>
  <c r="Z481" i="44"/>
  <c r="W481" i="44"/>
  <c r="Z498" i="44"/>
  <c r="W498" i="44"/>
  <c r="Z499" i="44"/>
  <c r="Z478" i="44"/>
  <c r="W478" i="44"/>
  <c r="Z473" i="44"/>
  <c r="W473" i="44"/>
  <c r="Z479" i="44"/>
  <c r="W479" i="44"/>
  <c r="Z470" i="44"/>
  <c r="W470" i="44"/>
  <c r="Z472" i="44"/>
  <c r="W472" i="44"/>
  <c r="Z476" i="44"/>
  <c r="W476" i="44"/>
  <c r="Z477" i="44"/>
  <c r="Z485" i="44"/>
  <c r="W485" i="44"/>
  <c r="Z487" i="44"/>
  <c r="W487" i="44"/>
  <c r="Z486" i="44"/>
  <c r="Z497" i="44"/>
  <c r="Z471" i="44"/>
  <c r="Z490" i="44"/>
  <c r="Z494" i="44"/>
  <c r="Z496" i="44"/>
  <c r="Z500" i="44"/>
  <c r="Z474" i="44"/>
  <c r="Z468" i="44"/>
  <c r="Z480" i="44"/>
  <c r="V502" i="44"/>
  <c r="W502" i="44" s="1"/>
  <c r="Z489" i="44"/>
  <c r="V351" i="47"/>
  <c r="S351" i="47"/>
  <c r="R351" i="47"/>
  <c r="Q351" i="47"/>
  <c r="P351" i="47"/>
  <c r="O351" i="47"/>
  <c r="N351" i="47"/>
  <c r="M351" i="47"/>
  <c r="L351" i="47"/>
  <c r="K351" i="47"/>
  <c r="J351" i="47"/>
  <c r="I351" i="47"/>
  <c r="H351" i="47"/>
  <c r="V350" i="47"/>
  <c r="T350" i="47"/>
  <c r="U350" i="47" s="1"/>
  <c r="V349" i="47"/>
  <c r="T349" i="47"/>
  <c r="U349" i="47" s="1"/>
  <c r="V348" i="47"/>
  <c r="T348" i="47"/>
  <c r="U348" i="47" s="1"/>
  <c r="V347" i="47"/>
  <c r="T347" i="47"/>
  <c r="U347" i="47" s="1"/>
  <c r="V346" i="47"/>
  <c r="T346" i="47"/>
  <c r="U346" i="47" s="1"/>
  <c r="V345" i="47"/>
  <c r="T345" i="47"/>
  <c r="U345" i="47" s="1"/>
  <c r="V344" i="47"/>
  <c r="T344" i="47"/>
  <c r="U344" i="47" s="1"/>
  <c r="V343" i="47"/>
  <c r="T343" i="47"/>
  <c r="U343" i="47" s="1"/>
  <c r="Y341" i="47"/>
  <c r="V341" i="47"/>
  <c r="T341" i="47"/>
  <c r="U341" i="47" s="1"/>
  <c r="V340" i="47"/>
  <c r="T340" i="47"/>
  <c r="U340" i="47" s="1"/>
  <c r="V339" i="47"/>
  <c r="T339" i="47"/>
  <c r="U339" i="47" s="1"/>
  <c r="V338" i="47"/>
  <c r="T338" i="47"/>
  <c r="U338" i="47" s="1"/>
  <c r="V337" i="47"/>
  <c r="T337" i="47"/>
  <c r="U337" i="47" s="1"/>
  <c r="Y336" i="47"/>
  <c r="V336" i="47"/>
  <c r="T336" i="47"/>
  <c r="U336" i="47" s="1"/>
  <c r="V335" i="47"/>
  <c r="T335" i="47"/>
  <c r="Y334" i="47"/>
  <c r="V334" i="47"/>
  <c r="T334" i="47"/>
  <c r="U334" i="47" s="1"/>
  <c r="V333" i="47"/>
  <c r="T333" i="47"/>
  <c r="V332" i="47"/>
  <c r="T332" i="47"/>
  <c r="V331" i="47"/>
  <c r="T331" i="47"/>
  <c r="U331" i="47" s="1"/>
  <c r="V330" i="47"/>
  <c r="T330" i="47"/>
  <c r="U330" i="47" s="1"/>
  <c r="V329" i="47"/>
  <c r="T329" i="47"/>
  <c r="V328" i="47"/>
  <c r="T328" i="47"/>
  <c r="U328" i="47" s="1"/>
  <c r="V327" i="47"/>
  <c r="T327" i="47"/>
  <c r="T326" i="47"/>
  <c r="U326" i="47" s="1"/>
  <c r="V325" i="47"/>
  <c r="T325" i="47"/>
  <c r="U325" i="47" s="1"/>
  <c r="V324" i="47"/>
  <c r="T324" i="47"/>
  <c r="U324" i="47" s="1"/>
  <c r="V323" i="47"/>
  <c r="T323" i="47"/>
  <c r="U323" i="47" s="1"/>
  <c r="V322" i="47"/>
  <c r="T322" i="47"/>
  <c r="Y321" i="47"/>
  <c r="V321" i="47"/>
  <c r="T321" i="47"/>
  <c r="U321" i="47" s="1"/>
  <c r="V320" i="47"/>
  <c r="T320" i="47"/>
  <c r="V319" i="47"/>
  <c r="T319" i="47"/>
  <c r="V318" i="47"/>
  <c r="T318" i="47"/>
  <c r="U318" i="47" s="1"/>
  <c r="Y317" i="47"/>
  <c r="V317" i="47"/>
  <c r="T317" i="47"/>
  <c r="U317" i="47" s="1"/>
  <c r="V316" i="47"/>
  <c r="T316" i="47"/>
  <c r="V315" i="47"/>
  <c r="T315" i="47"/>
  <c r="U315" i="47" s="1"/>
  <c r="V314" i="47"/>
  <c r="T314" i="47"/>
  <c r="V313" i="47"/>
  <c r="T313" i="47"/>
  <c r="V312" i="47"/>
  <c r="T312" i="47"/>
  <c r="U312" i="47" s="1"/>
  <c r="F311" i="47"/>
  <c r="Y316" i="47" l="1"/>
  <c r="U316" i="47"/>
  <c r="Y329" i="47"/>
  <c r="U329" i="47"/>
  <c r="Y333" i="47"/>
  <c r="U333" i="47"/>
  <c r="Y347" i="47"/>
  <c r="Y335" i="47"/>
  <c r="U335" i="47"/>
  <c r="Y323" i="47"/>
  <c r="Y332" i="47"/>
  <c r="U332" i="47"/>
  <c r="Y338" i="47"/>
  <c r="Y319" i="47"/>
  <c r="U319" i="47"/>
  <c r="Y340" i="47"/>
  <c r="Y327" i="47"/>
  <c r="U327" i="47"/>
  <c r="Y320" i="47"/>
  <c r="U320" i="47"/>
  <c r="Y313" i="47"/>
  <c r="U313" i="47"/>
  <c r="Y314" i="47"/>
  <c r="U314" i="47"/>
  <c r="Y322" i="47"/>
  <c r="U322" i="47"/>
  <c r="Y346" i="47"/>
  <c r="Y343" i="47"/>
  <c r="Y349" i="47"/>
  <c r="Y328" i="47"/>
  <c r="Y330" i="47"/>
  <c r="Y315" i="47"/>
  <c r="T351" i="47"/>
  <c r="U351" i="47" s="1"/>
  <c r="Y312" i="47"/>
  <c r="Y318" i="47"/>
  <c r="Y331" i="47"/>
  <c r="Y337" i="47"/>
  <c r="Y339" i="47"/>
  <c r="Y344" i="47"/>
  <c r="Y342" i="47"/>
  <c r="Y345" i="47"/>
  <c r="Y348" i="47"/>
  <c r="E26" i="43" l="1"/>
  <c r="K348" i="42" l="1"/>
  <c r="J348" i="42"/>
  <c r="G302" i="42" s="1"/>
  <c r="I348" i="42"/>
  <c r="P347" i="42"/>
  <c r="N347" i="42"/>
  <c r="P346" i="42"/>
  <c r="P345" i="42"/>
  <c r="N345" i="42"/>
  <c r="P344" i="42"/>
  <c r="N344" i="42"/>
  <c r="N343" i="42"/>
  <c r="L343" i="42"/>
  <c r="N342" i="42"/>
  <c r="L342" i="42"/>
  <c r="M342" i="42" s="1"/>
  <c r="N341" i="42"/>
  <c r="L341" i="42"/>
  <c r="P341" i="42" s="1"/>
  <c r="N340" i="42"/>
  <c r="L340" i="42"/>
  <c r="N339" i="42"/>
  <c r="L339" i="42"/>
  <c r="N338" i="42"/>
  <c r="L338" i="42"/>
  <c r="P338" i="42" s="1"/>
  <c r="N337" i="42"/>
  <c r="L337" i="42"/>
  <c r="P336" i="42"/>
  <c r="N336" i="42"/>
  <c r="N335" i="42"/>
  <c r="L335" i="42"/>
  <c r="N334" i="42"/>
  <c r="L334" i="42"/>
  <c r="P333" i="42"/>
  <c r="N333" i="42"/>
  <c r="P332" i="42"/>
  <c r="N332" i="42"/>
  <c r="P331" i="42"/>
  <c r="N330" i="42"/>
  <c r="L330" i="42"/>
  <c r="N329" i="42"/>
  <c r="L329" i="42"/>
  <c r="P329" i="42" s="1"/>
  <c r="N328" i="42"/>
  <c r="L328" i="42"/>
  <c r="P328" i="42" s="1"/>
  <c r="N327" i="42"/>
  <c r="L327" i="42"/>
  <c r="N326" i="42"/>
  <c r="L326" i="42"/>
  <c r="P326" i="42" s="1"/>
  <c r="N325" i="42"/>
  <c r="L325" i="42"/>
  <c r="P325" i="42" s="1"/>
  <c r="N324" i="42"/>
  <c r="L324" i="42"/>
  <c r="N323" i="42"/>
  <c r="L323" i="42"/>
  <c r="P323" i="42" s="1"/>
  <c r="P322" i="42"/>
  <c r="N321" i="42"/>
  <c r="L321" i="42"/>
  <c r="P321" i="42" s="1"/>
  <c r="N320" i="42"/>
  <c r="L320" i="42"/>
  <c r="P319" i="42"/>
  <c r="N319" i="42"/>
  <c r="L319" i="42"/>
  <c r="N318" i="42"/>
  <c r="L318" i="42"/>
  <c r="P317" i="42"/>
  <c r="N317" i="42"/>
  <c r="L317" i="42"/>
  <c r="N316" i="42"/>
  <c r="L316" i="42"/>
  <c r="P316" i="42" s="1"/>
  <c r="N315" i="42"/>
  <c r="L315" i="42"/>
  <c r="N314" i="42"/>
  <c r="L314" i="42"/>
  <c r="P313" i="42"/>
  <c r="N313" i="42"/>
  <c r="L313" i="42"/>
  <c r="N312" i="42"/>
  <c r="L312" i="42"/>
  <c r="N311" i="42"/>
  <c r="L311" i="42"/>
  <c r="N310" i="42"/>
  <c r="L310" i="42"/>
  <c r="P310" i="42" s="1"/>
  <c r="N309" i="42"/>
  <c r="L309" i="42"/>
  <c r="N308" i="42"/>
  <c r="L308" i="42"/>
  <c r="N307" i="42"/>
  <c r="L307" i="42"/>
  <c r="M307" i="42" s="1"/>
  <c r="N306" i="42"/>
  <c r="L306" i="42"/>
  <c r="P305" i="42"/>
  <c r="N305" i="42"/>
  <c r="L305" i="42"/>
  <c r="N304" i="42"/>
  <c r="L304" i="42"/>
  <c r="N303" i="42"/>
  <c r="L303" i="42"/>
  <c r="F302" i="42"/>
  <c r="X463" i="44"/>
  <c r="U463" i="44"/>
  <c r="T463" i="44"/>
  <c r="S463" i="44"/>
  <c r="R463" i="44"/>
  <c r="Q463" i="44"/>
  <c r="P463" i="44"/>
  <c r="O463" i="44"/>
  <c r="N463" i="44"/>
  <c r="M463" i="44"/>
  <c r="L463" i="44"/>
  <c r="K463" i="44"/>
  <c r="J463" i="44"/>
  <c r="I463" i="44"/>
  <c r="H463" i="44"/>
  <c r="X462" i="44"/>
  <c r="V462" i="44"/>
  <c r="X461" i="44"/>
  <c r="V461" i="44"/>
  <c r="Z460" i="44"/>
  <c r="X460" i="44"/>
  <c r="V460" i="44"/>
  <c r="W460" i="44" s="1"/>
  <c r="X459" i="44"/>
  <c r="V459" i="44"/>
  <c r="X458" i="44"/>
  <c r="V458" i="44"/>
  <c r="X457" i="44"/>
  <c r="V457" i="44"/>
  <c r="W457" i="44" s="1"/>
  <c r="X456" i="44"/>
  <c r="V456" i="44"/>
  <c r="X455" i="44"/>
  <c r="V455" i="44"/>
  <c r="X454" i="44"/>
  <c r="V454" i="44"/>
  <c r="W454" i="44" s="1"/>
  <c r="X453" i="44"/>
  <c r="V453" i="44"/>
  <c r="X452" i="44"/>
  <c r="V452" i="44"/>
  <c r="X451" i="44"/>
  <c r="V451" i="44"/>
  <c r="W451" i="44" s="1"/>
  <c r="X450" i="44"/>
  <c r="V450" i="44"/>
  <c r="Z449" i="44"/>
  <c r="Z448" i="44"/>
  <c r="X448" i="44"/>
  <c r="V448" i="44"/>
  <c r="W448" i="44" s="1"/>
  <c r="X447" i="44"/>
  <c r="V447" i="44"/>
  <c r="X446" i="44"/>
  <c r="V446" i="44"/>
  <c r="X445" i="44"/>
  <c r="V445" i="44"/>
  <c r="W445" i="44" s="1"/>
  <c r="X444" i="44"/>
  <c r="V444" i="44"/>
  <c r="X443" i="44"/>
  <c r="V443" i="44"/>
  <c r="X442" i="44"/>
  <c r="V442" i="44"/>
  <c r="W442" i="44" s="1"/>
  <c r="X441" i="44"/>
  <c r="V441" i="44"/>
  <c r="W441" i="44" s="1"/>
  <c r="X440" i="44"/>
  <c r="V440" i="44"/>
  <c r="X439" i="44"/>
  <c r="V439" i="44"/>
  <c r="W439" i="44" s="1"/>
  <c r="X438" i="44"/>
  <c r="V438" i="44"/>
  <c r="X437" i="44"/>
  <c r="V437" i="44"/>
  <c r="X436" i="44"/>
  <c r="V436" i="44"/>
  <c r="W436" i="44" s="1"/>
  <c r="X435" i="44"/>
  <c r="V435" i="44"/>
  <c r="X434" i="44"/>
  <c r="V434" i="44"/>
  <c r="X433" i="44"/>
  <c r="V433" i="44"/>
  <c r="W433" i="44" s="1"/>
  <c r="X432" i="44"/>
  <c r="V432" i="44"/>
  <c r="W432" i="44" s="1"/>
  <c r="X431" i="44"/>
  <c r="V431" i="44"/>
  <c r="X430" i="44"/>
  <c r="V430" i="44"/>
  <c r="X429" i="44"/>
  <c r="V429" i="44"/>
  <c r="F428" i="44"/>
  <c r="Z435" i="44" l="1"/>
  <c r="W435" i="44"/>
  <c r="Z437" i="44"/>
  <c r="W437" i="44"/>
  <c r="Z462" i="44"/>
  <c r="W462" i="44"/>
  <c r="Z447" i="44"/>
  <c r="W447" i="44"/>
  <c r="Z453" i="44"/>
  <c r="W453" i="44"/>
  <c r="Z455" i="44"/>
  <c r="W455" i="44"/>
  <c r="Z459" i="44"/>
  <c r="W459" i="44"/>
  <c r="Z430" i="44"/>
  <c r="W430" i="44"/>
  <c r="Z434" i="44"/>
  <c r="W434" i="44"/>
  <c r="Z438" i="44"/>
  <c r="W438" i="44"/>
  <c r="Z439" i="44"/>
  <c r="Z461" i="44"/>
  <c r="W461" i="44"/>
  <c r="Z443" i="44"/>
  <c r="W443" i="44"/>
  <c r="Z429" i="44"/>
  <c r="W429" i="44"/>
  <c r="Z431" i="44"/>
  <c r="W431" i="44"/>
  <c r="Z432" i="44"/>
  <c r="Z440" i="44"/>
  <c r="W440" i="44"/>
  <c r="Z444" i="44"/>
  <c r="W444" i="44"/>
  <c r="Z446" i="44"/>
  <c r="W446" i="44"/>
  <c r="Z450" i="44"/>
  <c r="W450" i="44"/>
  <c r="Z452" i="44"/>
  <c r="W452" i="44"/>
  <c r="Z456" i="44"/>
  <c r="W456" i="44"/>
  <c r="Z458" i="44"/>
  <c r="W458" i="44"/>
  <c r="P307" i="42"/>
  <c r="P311" i="42"/>
  <c r="P324" i="42"/>
  <c r="P327" i="42"/>
  <c r="P304" i="42"/>
  <c r="P308" i="42"/>
  <c r="P314" i="42"/>
  <c r="P320" i="42"/>
  <c r="P339" i="42"/>
  <c r="P330" i="42"/>
  <c r="P342" i="42"/>
  <c r="P334" i="42"/>
  <c r="P303" i="42"/>
  <c r="P306" i="42"/>
  <c r="P309" i="42"/>
  <c r="P312" i="42"/>
  <c r="P315" i="42"/>
  <c r="P318" i="42"/>
  <c r="P335" i="42"/>
  <c r="P337" i="42"/>
  <c r="P340" i="42"/>
  <c r="P343" i="42"/>
  <c r="L348" i="42"/>
  <c r="M348" i="42" s="1"/>
  <c r="Z441" i="44"/>
  <c r="V463" i="44"/>
  <c r="W463" i="44" s="1"/>
  <c r="Z436" i="44"/>
  <c r="Z445" i="44"/>
  <c r="Z433" i="44"/>
  <c r="Z442" i="44"/>
  <c r="Z451" i="44"/>
  <c r="Z454" i="44"/>
  <c r="Z457" i="44"/>
  <c r="V731" i="45"/>
  <c r="S731" i="45"/>
  <c r="R731" i="45"/>
  <c r="Q731" i="45"/>
  <c r="P731" i="45"/>
  <c r="O731" i="45"/>
  <c r="N731" i="45"/>
  <c r="M731" i="45"/>
  <c r="L731" i="45"/>
  <c r="K731" i="45"/>
  <c r="J731" i="45"/>
  <c r="I731" i="45"/>
  <c r="H731" i="45"/>
  <c r="V730" i="45"/>
  <c r="T730" i="45"/>
  <c r="U730" i="45" s="1"/>
  <c r="V729" i="45"/>
  <c r="T729" i="45"/>
  <c r="V728" i="45"/>
  <c r="T728" i="45"/>
  <c r="V727" i="45"/>
  <c r="T727" i="45"/>
  <c r="V726" i="45"/>
  <c r="T726" i="45"/>
  <c r="V725" i="45"/>
  <c r="T725" i="45"/>
  <c r="V724" i="45"/>
  <c r="T724" i="45"/>
  <c r="U724" i="45" s="1"/>
  <c r="X723" i="45"/>
  <c r="V723" i="45"/>
  <c r="T723" i="45"/>
  <c r="U723" i="45" s="1"/>
  <c r="V722" i="45"/>
  <c r="T722" i="45"/>
  <c r="X721" i="45"/>
  <c r="V720" i="45"/>
  <c r="T720" i="45"/>
  <c r="V719" i="45"/>
  <c r="T719" i="45"/>
  <c r="U719" i="45" s="1"/>
  <c r="V718" i="45"/>
  <c r="T718" i="45"/>
  <c r="V717" i="45"/>
  <c r="T717" i="45"/>
  <c r="V716" i="45"/>
  <c r="T716" i="45"/>
  <c r="U716" i="45" s="1"/>
  <c r="V715" i="45"/>
  <c r="T715" i="45"/>
  <c r="V714" i="45"/>
  <c r="T714" i="45"/>
  <c r="V713" i="45"/>
  <c r="T713" i="45"/>
  <c r="U713" i="45" s="1"/>
  <c r="V712" i="45"/>
  <c r="T712" i="45"/>
  <c r="V711" i="45"/>
  <c r="T711" i="45"/>
  <c r="V710" i="45"/>
  <c r="T710" i="45"/>
  <c r="U710" i="45" s="1"/>
  <c r="V709" i="45"/>
  <c r="T709" i="45"/>
  <c r="V708" i="45"/>
  <c r="T708" i="45"/>
  <c r="V707" i="45"/>
  <c r="T707" i="45"/>
  <c r="U707" i="45" s="1"/>
  <c r="V706" i="45"/>
  <c r="T706" i="45"/>
  <c r="V705" i="45"/>
  <c r="T705" i="45"/>
  <c r="V704" i="45"/>
  <c r="T704" i="45"/>
  <c r="U704" i="45" s="1"/>
  <c r="V703" i="45"/>
  <c r="T703" i="45"/>
  <c r="V702" i="45"/>
  <c r="T702" i="45"/>
  <c r="V701" i="45"/>
  <c r="T701" i="45"/>
  <c r="U701" i="45" s="1"/>
  <c r="V700" i="45"/>
  <c r="T700" i="45"/>
  <c r="V699" i="45"/>
  <c r="T699" i="45"/>
  <c r="V698" i="45"/>
  <c r="T698" i="45"/>
  <c r="U698" i="45" s="1"/>
  <c r="V697" i="45"/>
  <c r="T697" i="45"/>
  <c r="V696" i="45"/>
  <c r="T696" i="45"/>
  <c r="V695" i="45"/>
  <c r="T695" i="45"/>
  <c r="U695" i="45" s="1"/>
  <c r="V694" i="45"/>
  <c r="T694" i="45"/>
  <c r="V693" i="45"/>
  <c r="T693" i="45"/>
  <c r="F692" i="45"/>
  <c r="X696" i="45" l="1"/>
  <c r="U696" i="45"/>
  <c r="X722" i="45"/>
  <c r="U722" i="45"/>
  <c r="X702" i="45"/>
  <c r="U702" i="45"/>
  <c r="X706" i="45"/>
  <c r="U706" i="45"/>
  <c r="X720" i="45"/>
  <c r="U720" i="45"/>
  <c r="X726" i="45"/>
  <c r="U726" i="45"/>
  <c r="X728" i="45"/>
  <c r="U728" i="45"/>
  <c r="X694" i="45"/>
  <c r="U694" i="45"/>
  <c r="X700" i="45"/>
  <c r="U700" i="45"/>
  <c r="X708" i="45"/>
  <c r="U708" i="45"/>
  <c r="X712" i="45"/>
  <c r="U712" i="45"/>
  <c r="X714" i="45"/>
  <c r="U714" i="45"/>
  <c r="X718" i="45"/>
  <c r="U718" i="45"/>
  <c r="X697" i="45"/>
  <c r="U697" i="45"/>
  <c r="X699" i="45"/>
  <c r="U699" i="45"/>
  <c r="X705" i="45"/>
  <c r="U705" i="45"/>
  <c r="X709" i="45"/>
  <c r="U709" i="45"/>
  <c r="X711" i="45"/>
  <c r="U711" i="45"/>
  <c r="X715" i="45"/>
  <c r="U715" i="45"/>
  <c r="X717" i="45"/>
  <c r="U717" i="45"/>
  <c r="X725" i="45"/>
  <c r="U725" i="45"/>
  <c r="X727" i="45"/>
  <c r="U727" i="45"/>
  <c r="X729" i="45"/>
  <c r="U729" i="45"/>
  <c r="X693" i="45"/>
  <c r="U693" i="45"/>
  <c r="X703" i="45"/>
  <c r="U703" i="45"/>
  <c r="X701" i="45"/>
  <c r="X707" i="45"/>
  <c r="X713" i="45"/>
  <c r="X716" i="45"/>
  <c r="X730" i="45"/>
  <c r="X724" i="45"/>
  <c r="X710" i="45"/>
  <c r="X719" i="45"/>
  <c r="T731" i="45"/>
  <c r="U731" i="45" s="1"/>
  <c r="X695" i="45"/>
  <c r="X704" i="45"/>
  <c r="X698" i="45"/>
  <c r="T290" i="38"/>
  <c r="U290" i="38" s="1"/>
  <c r="H688" i="45" l="1"/>
  <c r="X425" i="44" l="1"/>
  <c r="U425" i="44"/>
  <c r="T425" i="44"/>
  <c r="S425" i="44"/>
  <c r="R425" i="44"/>
  <c r="Q425" i="44"/>
  <c r="P425" i="44"/>
  <c r="O425" i="44"/>
  <c r="N425" i="44"/>
  <c r="M425" i="44"/>
  <c r="L425" i="44"/>
  <c r="K425" i="44"/>
  <c r="J425" i="44"/>
  <c r="I425" i="44"/>
  <c r="H425" i="44"/>
  <c r="Z424" i="44"/>
  <c r="X424" i="44"/>
  <c r="V424" i="44"/>
  <c r="W424" i="44" s="1"/>
  <c r="X423" i="44"/>
  <c r="V423" i="44"/>
  <c r="X422" i="44"/>
  <c r="V422" i="44"/>
  <c r="X421" i="44"/>
  <c r="V421" i="44"/>
  <c r="W421" i="44" s="1"/>
  <c r="X420" i="44"/>
  <c r="V420" i="44"/>
  <c r="X419" i="44"/>
  <c r="V419" i="44"/>
  <c r="X418" i="44"/>
  <c r="V418" i="44"/>
  <c r="W418" i="44" s="1"/>
  <c r="X417" i="44"/>
  <c r="V417" i="44"/>
  <c r="X416" i="44"/>
  <c r="V416" i="44"/>
  <c r="X415" i="44"/>
  <c r="V415" i="44"/>
  <c r="W415" i="44" s="1"/>
  <c r="X414" i="44"/>
  <c r="V414" i="44"/>
  <c r="X413" i="44"/>
  <c r="V413" i="44"/>
  <c r="X412" i="44"/>
  <c r="V412" i="44"/>
  <c r="W412" i="44" s="1"/>
  <c r="Z411" i="44"/>
  <c r="X410" i="44"/>
  <c r="V410" i="44"/>
  <c r="X409" i="44"/>
  <c r="V409" i="44"/>
  <c r="X408" i="44"/>
  <c r="V408" i="44"/>
  <c r="Z407" i="44"/>
  <c r="X407" i="44"/>
  <c r="V407" i="44"/>
  <c r="W407" i="44" s="1"/>
  <c r="X406" i="44"/>
  <c r="V406" i="44"/>
  <c r="Z405" i="44"/>
  <c r="X405" i="44"/>
  <c r="V405" i="44"/>
  <c r="W405" i="44" s="1"/>
  <c r="Z404" i="44"/>
  <c r="X404" i="44"/>
  <c r="V404" i="44"/>
  <c r="W404" i="44" s="1"/>
  <c r="X403" i="44"/>
  <c r="V403" i="44"/>
  <c r="X402" i="44"/>
  <c r="V402" i="44"/>
  <c r="X401" i="44"/>
  <c r="V401" i="44"/>
  <c r="X400" i="44"/>
  <c r="V400" i="44"/>
  <c r="X399" i="44"/>
  <c r="V399" i="44"/>
  <c r="Z398" i="44"/>
  <c r="X398" i="44"/>
  <c r="V398" i="44"/>
  <c r="W398" i="44" s="1"/>
  <c r="X397" i="44"/>
  <c r="V397" i="44"/>
  <c r="X396" i="44"/>
  <c r="V396" i="44"/>
  <c r="X395" i="44"/>
  <c r="V395" i="44"/>
  <c r="X394" i="44"/>
  <c r="V394" i="44"/>
  <c r="X393" i="44"/>
  <c r="V393" i="44"/>
  <c r="X392" i="44"/>
  <c r="V392" i="44"/>
  <c r="W392" i="44" s="1"/>
  <c r="X391" i="44"/>
  <c r="V391" i="44"/>
  <c r="F390" i="44"/>
  <c r="Z401" i="44" l="1"/>
  <c r="W401" i="44"/>
  <c r="Z391" i="44"/>
  <c r="W391" i="44"/>
  <c r="Z397" i="44"/>
  <c r="W397" i="44"/>
  <c r="Z409" i="44"/>
  <c r="W409" i="44"/>
  <c r="Z419" i="44"/>
  <c r="W419" i="44"/>
  <c r="Z423" i="44"/>
  <c r="W423" i="44"/>
  <c r="Z403" i="44"/>
  <c r="W403" i="44"/>
  <c r="Z414" i="44"/>
  <c r="W414" i="44"/>
  <c r="Z416" i="44"/>
  <c r="W416" i="44"/>
  <c r="Z394" i="44"/>
  <c r="W394" i="44"/>
  <c r="Z396" i="44"/>
  <c r="W396" i="44"/>
  <c r="Z408" i="44"/>
  <c r="W408" i="44"/>
  <c r="Z420" i="44"/>
  <c r="W420" i="44"/>
  <c r="Z422" i="44"/>
  <c r="W422" i="44"/>
  <c r="Z399" i="44"/>
  <c r="W399" i="44"/>
  <c r="Z406" i="44"/>
  <c r="W406" i="44"/>
  <c r="Z400" i="44"/>
  <c r="W400" i="44"/>
  <c r="Z402" i="44"/>
  <c r="W402" i="44"/>
  <c r="Z413" i="44"/>
  <c r="W413" i="44"/>
  <c r="Z417" i="44"/>
  <c r="W417" i="44"/>
  <c r="Z418" i="44"/>
  <c r="Z410" i="44"/>
  <c r="W410" i="44"/>
  <c r="Z395" i="44"/>
  <c r="W395" i="44"/>
  <c r="Z393" i="44"/>
  <c r="W393" i="44"/>
  <c r="Z392" i="44"/>
  <c r="Z412" i="44"/>
  <c r="Z415" i="44"/>
  <c r="Z421" i="44"/>
  <c r="V425" i="44"/>
  <c r="W425" i="44" s="1"/>
  <c r="V688" i="45"/>
  <c r="S688" i="45"/>
  <c r="R688" i="45"/>
  <c r="Q688" i="45"/>
  <c r="P688" i="45"/>
  <c r="O688" i="45"/>
  <c r="N688" i="45"/>
  <c r="M688" i="45"/>
  <c r="L688" i="45"/>
  <c r="K688" i="45"/>
  <c r="J688" i="45"/>
  <c r="I688" i="45"/>
  <c r="V687" i="45"/>
  <c r="T687" i="45"/>
  <c r="U687" i="45" s="1"/>
  <c r="V686" i="45"/>
  <c r="T686" i="45"/>
  <c r="V685" i="45"/>
  <c r="T685" i="45"/>
  <c r="U685" i="45" s="1"/>
  <c r="V684" i="45"/>
  <c r="T684" i="45"/>
  <c r="U684" i="45" s="1"/>
  <c r="V683" i="45"/>
  <c r="T683" i="45"/>
  <c r="V682" i="45"/>
  <c r="T682" i="45"/>
  <c r="U682" i="45" s="1"/>
  <c r="V681" i="45"/>
  <c r="T681" i="45"/>
  <c r="U681" i="45" s="1"/>
  <c r="V680" i="45"/>
  <c r="T680" i="45"/>
  <c r="V679" i="45"/>
  <c r="T679" i="45"/>
  <c r="U679" i="45" s="1"/>
  <c r="X678" i="45"/>
  <c r="V677" i="45"/>
  <c r="T677" i="45"/>
  <c r="U677" i="45" s="1"/>
  <c r="V676" i="45"/>
  <c r="T676" i="45"/>
  <c r="V675" i="45"/>
  <c r="T675" i="45"/>
  <c r="V674" i="45"/>
  <c r="T674" i="45"/>
  <c r="V673" i="45"/>
  <c r="T673" i="45"/>
  <c r="V672" i="45"/>
  <c r="T672" i="45"/>
  <c r="U672" i="45" s="1"/>
  <c r="V671" i="45"/>
  <c r="T671" i="45"/>
  <c r="V670" i="45"/>
  <c r="T670" i="45"/>
  <c r="U670" i="45" s="1"/>
  <c r="V669" i="45"/>
  <c r="T669" i="45"/>
  <c r="V668" i="45"/>
  <c r="T668" i="45"/>
  <c r="U668" i="45" s="1"/>
  <c r="V667" i="45"/>
  <c r="T667" i="45"/>
  <c r="V666" i="45"/>
  <c r="T666" i="45"/>
  <c r="V665" i="45"/>
  <c r="T665" i="45"/>
  <c r="V664" i="45"/>
  <c r="T664" i="45"/>
  <c r="U664" i="45" s="1"/>
  <c r="V663" i="45"/>
  <c r="T663" i="45"/>
  <c r="V662" i="45"/>
  <c r="T662" i="45"/>
  <c r="U662" i="45" s="1"/>
  <c r="V661" i="45"/>
  <c r="T661" i="45"/>
  <c r="U661" i="45" s="1"/>
  <c r="V660" i="45"/>
  <c r="T660" i="45"/>
  <c r="V659" i="45"/>
  <c r="T659" i="45"/>
  <c r="V658" i="45"/>
  <c r="T658" i="45"/>
  <c r="U658" i="45" s="1"/>
  <c r="V657" i="45"/>
  <c r="T657" i="45"/>
  <c r="V656" i="45"/>
  <c r="T656" i="45"/>
  <c r="U656" i="45" s="1"/>
  <c r="V655" i="45"/>
  <c r="T655" i="45"/>
  <c r="V654" i="45"/>
  <c r="T654" i="45"/>
  <c r="V653" i="45"/>
  <c r="T653" i="45"/>
  <c r="U653" i="45" s="1"/>
  <c r="V652" i="45"/>
  <c r="T652" i="45"/>
  <c r="V651" i="45"/>
  <c r="T651" i="45"/>
  <c r="V650" i="45"/>
  <c r="T650" i="45"/>
  <c r="F649" i="45"/>
  <c r="X680" i="45" l="1"/>
  <c r="U680" i="45"/>
  <c r="X686" i="45"/>
  <c r="U686" i="45"/>
  <c r="X654" i="45"/>
  <c r="U654" i="45"/>
  <c r="X676" i="45"/>
  <c r="U676" i="45"/>
  <c r="X666" i="45"/>
  <c r="U666" i="45"/>
  <c r="X683" i="45"/>
  <c r="U683" i="45"/>
  <c r="X674" i="45"/>
  <c r="U674" i="45"/>
  <c r="X655" i="45"/>
  <c r="U655" i="45"/>
  <c r="X657" i="45"/>
  <c r="U657" i="45"/>
  <c r="X659" i="45"/>
  <c r="U659" i="45"/>
  <c r="X663" i="45"/>
  <c r="U663" i="45"/>
  <c r="X665" i="45"/>
  <c r="U665" i="45"/>
  <c r="X669" i="45"/>
  <c r="U669" i="45"/>
  <c r="X671" i="45"/>
  <c r="U671" i="45"/>
  <c r="X673" i="45"/>
  <c r="U673" i="45"/>
  <c r="X675" i="45"/>
  <c r="U675" i="45"/>
  <c r="X667" i="45"/>
  <c r="U667" i="45"/>
  <c r="X650" i="45"/>
  <c r="U650" i="45"/>
  <c r="X651" i="45"/>
  <c r="U651" i="45"/>
  <c r="X652" i="45"/>
  <c r="U652" i="45"/>
  <c r="X660" i="45"/>
  <c r="U660" i="45"/>
  <c r="X662" i="45"/>
  <c r="X670" i="45"/>
  <c r="X677" i="45"/>
  <c r="X684" i="45"/>
  <c r="X658" i="45"/>
  <c r="X656" i="45"/>
  <c r="X681" i="45"/>
  <c r="X664" i="45"/>
  <c r="X653" i="45"/>
  <c r="X687" i="45"/>
  <c r="X668" i="45"/>
  <c r="T688" i="45"/>
  <c r="U688" i="45" s="1"/>
  <c r="X661" i="45"/>
  <c r="X672" i="45"/>
  <c r="X679" i="45"/>
  <c r="X682" i="45"/>
  <c r="X685" i="45"/>
  <c r="V306" i="38" l="1"/>
  <c r="S306" i="38"/>
  <c r="R306" i="38"/>
  <c r="Q306" i="38"/>
  <c r="P306" i="38"/>
  <c r="O306" i="38"/>
  <c r="N306" i="38"/>
  <c r="M306" i="38"/>
  <c r="L306" i="38"/>
  <c r="K306" i="38"/>
  <c r="J306" i="38"/>
  <c r="I306" i="38"/>
  <c r="H306" i="38"/>
  <c r="V305" i="38"/>
  <c r="T305" i="38"/>
  <c r="U305" i="38" s="1"/>
  <c r="V304" i="38"/>
  <c r="T304" i="38"/>
  <c r="V303" i="38"/>
  <c r="T303" i="38"/>
  <c r="V302" i="38"/>
  <c r="T302" i="38"/>
  <c r="U302" i="38" s="1"/>
  <c r="V301" i="38"/>
  <c r="T301" i="38"/>
  <c r="U301" i="38" s="1"/>
  <c r="V300" i="38"/>
  <c r="T300" i="38"/>
  <c r="V299" i="38"/>
  <c r="T299" i="38"/>
  <c r="U299" i="38" s="1"/>
  <c r="V298" i="38"/>
  <c r="T298" i="38"/>
  <c r="V297" i="38"/>
  <c r="T297" i="38"/>
  <c r="V296" i="38"/>
  <c r="T296" i="38"/>
  <c r="U296" i="38" s="1"/>
  <c r="X295" i="38"/>
  <c r="X294" i="38"/>
  <c r="V294" i="38"/>
  <c r="T294" i="38"/>
  <c r="U294" i="38" s="1"/>
  <c r="V293" i="38"/>
  <c r="T293" i="38"/>
  <c r="U293" i="38" s="1"/>
  <c r="V292" i="38"/>
  <c r="T292" i="38"/>
  <c r="V291" i="38"/>
  <c r="T291" i="38"/>
  <c r="U291" i="38" s="1"/>
  <c r="V290" i="38"/>
  <c r="X290" i="38"/>
  <c r="V289" i="38"/>
  <c r="T289" i="38"/>
  <c r="V288" i="38"/>
  <c r="T288" i="38"/>
  <c r="U288" i="38" s="1"/>
  <c r="V287" i="38"/>
  <c r="T287" i="38"/>
  <c r="V286" i="38"/>
  <c r="T286" i="38"/>
  <c r="V285" i="38"/>
  <c r="T285" i="38"/>
  <c r="U285" i="38" s="1"/>
  <c r="V284" i="38"/>
  <c r="T284" i="38"/>
  <c r="U284" i="38" s="1"/>
  <c r="V283" i="38"/>
  <c r="T283" i="38"/>
  <c r="U283" i="38" s="1"/>
  <c r="V282" i="38"/>
  <c r="T282" i="38"/>
  <c r="U282" i="38" s="1"/>
  <c r="V281" i="38"/>
  <c r="T281" i="38"/>
  <c r="V280" i="38"/>
  <c r="T280" i="38"/>
  <c r="V279" i="38"/>
  <c r="T279" i="38"/>
  <c r="U279" i="38" s="1"/>
  <c r="V278" i="38"/>
  <c r="T278" i="38"/>
  <c r="V277" i="38"/>
  <c r="T277" i="38"/>
  <c r="V276" i="38"/>
  <c r="T276" i="38"/>
  <c r="U276" i="38" s="1"/>
  <c r="V275" i="38"/>
  <c r="T275" i="38"/>
  <c r="V274" i="38"/>
  <c r="T274" i="38"/>
  <c r="X273" i="38"/>
  <c r="V273" i="38"/>
  <c r="T273" i="38"/>
  <c r="U273" i="38" s="1"/>
  <c r="V272" i="38"/>
  <c r="T272" i="38"/>
  <c r="U272" i="38" s="1"/>
  <c r="V271" i="38"/>
  <c r="T271" i="38"/>
  <c r="U271" i="38" s="1"/>
  <c r="V270" i="38"/>
  <c r="T270" i="38"/>
  <c r="U270" i="38" s="1"/>
  <c r="V269" i="38"/>
  <c r="T269" i="38"/>
  <c r="V268" i="38"/>
  <c r="T268" i="38"/>
  <c r="V267" i="38"/>
  <c r="T267" i="38"/>
  <c r="U267" i="38" s="1"/>
  <c r="F266" i="38"/>
  <c r="X275" i="38" l="1"/>
  <c r="U275" i="38"/>
  <c r="X286" i="38"/>
  <c r="U286" i="38"/>
  <c r="X303" i="38"/>
  <c r="U303" i="38"/>
  <c r="X281" i="38"/>
  <c r="U281" i="38"/>
  <c r="X268" i="38"/>
  <c r="U268" i="38"/>
  <c r="X297" i="38"/>
  <c r="U297" i="38"/>
  <c r="X274" i="38"/>
  <c r="U274" i="38"/>
  <c r="X278" i="38"/>
  <c r="U278" i="38"/>
  <c r="X280" i="38"/>
  <c r="U280" i="38"/>
  <c r="X291" i="38"/>
  <c r="X269" i="38"/>
  <c r="U269" i="38"/>
  <c r="X292" i="38"/>
  <c r="U292" i="38"/>
  <c r="X298" i="38"/>
  <c r="U298" i="38"/>
  <c r="X300" i="38"/>
  <c r="U300" i="38"/>
  <c r="X301" i="38"/>
  <c r="X287" i="38"/>
  <c r="U287" i="38"/>
  <c r="X289" i="38"/>
  <c r="U289" i="38"/>
  <c r="X304" i="38"/>
  <c r="U304" i="38"/>
  <c r="X277" i="38"/>
  <c r="U277" i="38"/>
  <c r="X276" i="38"/>
  <c r="X279" i="38"/>
  <c r="X299" i="38"/>
  <c r="X305" i="38"/>
  <c r="X282" i="38"/>
  <c r="T306" i="38"/>
  <c r="U306" i="38" s="1"/>
  <c r="X267" i="38"/>
  <c r="X285" i="38"/>
  <c r="X270" i="38"/>
  <c r="X288" i="38"/>
  <c r="X296" i="38"/>
  <c r="X302" i="38"/>
  <c r="X272" i="38"/>
  <c r="X284" i="38"/>
  <c r="X293" i="38"/>
  <c r="X271" i="38"/>
  <c r="X283" i="38"/>
  <c r="V645" i="45"/>
  <c r="S645" i="45"/>
  <c r="R645" i="45"/>
  <c r="Q645" i="45"/>
  <c r="P645" i="45"/>
  <c r="O645" i="45"/>
  <c r="N645" i="45"/>
  <c r="M645" i="45"/>
  <c r="L645" i="45"/>
  <c r="K645" i="45"/>
  <c r="J645" i="45"/>
  <c r="I645" i="45"/>
  <c r="H645" i="45"/>
  <c r="V644" i="45"/>
  <c r="T644" i="45"/>
  <c r="U644" i="45" s="1"/>
  <c r="V643" i="45"/>
  <c r="T643" i="45"/>
  <c r="U643" i="45" s="1"/>
  <c r="V642" i="45"/>
  <c r="T642" i="45"/>
  <c r="V641" i="45"/>
  <c r="T641" i="45"/>
  <c r="U641" i="45" s="1"/>
  <c r="V640" i="45"/>
  <c r="T640" i="45"/>
  <c r="V639" i="45"/>
  <c r="T639" i="45"/>
  <c r="V638" i="45"/>
  <c r="T638" i="45"/>
  <c r="U638" i="45" s="1"/>
  <c r="V637" i="45"/>
  <c r="T637" i="45"/>
  <c r="U637" i="45" s="1"/>
  <c r="V636" i="45"/>
  <c r="T636" i="45"/>
  <c r="X635" i="45"/>
  <c r="V634" i="45"/>
  <c r="T634" i="45"/>
  <c r="V633" i="45"/>
  <c r="T633" i="45"/>
  <c r="U633" i="45" s="1"/>
  <c r="V632" i="45"/>
  <c r="T632" i="45"/>
  <c r="V631" i="45"/>
  <c r="T631" i="45"/>
  <c r="V630" i="45"/>
  <c r="T630" i="45"/>
  <c r="U630" i="45" s="1"/>
  <c r="V629" i="45"/>
  <c r="T629" i="45"/>
  <c r="V628" i="45"/>
  <c r="T628" i="45"/>
  <c r="V627" i="45"/>
  <c r="T627" i="45"/>
  <c r="U627" i="45" s="1"/>
  <c r="V626" i="45"/>
  <c r="T626" i="45"/>
  <c r="V625" i="45"/>
  <c r="T625" i="45"/>
  <c r="V624" i="45"/>
  <c r="T624" i="45"/>
  <c r="U624" i="45" s="1"/>
  <c r="V623" i="45"/>
  <c r="T623" i="45"/>
  <c r="U623" i="45" s="1"/>
  <c r="V622" i="45"/>
  <c r="T622" i="45"/>
  <c r="V621" i="45"/>
  <c r="T621" i="45"/>
  <c r="U621" i="45" s="1"/>
  <c r="V620" i="45"/>
  <c r="T620" i="45"/>
  <c r="V619" i="45"/>
  <c r="T619" i="45"/>
  <c r="V618" i="45"/>
  <c r="T618" i="45"/>
  <c r="U618" i="45" s="1"/>
  <c r="V617" i="45"/>
  <c r="T617" i="45"/>
  <c r="U617" i="45" s="1"/>
  <c r="V616" i="45"/>
  <c r="T616" i="45"/>
  <c r="V615" i="45"/>
  <c r="T615" i="45"/>
  <c r="U615" i="45" s="1"/>
  <c r="V614" i="45"/>
  <c r="T614" i="45"/>
  <c r="U614" i="45" s="1"/>
  <c r="V613" i="45"/>
  <c r="T613" i="45"/>
  <c r="U613" i="45" s="1"/>
  <c r="V612" i="45"/>
  <c r="T612" i="45"/>
  <c r="U612" i="45" s="1"/>
  <c r="V611" i="45"/>
  <c r="T611" i="45"/>
  <c r="U611" i="45" s="1"/>
  <c r="V610" i="45"/>
  <c r="T610" i="45"/>
  <c r="X609" i="45"/>
  <c r="V609" i="45"/>
  <c r="T609" i="45"/>
  <c r="U609" i="45" s="1"/>
  <c r="V608" i="45"/>
  <c r="T608" i="45"/>
  <c r="U608" i="45" s="1"/>
  <c r="V607" i="45"/>
  <c r="T607" i="45"/>
  <c r="F606" i="45"/>
  <c r="X636" i="45" l="1"/>
  <c r="U636" i="45"/>
  <c r="X640" i="45"/>
  <c r="U640" i="45"/>
  <c r="X642" i="45"/>
  <c r="U642" i="45"/>
  <c r="X610" i="45"/>
  <c r="U610" i="45"/>
  <c r="X616" i="45"/>
  <c r="U616" i="45"/>
  <c r="X620" i="45"/>
  <c r="U620" i="45"/>
  <c r="X622" i="45"/>
  <c r="U622" i="45"/>
  <c r="X626" i="45"/>
  <c r="U626" i="45"/>
  <c r="X628" i="45"/>
  <c r="U628" i="45"/>
  <c r="X632" i="45"/>
  <c r="U632" i="45"/>
  <c r="X634" i="45"/>
  <c r="U634" i="45"/>
  <c r="X607" i="45"/>
  <c r="U607" i="45"/>
  <c r="X639" i="45"/>
  <c r="U639" i="45"/>
  <c r="X619" i="45"/>
  <c r="U619" i="45"/>
  <c r="X625" i="45"/>
  <c r="U625" i="45"/>
  <c r="X629" i="45"/>
  <c r="U629" i="45"/>
  <c r="X631" i="45"/>
  <c r="U631" i="45"/>
  <c r="X637" i="45"/>
  <c r="X643" i="45"/>
  <c r="X624" i="45"/>
  <c r="X641" i="45"/>
  <c r="X627" i="45"/>
  <c r="X612" i="45"/>
  <c r="X633" i="45"/>
  <c r="X638" i="45"/>
  <c r="X644" i="45"/>
  <c r="X618" i="45"/>
  <c r="T645" i="45"/>
  <c r="U645" i="45" s="1"/>
  <c r="X621" i="45"/>
  <c r="X630" i="45"/>
  <c r="X615" i="45"/>
  <c r="X608" i="45"/>
  <c r="X611" i="45"/>
  <c r="X614" i="45"/>
  <c r="X617" i="45"/>
  <c r="X623" i="45"/>
  <c r="X613" i="45"/>
  <c r="U164" i="46"/>
  <c r="U165" i="46"/>
  <c r="U166" i="46"/>
  <c r="U167" i="46"/>
  <c r="U168" i="46"/>
  <c r="U169" i="46"/>
  <c r="U170" i="46"/>
  <c r="U163" i="46"/>
  <c r="U134" i="46"/>
  <c r="U135" i="46"/>
  <c r="U136" i="46"/>
  <c r="U137" i="46"/>
  <c r="U138" i="46"/>
  <c r="U139" i="46"/>
  <c r="U140" i="46"/>
  <c r="U141" i="46"/>
  <c r="U144" i="46"/>
  <c r="U145" i="46"/>
  <c r="U147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W355" i="44" l="1"/>
  <c r="W360" i="44"/>
  <c r="W365" i="44"/>
  <c r="W369" i="44"/>
  <c r="V116" i="40"/>
  <c r="V117" i="40"/>
  <c r="V118" i="40"/>
  <c r="V119" i="40"/>
  <c r="V120" i="40"/>
  <c r="V121" i="40"/>
  <c r="V115" i="40"/>
  <c r="V87" i="40"/>
  <c r="V88" i="40"/>
  <c r="V90" i="40"/>
  <c r="V91" i="40"/>
  <c r="V92" i="40"/>
  <c r="V93" i="40"/>
  <c r="V94" i="40"/>
  <c r="V95" i="40"/>
  <c r="V96" i="40"/>
  <c r="V97" i="40"/>
  <c r="V98" i="40"/>
  <c r="V99" i="40"/>
  <c r="V100" i="40"/>
  <c r="V101" i="40"/>
  <c r="V102" i="40"/>
  <c r="V104" i="40"/>
  <c r="V105" i="40"/>
  <c r="V106" i="40"/>
  <c r="V107" i="40"/>
  <c r="V108" i="40"/>
  <c r="V109" i="40"/>
  <c r="V110" i="40"/>
  <c r="V111" i="40"/>
  <c r="V112" i="40"/>
  <c r="V113" i="40"/>
  <c r="V86" i="40"/>
  <c r="X386" i="44"/>
  <c r="U386" i="44"/>
  <c r="T386" i="44"/>
  <c r="S386" i="44"/>
  <c r="R386" i="44"/>
  <c r="Q386" i="44"/>
  <c r="P386" i="44"/>
  <c r="O386" i="44"/>
  <c r="N386" i="44"/>
  <c r="M386" i="44"/>
  <c r="L386" i="44"/>
  <c r="K386" i="44"/>
  <c r="J386" i="44"/>
  <c r="I386" i="44"/>
  <c r="H386" i="44"/>
  <c r="X385" i="44"/>
  <c r="V385" i="44"/>
  <c r="Z385" i="44" s="1"/>
  <c r="X384" i="44"/>
  <c r="V384" i="44"/>
  <c r="Z384" i="44" s="1"/>
  <c r="Z383" i="44"/>
  <c r="X383" i="44"/>
  <c r="V383" i="44"/>
  <c r="W383" i="44" s="1"/>
  <c r="Z382" i="44"/>
  <c r="X382" i="44"/>
  <c r="V382" i="44"/>
  <c r="W382" i="44" s="1"/>
  <c r="X381" i="44"/>
  <c r="V381" i="44"/>
  <c r="W381" i="44" s="1"/>
  <c r="X380" i="44"/>
  <c r="V380" i="44"/>
  <c r="Z380" i="44" s="1"/>
  <c r="Z379" i="44"/>
  <c r="X379" i="44"/>
  <c r="V379" i="44"/>
  <c r="W379" i="44" s="1"/>
  <c r="Z378" i="44"/>
  <c r="X378" i="44"/>
  <c r="V378" i="44"/>
  <c r="W378" i="44" s="1"/>
  <c r="X377" i="44"/>
  <c r="V377" i="44"/>
  <c r="Z377" i="44" s="1"/>
  <c r="X376" i="44"/>
  <c r="V376" i="44"/>
  <c r="Z376" i="44" s="1"/>
  <c r="Z375" i="44"/>
  <c r="X375" i="44"/>
  <c r="V375" i="44"/>
  <c r="W375" i="44" s="1"/>
  <c r="Z374" i="44"/>
  <c r="X374" i="44"/>
  <c r="V374" i="44"/>
  <c r="W374" i="44" s="1"/>
  <c r="X373" i="44"/>
  <c r="V373" i="44"/>
  <c r="W373" i="44" s="1"/>
  <c r="Z372" i="44"/>
  <c r="X371" i="44"/>
  <c r="V371" i="44"/>
  <c r="Z371" i="44" s="1"/>
  <c r="X370" i="44"/>
  <c r="V370" i="44"/>
  <c r="Z370" i="44" s="1"/>
  <c r="X369" i="44"/>
  <c r="V369" i="44"/>
  <c r="X368" i="44"/>
  <c r="V368" i="44"/>
  <c r="Z368" i="44" s="1"/>
  <c r="X367" i="44"/>
  <c r="V367" i="44"/>
  <c r="Z367" i="44" s="1"/>
  <c r="X366" i="44"/>
  <c r="V366" i="44"/>
  <c r="Z366" i="44" s="1"/>
  <c r="X365" i="44"/>
  <c r="V365" i="44"/>
  <c r="Z365" i="44" s="1"/>
  <c r="X364" i="44"/>
  <c r="V364" i="44"/>
  <c r="Z364" i="44" s="1"/>
  <c r="X363" i="44"/>
  <c r="V363" i="44"/>
  <c r="Z363" i="44" s="1"/>
  <c r="X362" i="44"/>
  <c r="V362" i="44"/>
  <c r="Z362" i="44" s="1"/>
  <c r="X361" i="44"/>
  <c r="V361" i="44"/>
  <c r="Z361" i="44" s="1"/>
  <c r="X360" i="44"/>
  <c r="V360" i="44"/>
  <c r="X359" i="44"/>
  <c r="V359" i="44"/>
  <c r="Z359" i="44" s="1"/>
  <c r="X358" i="44"/>
  <c r="V358" i="44"/>
  <c r="Z358" i="44" s="1"/>
  <c r="X357" i="44"/>
  <c r="V357" i="44"/>
  <c r="Z357" i="44" s="1"/>
  <c r="X356" i="44"/>
  <c r="V356" i="44"/>
  <c r="W356" i="44" s="1"/>
  <c r="X355" i="44"/>
  <c r="V355" i="44"/>
  <c r="Z355" i="44" s="1"/>
  <c r="X354" i="44"/>
  <c r="V354" i="44"/>
  <c r="Z354" i="44" s="1"/>
  <c r="X353" i="44"/>
  <c r="V353" i="44"/>
  <c r="W353" i="44" s="1"/>
  <c r="X352" i="44"/>
  <c r="V352" i="44"/>
  <c r="Z352" i="44" s="1"/>
  <c r="F351" i="44"/>
  <c r="W385" i="44" l="1"/>
  <c r="W377" i="44"/>
  <c r="W368" i="44"/>
  <c r="W364" i="44"/>
  <c r="W359" i="44"/>
  <c r="W354" i="44"/>
  <c r="W384" i="44"/>
  <c r="W380" i="44"/>
  <c r="W376" i="44"/>
  <c r="Z373" i="44"/>
  <c r="Z381" i="44"/>
  <c r="W367" i="44"/>
  <c r="W362" i="44"/>
  <c r="W358" i="44"/>
  <c r="W352" i="44"/>
  <c r="W366" i="44"/>
  <c r="W361" i="44"/>
  <c r="W357" i="44"/>
  <c r="W371" i="44"/>
  <c r="W363" i="44"/>
  <c r="V386" i="44"/>
  <c r="W386" i="44" s="1"/>
  <c r="W370" i="44"/>
  <c r="Z353" i="44"/>
  <c r="Z356" i="44"/>
  <c r="Z360" i="44"/>
  <c r="Z369" i="44"/>
  <c r="V307" i="47" l="1"/>
  <c r="S307" i="47"/>
  <c r="R307" i="47"/>
  <c r="Q307" i="47"/>
  <c r="P307" i="47"/>
  <c r="O307" i="47"/>
  <c r="N307" i="47"/>
  <c r="M307" i="47"/>
  <c r="L307" i="47"/>
  <c r="K307" i="47"/>
  <c r="J307" i="47"/>
  <c r="I307" i="47"/>
  <c r="H307" i="47"/>
  <c r="V306" i="47"/>
  <c r="T306" i="47"/>
  <c r="U306" i="47" s="1"/>
  <c r="V305" i="47"/>
  <c r="T305" i="47"/>
  <c r="V304" i="47"/>
  <c r="T304" i="47"/>
  <c r="U304" i="47" s="1"/>
  <c r="V303" i="47"/>
  <c r="T303" i="47"/>
  <c r="U303" i="47" s="1"/>
  <c r="Y302" i="47"/>
  <c r="V302" i="47"/>
  <c r="T302" i="47"/>
  <c r="V301" i="47"/>
  <c r="T301" i="47"/>
  <c r="U301" i="47" s="1"/>
  <c r="Y300" i="47"/>
  <c r="V300" i="47"/>
  <c r="T300" i="47"/>
  <c r="U300" i="47" s="1"/>
  <c r="V299" i="47"/>
  <c r="T299" i="47"/>
  <c r="Y297" i="47"/>
  <c r="V297" i="47"/>
  <c r="T297" i="47"/>
  <c r="U297" i="47" s="1"/>
  <c r="V296" i="47"/>
  <c r="T296" i="47"/>
  <c r="U296" i="47" s="1"/>
  <c r="V295" i="47"/>
  <c r="T295" i="47"/>
  <c r="U295" i="47" s="1"/>
  <c r="V294" i="47"/>
  <c r="T294" i="47"/>
  <c r="U294" i="47" s="1"/>
  <c r="V293" i="47"/>
  <c r="T293" i="47"/>
  <c r="U293" i="47" s="1"/>
  <c r="V292" i="47"/>
  <c r="T292" i="47"/>
  <c r="U292" i="47" s="1"/>
  <c r="V291" i="47"/>
  <c r="T291" i="47"/>
  <c r="U291" i="47" s="1"/>
  <c r="V290" i="47"/>
  <c r="T290" i="47"/>
  <c r="U290" i="47" s="1"/>
  <c r="V289" i="47"/>
  <c r="T289" i="47"/>
  <c r="U289" i="47" s="1"/>
  <c r="V288" i="47"/>
  <c r="T288" i="47"/>
  <c r="U288" i="47" s="1"/>
  <c r="V287" i="47"/>
  <c r="T287" i="47"/>
  <c r="U287" i="47" s="1"/>
  <c r="V286" i="47"/>
  <c r="T286" i="47"/>
  <c r="U286" i="47" s="1"/>
  <c r="V285" i="47"/>
  <c r="T285" i="47"/>
  <c r="U285" i="47" s="1"/>
  <c r="V284" i="47"/>
  <c r="T284" i="47"/>
  <c r="U284" i="47" s="1"/>
  <c r="V283" i="47"/>
  <c r="T283" i="47"/>
  <c r="T282" i="47"/>
  <c r="U282" i="47" s="1"/>
  <c r="V281" i="47"/>
  <c r="T281" i="47"/>
  <c r="U281" i="47" s="1"/>
  <c r="V280" i="47"/>
  <c r="T280" i="47"/>
  <c r="U280" i="47" s="1"/>
  <c r="V279" i="47"/>
  <c r="T279" i="47"/>
  <c r="V278" i="47"/>
  <c r="T278" i="47"/>
  <c r="U278" i="47" s="1"/>
  <c r="V277" i="47"/>
  <c r="T277" i="47"/>
  <c r="U277" i="47" s="1"/>
  <c r="V276" i="47"/>
  <c r="T276" i="47"/>
  <c r="U276" i="47" s="1"/>
  <c r="V275" i="47"/>
  <c r="T275" i="47"/>
  <c r="Y274" i="47"/>
  <c r="V274" i="47"/>
  <c r="T274" i="47"/>
  <c r="U274" i="47" s="1"/>
  <c r="V273" i="47"/>
  <c r="T273" i="47"/>
  <c r="V272" i="47"/>
  <c r="T272" i="47"/>
  <c r="V271" i="47"/>
  <c r="T271" i="47"/>
  <c r="U271" i="47" s="1"/>
  <c r="V270" i="47"/>
  <c r="T270" i="47"/>
  <c r="U270" i="47" s="1"/>
  <c r="V269" i="47"/>
  <c r="T269" i="47"/>
  <c r="V268" i="47"/>
  <c r="T268" i="47"/>
  <c r="U268" i="47" s="1"/>
  <c r="F267" i="47"/>
  <c r="Y273" i="47" l="1"/>
  <c r="U273" i="47"/>
  <c r="Y301" i="47"/>
  <c r="U302" i="47"/>
  <c r="Y279" i="47"/>
  <c r="U279" i="47"/>
  <c r="Y298" i="47"/>
  <c r="U299" i="47"/>
  <c r="Y275" i="47"/>
  <c r="U275" i="47"/>
  <c r="Y272" i="47"/>
  <c r="U272" i="47"/>
  <c r="Y289" i="47"/>
  <c r="Y304" i="47"/>
  <c r="U305" i="47"/>
  <c r="Y295" i="47"/>
  <c r="Y283" i="47"/>
  <c r="U283" i="47"/>
  <c r="Y269" i="47"/>
  <c r="U269" i="47"/>
  <c r="Y270" i="47"/>
  <c r="Y276" i="47"/>
  <c r="Y268" i="47"/>
  <c r="Y271" i="47"/>
  <c r="Y277" i="47"/>
  <c r="Y284" i="47"/>
  <c r="Y286" i="47"/>
  <c r="Y290" i="47"/>
  <c r="Y292" i="47"/>
  <c r="Y294" i="47"/>
  <c r="Y299" i="47"/>
  <c r="Y303" i="47"/>
  <c r="Y305" i="47"/>
  <c r="Y287" i="47"/>
  <c r="Y293" i="47"/>
  <c r="T307" i="47"/>
  <c r="U307" i="47" s="1"/>
  <c r="Y278" i="47"/>
  <c r="Y285" i="47"/>
  <c r="Y288" i="47"/>
  <c r="Y291" i="47"/>
  <c r="Y296" i="47"/>
  <c r="X347" i="44"/>
  <c r="U347" i="44"/>
  <c r="T347" i="44"/>
  <c r="S347" i="44"/>
  <c r="R347" i="44"/>
  <c r="Q347" i="44"/>
  <c r="P347" i="44"/>
  <c r="O347" i="44"/>
  <c r="N347" i="44"/>
  <c r="M347" i="44"/>
  <c r="L347" i="44"/>
  <c r="K347" i="44"/>
  <c r="J347" i="44"/>
  <c r="I347" i="44"/>
  <c r="H347" i="44"/>
  <c r="X346" i="44"/>
  <c r="V346" i="44"/>
  <c r="W346" i="44" s="1"/>
  <c r="X345" i="44"/>
  <c r="V345" i="44"/>
  <c r="W345" i="44" s="1"/>
  <c r="X344" i="44"/>
  <c r="V344" i="44"/>
  <c r="W344" i="44" s="1"/>
  <c r="X343" i="44"/>
  <c r="V343" i="44"/>
  <c r="X342" i="44"/>
  <c r="V342" i="44"/>
  <c r="W342" i="44" s="1"/>
  <c r="X341" i="44"/>
  <c r="V341" i="44"/>
  <c r="X340" i="44"/>
  <c r="V340" i="44"/>
  <c r="W340" i="44" s="1"/>
  <c r="X339" i="44"/>
  <c r="V339" i="44"/>
  <c r="W339" i="44" s="1"/>
  <c r="Z338" i="44"/>
  <c r="X338" i="44"/>
  <c r="V338" i="44"/>
  <c r="W338" i="44" s="1"/>
  <c r="X337" i="44"/>
  <c r="V337" i="44"/>
  <c r="Z336" i="44"/>
  <c r="X336" i="44"/>
  <c r="V336" i="44"/>
  <c r="W336" i="44" s="1"/>
  <c r="X335" i="44"/>
  <c r="V335" i="44"/>
  <c r="X334" i="44"/>
  <c r="V334" i="44"/>
  <c r="Z333" i="44"/>
  <c r="X332" i="44"/>
  <c r="V332" i="44"/>
  <c r="X331" i="44"/>
  <c r="V331" i="44"/>
  <c r="W331" i="44" s="1"/>
  <c r="X330" i="44"/>
  <c r="V330" i="44"/>
  <c r="X329" i="44"/>
  <c r="V329" i="44"/>
  <c r="X328" i="44"/>
  <c r="V328" i="44"/>
  <c r="W328" i="44" s="1"/>
  <c r="X327" i="44"/>
  <c r="V327" i="44"/>
  <c r="X326" i="44"/>
  <c r="V326" i="44"/>
  <c r="W326" i="44" s="1"/>
  <c r="X325" i="44"/>
  <c r="V325" i="44"/>
  <c r="W325" i="44" s="1"/>
  <c r="X324" i="44"/>
  <c r="V324" i="44"/>
  <c r="X323" i="44"/>
  <c r="V323" i="44"/>
  <c r="X322" i="44"/>
  <c r="V322" i="44"/>
  <c r="W322" i="44" s="1"/>
  <c r="X321" i="44"/>
  <c r="V321" i="44"/>
  <c r="X320" i="44"/>
  <c r="V320" i="44"/>
  <c r="X319" i="44"/>
  <c r="V319" i="44"/>
  <c r="W319" i="44" s="1"/>
  <c r="X318" i="44"/>
  <c r="V318" i="44"/>
  <c r="X317" i="44"/>
  <c r="V317" i="44"/>
  <c r="X316" i="44"/>
  <c r="V316" i="44"/>
  <c r="W316" i="44" s="1"/>
  <c r="X315" i="44"/>
  <c r="V315" i="44"/>
  <c r="X314" i="44"/>
  <c r="V314" i="44"/>
  <c r="W314" i="44" s="1"/>
  <c r="Z313" i="44"/>
  <c r="X313" i="44"/>
  <c r="V313" i="44"/>
  <c r="W313" i="44" s="1"/>
  <c r="F312" i="44"/>
  <c r="Z323" i="44" l="1"/>
  <c r="W323" i="44"/>
  <c r="Z329" i="44"/>
  <c r="W329" i="44"/>
  <c r="Z318" i="44"/>
  <c r="W318" i="44"/>
  <c r="Z320" i="44"/>
  <c r="W320" i="44"/>
  <c r="Z337" i="44"/>
  <c r="W337" i="44"/>
  <c r="Z335" i="44"/>
  <c r="W335" i="44"/>
  <c r="Z331" i="44"/>
  <c r="Z334" i="44"/>
  <c r="W334" i="44"/>
  <c r="Z341" i="44"/>
  <c r="W341" i="44"/>
  <c r="Z343" i="44"/>
  <c r="W343" i="44"/>
  <c r="Z344" i="44"/>
  <c r="Z327" i="44"/>
  <c r="W327" i="44"/>
  <c r="Z324" i="44"/>
  <c r="W324" i="44"/>
  <c r="Z315" i="44"/>
  <c r="W315" i="44"/>
  <c r="Z317" i="44"/>
  <c r="W317" i="44"/>
  <c r="Z321" i="44"/>
  <c r="W321" i="44"/>
  <c r="Z322" i="44"/>
  <c r="Z332" i="44"/>
  <c r="W332" i="44"/>
  <c r="Z330" i="44"/>
  <c r="W330" i="44"/>
  <c r="Z342" i="44"/>
  <c r="V347" i="44"/>
  <c r="W347" i="44" s="1"/>
  <c r="Z316" i="44"/>
  <c r="Z325" i="44"/>
  <c r="Z339" i="44"/>
  <c r="Z345" i="44"/>
  <c r="Z319" i="44"/>
  <c r="Z328" i="44"/>
  <c r="Z340" i="44"/>
  <c r="Z346" i="44"/>
  <c r="Z314" i="44"/>
  <c r="Z326" i="44"/>
  <c r="X309" i="44"/>
  <c r="U309" i="44"/>
  <c r="T309" i="44"/>
  <c r="S309" i="44"/>
  <c r="R309" i="44"/>
  <c r="Q309" i="44"/>
  <c r="P309" i="44"/>
  <c r="O309" i="44"/>
  <c r="N309" i="44"/>
  <c r="M309" i="44"/>
  <c r="L309" i="44"/>
  <c r="K309" i="44"/>
  <c r="J309" i="44"/>
  <c r="I309" i="44"/>
  <c r="H309" i="44"/>
  <c r="X308" i="44"/>
  <c r="V308" i="44"/>
  <c r="W308" i="44" s="1"/>
  <c r="X307" i="44"/>
  <c r="V307" i="44"/>
  <c r="X306" i="44"/>
  <c r="V306" i="44"/>
  <c r="W306" i="44" s="1"/>
  <c r="X305" i="44"/>
  <c r="V305" i="44"/>
  <c r="W305" i="44" s="1"/>
  <c r="X304" i="44"/>
  <c r="V304" i="44"/>
  <c r="X303" i="44"/>
  <c r="V303" i="44"/>
  <c r="W303" i="44" s="1"/>
  <c r="X302" i="44"/>
  <c r="V302" i="44"/>
  <c r="W302" i="44" s="1"/>
  <c r="X301" i="44"/>
  <c r="V301" i="44"/>
  <c r="X300" i="44"/>
  <c r="V300" i="44"/>
  <c r="W300" i="44" s="1"/>
  <c r="X299" i="44"/>
  <c r="V299" i="44"/>
  <c r="W299" i="44" s="1"/>
  <c r="X298" i="44"/>
  <c r="V298" i="44"/>
  <c r="X297" i="44"/>
  <c r="V297" i="44"/>
  <c r="W297" i="44" s="1"/>
  <c r="X296" i="44"/>
  <c r="V296" i="44"/>
  <c r="W296" i="44" s="1"/>
  <c r="Z295" i="44"/>
  <c r="X294" i="44"/>
  <c r="V294" i="44"/>
  <c r="Z293" i="44"/>
  <c r="X293" i="44"/>
  <c r="V293" i="44"/>
  <c r="W293" i="44" s="1"/>
  <c r="X292" i="44"/>
  <c r="V292" i="44"/>
  <c r="W292" i="44" s="1"/>
  <c r="X291" i="44"/>
  <c r="V291" i="44"/>
  <c r="X290" i="44"/>
  <c r="V290" i="44"/>
  <c r="W290" i="44" s="1"/>
  <c r="X289" i="44"/>
  <c r="V289" i="44"/>
  <c r="W289" i="44" s="1"/>
  <c r="X288" i="44"/>
  <c r="V288" i="44"/>
  <c r="X287" i="44"/>
  <c r="V287" i="44"/>
  <c r="W287" i="44" s="1"/>
  <c r="X286" i="44"/>
  <c r="V286" i="44"/>
  <c r="X285" i="44"/>
  <c r="V285" i="44"/>
  <c r="X284" i="44"/>
  <c r="V284" i="44"/>
  <c r="W284" i="44" s="1"/>
  <c r="Z283" i="44"/>
  <c r="X283" i="44"/>
  <c r="V283" i="44"/>
  <c r="W283" i="44" s="1"/>
  <c r="X282" i="44"/>
  <c r="V282" i="44"/>
  <c r="X281" i="44"/>
  <c r="V281" i="44"/>
  <c r="W281" i="44" s="1"/>
  <c r="X280" i="44"/>
  <c r="V280" i="44"/>
  <c r="X279" i="44"/>
  <c r="V279" i="44"/>
  <c r="X278" i="44"/>
  <c r="V278" i="44"/>
  <c r="W278" i="44" s="1"/>
  <c r="X277" i="44"/>
  <c r="V277" i="44"/>
  <c r="W277" i="44" s="1"/>
  <c r="X276" i="44"/>
  <c r="V276" i="44"/>
  <c r="Z275" i="44"/>
  <c r="X275" i="44"/>
  <c r="V275" i="44"/>
  <c r="W275" i="44" s="1"/>
  <c r="F274" i="44"/>
  <c r="Z285" i="44" l="1"/>
  <c r="W285" i="44"/>
  <c r="Z298" i="44"/>
  <c r="W298" i="44"/>
  <c r="Z304" i="44"/>
  <c r="W304" i="44"/>
  <c r="Z276" i="44"/>
  <c r="W276" i="44"/>
  <c r="Z280" i="44"/>
  <c r="W280" i="44"/>
  <c r="Z282" i="44"/>
  <c r="W282" i="44"/>
  <c r="Z294" i="44"/>
  <c r="W294" i="44"/>
  <c r="Z287" i="44"/>
  <c r="Z291" i="44"/>
  <c r="W291" i="44"/>
  <c r="Z301" i="44"/>
  <c r="W301" i="44"/>
  <c r="Z307" i="44"/>
  <c r="W307" i="44"/>
  <c r="Z286" i="44"/>
  <c r="W286" i="44"/>
  <c r="Z279" i="44"/>
  <c r="W279" i="44"/>
  <c r="Z288" i="44"/>
  <c r="W288" i="44"/>
  <c r="Z289" i="44"/>
  <c r="Z281" i="44"/>
  <c r="Z277" i="44"/>
  <c r="V309" i="44"/>
  <c r="W309" i="44" s="1"/>
  <c r="Z290" i="44"/>
  <c r="Z292" i="44"/>
  <c r="Z303" i="44"/>
  <c r="Z297" i="44"/>
  <c r="Z278" i="44"/>
  <c r="Z284" i="44"/>
  <c r="Z300" i="44"/>
  <c r="Z306" i="44"/>
  <c r="Z296" i="44"/>
  <c r="Z299" i="44"/>
  <c r="Z302" i="44"/>
  <c r="Z305" i="44"/>
  <c r="Z308" i="44"/>
  <c r="W122" i="40"/>
  <c r="T122" i="40"/>
  <c r="S122" i="40"/>
  <c r="R122" i="40"/>
  <c r="Q122" i="40"/>
  <c r="P122" i="40"/>
  <c r="O122" i="40"/>
  <c r="N122" i="40"/>
  <c r="M122" i="40"/>
  <c r="L122" i="40"/>
  <c r="K122" i="40"/>
  <c r="J122" i="40"/>
  <c r="I122" i="40"/>
  <c r="H122" i="40"/>
  <c r="W121" i="40"/>
  <c r="U121" i="40"/>
  <c r="W120" i="40"/>
  <c r="U120" i="40"/>
  <c r="Y119" i="40"/>
  <c r="W119" i="40"/>
  <c r="U119" i="40"/>
  <c r="W118" i="40"/>
  <c r="U118" i="40"/>
  <c r="W117" i="40"/>
  <c r="U117" i="40"/>
  <c r="Y117" i="40" s="1"/>
  <c r="Y116" i="40"/>
  <c r="W116" i="40"/>
  <c r="U116" i="40"/>
  <c r="W115" i="40"/>
  <c r="U115" i="40"/>
  <c r="Y114" i="40"/>
  <c r="W113" i="40"/>
  <c r="U113" i="40"/>
  <c r="W112" i="40"/>
  <c r="U112" i="40"/>
  <c r="W111" i="40"/>
  <c r="U111" i="40"/>
  <c r="Y111" i="40" s="1"/>
  <c r="W110" i="40"/>
  <c r="U110" i="40"/>
  <c r="W109" i="40"/>
  <c r="U109" i="40"/>
  <c r="W108" i="40"/>
  <c r="U108" i="40"/>
  <c r="Y108" i="40" s="1"/>
  <c r="W107" i="40"/>
  <c r="U107" i="40"/>
  <c r="Y106" i="40"/>
  <c r="W106" i="40"/>
  <c r="U106" i="40"/>
  <c r="W105" i="40"/>
  <c r="U105" i="40"/>
  <c r="Y105" i="40" s="1"/>
  <c r="W104" i="40"/>
  <c r="U104" i="40"/>
  <c r="W103" i="40"/>
  <c r="U103" i="40"/>
  <c r="V103" i="40" s="1"/>
  <c r="W102" i="40"/>
  <c r="U102" i="40"/>
  <c r="Y102" i="40" s="1"/>
  <c r="W101" i="40"/>
  <c r="U101" i="40"/>
  <c r="Y100" i="40"/>
  <c r="W100" i="40"/>
  <c r="U100" i="40"/>
  <c r="W99" i="40"/>
  <c r="U99" i="40"/>
  <c r="U98" i="40"/>
  <c r="W97" i="40"/>
  <c r="U97" i="40"/>
  <c r="W96" i="40"/>
  <c r="U96" i="40"/>
  <c r="W95" i="40"/>
  <c r="U95" i="40"/>
  <c r="Y95" i="40" s="1"/>
  <c r="W94" i="40"/>
  <c r="U94" i="40"/>
  <c r="W93" i="40"/>
  <c r="U93" i="40"/>
  <c r="W92" i="40"/>
  <c r="U92" i="40"/>
  <c r="Y92" i="40" s="1"/>
  <c r="W91" i="40"/>
  <c r="U91" i="40"/>
  <c r="Y90" i="40"/>
  <c r="W90" i="40"/>
  <c r="U90" i="40"/>
  <c r="W89" i="40"/>
  <c r="U89" i="40"/>
  <c r="W88" i="40"/>
  <c r="U88" i="40"/>
  <c r="W87" i="40"/>
  <c r="U87" i="40"/>
  <c r="W86" i="40"/>
  <c r="U86" i="40"/>
  <c r="Y86" i="40" s="1"/>
  <c r="F85" i="40"/>
  <c r="V171" i="46"/>
  <c r="S171" i="46"/>
  <c r="R171" i="46"/>
  <c r="Q171" i="46"/>
  <c r="P171" i="46"/>
  <c r="O171" i="46"/>
  <c r="N171" i="46"/>
  <c r="M171" i="46"/>
  <c r="L171" i="46"/>
  <c r="K171" i="46"/>
  <c r="J171" i="46"/>
  <c r="I171" i="46"/>
  <c r="H171" i="46"/>
  <c r="V170" i="46"/>
  <c r="T170" i="46"/>
  <c r="X170" i="46" s="1"/>
  <c r="V169" i="46"/>
  <c r="T169" i="46"/>
  <c r="X169" i="46" s="1"/>
  <c r="X168" i="46"/>
  <c r="V168" i="46"/>
  <c r="T168" i="46"/>
  <c r="V167" i="46"/>
  <c r="T167" i="46"/>
  <c r="X167" i="46" s="1"/>
  <c r="V166" i="46"/>
  <c r="T166" i="46"/>
  <c r="X166" i="46" s="1"/>
  <c r="V165" i="46"/>
  <c r="T165" i="46"/>
  <c r="V164" i="46"/>
  <c r="T164" i="46"/>
  <c r="X164" i="46" s="1"/>
  <c r="V163" i="46"/>
  <c r="T163" i="46"/>
  <c r="X163" i="46" s="1"/>
  <c r="V161" i="46"/>
  <c r="T161" i="46"/>
  <c r="V160" i="46"/>
  <c r="T160" i="46"/>
  <c r="X160" i="46" s="1"/>
  <c r="V159" i="46"/>
  <c r="T159" i="46"/>
  <c r="X159" i="46" s="1"/>
  <c r="V158" i="46"/>
  <c r="T158" i="46"/>
  <c r="V157" i="46"/>
  <c r="T157" i="46"/>
  <c r="X157" i="46" s="1"/>
  <c r="V156" i="46"/>
  <c r="T156" i="46"/>
  <c r="X156" i="46" s="1"/>
  <c r="V155" i="46"/>
  <c r="T155" i="46"/>
  <c r="V154" i="46"/>
  <c r="T154" i="46"/>
  <c r="X154" i="46" s="1"/>
  <c r="V153" i="46"/>
  <c r="T153" i="46"/>
  <c r="X153" i="46" s="1"/>
  <c r="V152" i="46"/>
  <c r="T152" i="46"/>
  <c r="V151" i="46"/>
  <c r="T151" i="46"/>
  <c r="X151" i="46" s="1"/>
  <c r="V150" i="46"/>
  <c r="T150" i="46"/>
  <c r="X150" i="46" s="1"/>
  <c r="X149" i="46"/>
  <c r="V149" i="46"/>
  <c r="T149" i="46"/>
  <c r="V148" i="46"/>
  <c r="T148" i="46"/>
  <c r="V147" i="46"/>
  <c r="T147" i="46"/>
  <c r="X147" i="46" s="1"/>
  <c r="V146" i="46"/>
  <c r="T146" i="46"/>
  <c r="U146" i="46" s="1"/>
  <c r="V145" i="46"/>
  <c r="T145" i="46"/>
  <c r="X145" i="46" s="1"/>
  <c r="V144" i="46"/>
  <c r="T144" i="46"/>
  <c r="X144" i="46" s="1"/>
  <c r="V143" i="46"/>
  <c r="T143" i="46"/>
  <c r="U143" i="46" s="1"/>
  <c r="V142" i="46"/>
  <c r="T142" i="46"/>
  <c r="V141" i="46"/>
  <c r="T141" i="46"/>
  <c r="X141" i="46" s="1"/>
  <c r="V140" i="46"/>
  <c r="T140" i="46"/>
  <c r="V139" i="46"/>
  <c r="T139" i="46"/>
  <c r="X139" i="46" s="1"/>
  <c r="V138" i="46"/>
  <c r="T138" i="46"/>
  <c r="X138" i="46" s="1"/>
  <c r="V137" i="46"/>
  <c r="T137" i="46"/>
  <c r="V136" i="46"/>
  <c r="T136" i="46"/>
  <c r="X136" i="46" s="1"/>
  <c r="V135" i="46"/>
  <c r="T135" i="46"/>
  <c r="X135" i="46" s="1"/>
  <c r="V134" i="46"/>
  <c r="T134" i="46"/>
  <c r="V133" i="46"/>
  <c r="T133" i="46"/>
  <c r="F132" i="46"/>
  <c r="X142" i="46" l="1"/>
  <c r="U142" i="46"/>
  <c r="X133" i="46"/>
  <c r="U133" i="46"/>
  <c r="X148" i="46"/>
  <c r="U148" i="46"/>
  <c r="Y89" i="40"/>
  <c r="V89" i="40"/>
  <c r="Y120" i="40"/>
  <c r="Y93" i="40"/>
  <c r="Y109" i="40"/>
  <c r="Y87" i="40"/>
  <c r="Y96" i="40"/>
  <c r="Y103" i="40"/>
  <c r="Y112" i="40"/>
  <c r="U122" i="40"/>
  <c r="V122" i="40" s="1"/>
  <c r="Y115" i="40"/>
  <c r="Y118" i="40"/>
  <c r="Y121" i="40"/>
  <c r="Y88" i="40"/>
  <c r="Y91" i="40"/>
  <c r="Y94" i="40"/>
  <c r="Y97" i="40"/>
  <c r="Y104" i="40"/>
  <c r="Y107" i="40"/>
  <c r="Y110" i="40"/>
  <c r="Y113" i="40"/>
  <c r="X158" i="46"/>
  <c r="T171" i="46"/>
  <c r="U171" i="46" s="1"/>
  <c r="X152" i="46"/>
  <c r="X161" i="46"/>
  <c r="X146" i="46"/>
  <c r="X155" i="46"/>
  <c r="X165" i="46"/>
  <c r="X134" i="46"/>
  <c r="X137" i="46"/>
  <c r="X140" i="46"/>
  <c r="X143" i="46"/>
  <c r="V602" i="45"/>
  <c r="S602" i="45"/>
  <c r="R602" i="45"/>
  <c r="Q602" i="45"/>
  <c r="P602" i="45"/>
  <c r="O602" i="45"/>
  <c r="N602" i="45"/>
  <c r="M602" i="45"/>
  <c r="L602" i="45"/>
  <c r="K602" i="45"/>
  <c r="J602" i="45"/>
  <c r="I602" i="45"/>
  <c r="H602" i="45"/>
  <c r="V601" i="45"/>
  <c r="T601" i="45"/>
  <c r="V600" i="45"/>
  <c r="T600" i="45"/>
  <c r="U600" i="45" s="1"/>
  <c r="V599" i="45"/>
  <c r="T599" i="45"/>
  <c r="V598" i="45"/>
  <c r="T598" i="45"/>
  <c r="V597" i="45"/>
  <c r="T597" i="45"/>
  <c r="U597" i="45" s="1"/>
  <c r="V596" i="45"/>
  <c r="T596" i="45"/>
  <c r="V595" i="45"/>
  <c r="T595" i="45"/>
  <c r="V594" i="45"/>
  <c r="T594" i="45"/>
  <c r="U594" i="45" s="1"/>
  <c r="V593" i="45"/>
  <c r="T593" i="45"/>
  <c r="X592" i="45"/>
  <c r="V591" i="45"/>
  <c r="T591" i="45"/>
  <c r="U591" i="45" s="1"/>
  <c r="V590" i="45"/>
  <c r="T590" i="45"/>
  <c r="U590" i="45" s="1"/>
  <c r="V589" i="45"/>
  <c r="T589" i="45"/>
  <c r="V588" i="45"/>
  <c r="T588" i="45"/>
  <c r="U588" i="45" s="1"/>
  <c r="V587" i="45"/>
  <c r="T587" i="45"/>
  <c r="U587" i="45" s="1"/>
  <c r="V586" i="45"/>
  <c r="T586" i="45"/>
  <c r="U586" i="45" s="1"/>
  <c r="V585" i="45"/>
  <c r="T585" i="45"/>
  <c r="V584" i="45"/>
  <c r="T584" i="45"/>
  <c r="U584" i="45" s="1"/>
  <c r="V583" i="45"/>
  <c r="T583" i="45"/>
  <c r="V582" i="45"/>
  <c r="T582" i="45"/>
  <c r="V581" i="45"/>
  <c r="T581" i="45"/>
  <c r="U581" i="45" s="1"/>
  <c r="V580" i="45"/>
  <c r="T580" i="45"/>
  <c r="U580" i="45" s="1"/>
  <c r="V579" i="45"/>
  <c r="T579" i="45"/>
  <c r="V578" i="45"/>
  <c r="T578" i="45"/>
  <c r="U578" i="45" s="1"/>
  <c r="V577" i="45"/>
  <c r="T577" i="45"/>
  <c r="V576" i="45"/>
  <c r="T576" i="45"/>
  <c r="V575" i="45"/>
  <c r="T575" i="45"/>
  <c r="U575" i="45" s="1"/>
  <c r="V574" i="45"/>
  <c r="T574" i="45"/>
  <c r="V573" i="45"/>
  <c r="T573" i="45"/>
  <c r="V572" i="45"/>
  <c r="T572" i="45"/>
  <c r="U572" i="45" s="1"/>
  <c r="V571" i="45"/>
  <c r="T571" i="45"/>
  <c r="V570" i="45"/>
  <c r="T570" i="45"/>
  <c r="U570" i="45" s="1"/>
  <c r="V569" i="45"/>
  <c r="T569" i="45"/>
  <c r="U569" i="45" s="1"/>
  <c r="V568" i="45"/>
  <c r="T568" i="45"/>
  <c r="V567" i="45"/>
  <c r="T567" i="45"/>
  <c r="U567" i="45" s="1"/>
  <c r="V566" i="45"/>
  <c r="T566" i="45"/>
  <c r="U566" i="45" s="1"/>
  <c r="V565" i="45"/>
  <c r="T565" i="45"/>
  <c r="V564" i="45"/>
  <c r="T564" i="45"/>
  <c r="F563" i="45"/>
  <c r="X580" i="45" l="1"/>
  <c r="X586" i="45"/>
  <c r="X571" i="45"/>
  <c r="U571" i="45"/>
  <c r="X577" i="45"/>
  <c r="U577" i="45"/>
  <c r="X568" i="45"/>
  <c r="U568" i="45"/>
  <c r="X583" i="45"/>
  <c r="U583" i="45"/>
  <c r="X595" i="45"/>
  <c r="U595" i="45"/>
  <c r="X598" i="45"/>
  <c r="U598" i="45"/>
  <c r="X601" i="45"/>
  <c r="U601" i="45"/>
  <c r="X589" i="45"/>
  <c r="U589" i="45"/>
  <c r="X596" i="45"/>
  <c r="U596" i="45"/>
  <c r="X573" i="45"/>
  <c r="U573" i="45"/>
  <c r="X593" i="45"/>
  <c r="U593" i="45"/>
  <c r="X599" i="45"/>
  <c r="U599" i="45"/>
  <c r="X579" i="45"/>
  <c r="U579" i="45"/>
  <c r="X582" i="45"/>
  <c r="U582" i="45"/>
  <c r="X585" i="45"/>
  <c r="U585" i="45"/>
  <c r="X576" i="45"/>
  <c r="U576" i="45"/>
  <c r="X564" i="45"/>
  <c r="U564" i="45"/>
  <c r="X565" i="45"/>
  <c r="U565" i="45"/>
  <c r="X574" i="45"/>
  <c r="U574" i="45"/>
  <c r="T602" i="45"/>
  <c r="U602" i="45" s="1"/>
  <c r="Y122" i="40"/>
  <c r="X600" i="45"/>
  <c r="X572" i="45"/>
  <c r="X578" i="45"/>
  <c r="X584" i="45"/>
  <c r="X590" i="45"/>
  <c r="X594" i="45"/>
  <c r="X569" i="45"/>
  <c r="X575" i="45"/>
  <c r="X581" i="45"/>
  <c r="X587" i="45"/>
  <c r="X597" i="45"/>
  <c r="X566" i="45"/>
  <c r="X567" i="45"/>
  <c r="X570" i="45"/>
  <c r="X588" i="45"/>
  <c r="X591" i="45"/>
  <c r="V559" i="45"/>
  <c r="S559" i="45"/>
  <c r="R559" i="45"/>
  <c r="Q559" i="45"/>
  <c r="P559" i="45"/>
  <c r="O559" i="45"/>
  <c r="N559" i="45"/>
  <c r="M559" i="45"/>
  <c r="L559" i="45"/>
  <c r="K559" i="45"/>
  <c r="J559" i="45"/>
  <c r="I559" i="45"/>
  <c r="H559" i="45"/>
  <c r="V558" i="45"/>
  <c r="T558" i="45"/>
  <c r="V557" i="45"/>
  <c r="T557" i="45"/>
  <c r="U557" i="45" s="1"/>
  <c r="V556" i="45"/>
  <c r="T556" i="45"/>
  <c r="U556" i="45" s="1"/>
  <c r="V555" i="45"/>
  <c r="T555" i="45"/>
  <c r="V554" i="45"/>
  <c r="T554" i="45"/>
  <c r="U554" i="45" s="1"/>
  <c r="V553" i="45"/>
  <c r="T553" i="45"/>
  <c r="U553" i="45" s="1"/>
  <c r="V552" i="45"/>
  <c r="T552" i="45"/>
  <c r="V551" i="45"/>
  <c r="T551" i="45"/>
  <c r="U551" i="45" s="1"/>
  <c r="V550" i="45"/>
  <c r="T550" i="45"/>
  <c r="U550" i="45" s="1"/>
  <c r="X549" i="45"/>
  <c r="V548" i="45"/>
  <c r="T548" i="45"/>
  <c r="U548" i="45" s="1"/>
  <c r="V547" i="45"/>
  <c r="T547" i="45"/>
  <c r="U547" i="45" s="1"/>
  <c r="V546" i="45"/>
  <c r="T546" i="45"/>
  <c r="U546" i="45" s="1"/>
  <c r="V545" i="45"/>
  <c r="T545" i="45"/>
  <c r="V544" i="45"/>
  <c r="T544" i="45"/>
  <c r="U544" i="45" s="1"/>
  <c r="V543" i="45"/>
  <c r="T543" i="45"/>
  <c r="U543" i="45" s="1"/>
  <c r="V542" i="45"/>
  <c r="T542" i="45"/>
  <c r="U542" i="45" s="1"/>
  <c r="V541" i="45"/>
  <c r="T541" i="45"/>
  <c r="U541" i="45" s="1"/>
  <c r="V540" i="45"/>
  <c r="T540" i="45"/>
  <c r="U540" i="45" s="1"/>
  <c r="V539" i="45"/>
  <c r="T539" i="45"/>
  <c r="V538" i="45"/>
  <c r="T538" i="45"/>
  <c r="U538" i="45" s="1"/>
  <c r="V537" i="45"/>
  <c r="T537" i="45"/>
  <c r="U537" i="45" s="1"/>
  <c r="V536" i="45"/>
  <c r="T536" i="45"/>
  <c r="V535" i="45"/>
  <c r="T535" i="45"/>
  <c r="U535" i="45" s="1"/>
  <c r="V534" i="45"/>
  <c r="T534" i="45"/>
  <c r="U534" i="45" s="1"/>
  <c r="V533" i="45"/>
  <c r="T533" i="45"/>
  <c r="V532" i="45"/>
  <c r="T532" i="45"/>
  <c r="U532" i="45" s="1"/>
  <c r="V531" i="45"/>
  <c r="T531" i="45"/>
  <c r="U531" i="45" s="1"/>
  <c r="V530" i="45"/>
  <c r="T530" i="45"/>
  <c r="U530" i="45" s="1"/>
  <c r="V529" i="45"/>
  <c r="T529" i="45"/>
  <c r="U529" i="45" s="1"/>
  <c r="V528" i="45"/>
  <c r="T528" i="45"/>
  <c r="U528" i="45" s="1"/>
  <c r="V527" i="45"/>
  <c r="T527" i="45"/>
  <c r="V526" i="45"/>
  <c r="T526" i="45"/>
  <c r="U526" i="45" s="1"/>
  <c r="V525" i="45"/>
  <c r="T525" i="45"/>
  <c r="U525" i="45" s="1"/>
  <c r="V524" i="45"/>
  <c r="T524" i="45"/>
  <c r="U524" i="45" s="1"/>
  <c r="V523" i="45"/>
  <c r="T523" i="45"/>
  <c r="U523" i="45" s="1"/>
  <c r="V522" i="45"/>
  <c r="T522" i="45"/>
  <c r="U522" i="45" s="1"/>
  <c r="V521" i="45"/>
  <c r="T521" i="45"/>
  <c r="F520" i="45"/>
  <c r="X537" i="45" l="1"/>
  <c r="X535" i="45"/>
  <c r="X540" i="45"/>
  <c r="X557" i="45"/>
  <c r="X528" i="45"/>
  <c r="X544" i="45"/>
  <c r="X526" i="45"/>
  <c r="X533" i="45"/>
  <c r="U533" i="45"/>
  <c r="X555" i="45"/>
  <c r="U555" i="45"/>
  <c r="X545" i="45"/>
  <c r="U545" i="45"/>
  <c r="X558" i="45"/>
  <c r="U558" i="45"/>
  <c r="X527" i="45"/>
  <c r="U527" i="45"/>
  <c r="X531" i="45"/>
  <c r="X536" i="45"/>
  <c r="U536" i="45"/>
  <c r="X547" i="45"/>
  <c r="X529" i="45"/>
  <c r="X525" i="45"/>
  <c r="X534" i="45"/>
  <c r="X541" i="45"/>
  <c r="X551" i="45"/>
  <c r="X522" i="45"/>
  <c r="X539" i="45"/>
  <c r="U539" i="45"/>
  <c r="X543" i="45"/>
  <c r="X532" i="45"/>
  <c r="X546" i="45"/>
  <c r="X552" i="45"/>
  <c r="U552" i="45"/>
  <c r="X554" i="45"/>
  <c r="X538" i="45"/>
  <c r="X521" i="45"/>
  <c r="U521" i="45"/>
  <c r="X523" i="45"/>
  <c r="T559" i="45"/>
  <c r="U559" i="45" s="1"/>
  <c r="X550" i="45"/>
  <c r="X553" i="45"/>
  <c r="X556" i="45"/>
  <c r="X524" i="45"/>
  <c r="X530" i="45"/>
  <c r="X542" i="45"/>
  <c r="X548" i="45"/>
  <c r="X270" i="44" l="1"/>
  <c r="U270" i="44"/>
  <c r="T270" i="44"/>
  <c r="S270" i="44"/>
  <c r="R270" i="44"/>
  <c r="Q270" i="44"/>
  <c r="P270" i="44"/>
  <c r="O270" i="44"/>
  <c r="N270" i="44"/>
  <c r="M270" i="44"/>
  <c r="L270" i="44"/>
  <c r="K270" i="44"/>
  <c r="J270" i="44"/>
  <c r="I270" i="44"/>
  <c r="H270" i="44"/>
  <c r="X269" i="44"/>
  <c r="V269" i="44"/>
  <c r="W269" i="44" s="1"/>
  <c r="X268" i="44"/>
  <c r="V268" i="44"/>
  <c r="X267" i="44"/>
  <c r="V267" i="44"/>
  <c r="W267" i="44" s="1"/>
  <c r="X266" i="44"/>
  <c r="V266" i="44"/>
  <c r="X265" i="44"/>
  <c r="V265" i="44"/>
  <c r="X264" i="44"/>
  <c r="V264" i="44"/>
  <c r="W264" i="44" s="1"/>
  <c r="X263" i="44"/>
  <c r="V263" i="44"/>
  <c r="W263" i="44" s="1"/>
  <c r="X262" i="44"/>
  <c r="V262" i="44"/>
  <c r="X261" i="44"/>
  <c r="V261" i="44"/>
  <c r="W261" i="44" s="1"/>
  <c r="X260" i="44"/>
  <c r="V260" i="44"/>
  <c r="W260" i="44" s="1"/>
  <c r="X259" i="44"/>
  <c r="V259" i="44"/>
  <c r="X258" i="44"/>
  <c r="V258" i="44"/>
  <c r="W258" i="44" s="1"/>
  <c r="X257" i="44"/>
  <c r="V257" i="44"/>
  <c r="W257" i="44" s="1"/>
  <c r="Z256" i="44"/>
  <c r="X255" i="44"/>
  <c r="V255" i="44"/>
  <c r="W255" i="44" s="1"/>
  <c r="X254" i="44"/>
  <c r="V254" i="44"/>
  <c r="X253" i="44"/>
  <c r="V253" i="44"/>
  <c r="X252" i="44"/>
  <c r="V252" i="44"/>
  <c r="W252" i="44" s="1"/>
  <c r="X251" i="44"/>
  <c r="V251" i="44"/>
  <c r="X250" i="44"/>
  <c r="V250" i="44"/>
  <c r="W250" i="44" s="1"/>
  <c r="X249" i="44"/>
  <c r="V249" i="44"/>
  <c r="W249" i="44" s="1"/>
  <c r="X248" i="44"/>
  <c r="V248" i="44"/>
  <c r="X247" i="44"/>
  <c r="V247" i="44"/>
  <c r="W247" i="44" s="1"/>
  <c r="X246" i="44"/>
  <c r="V246" i="44"/>
  <c r="W246" i="44" s="1"/>
  <c r="X245" i="44"/>
  <c r="V245" i="44"/>
  <c r="X244" i="44"/>
  <c r="V244" i="44"/>
  <c r="X243" i="44"/>
  <c r="V243" i="44"/>
  <c r="W243" i="44" s="1"/>
  <c r="X242" i="44"/>
  <c r="V242" i="44"/>
  <c r="X241" i="44"/>
  <c r="V241" i="44"/>
  <c r="X240" i="44"/>
  <c r="V240" i="44"/>
  <c r="W240" i="44" s="1"/>
  <c r="X239" i="44"/>
  <c r="V239" i="44"/>
  <c r="X238" i="44"/>
  <c r="V238" i="44"/>
  <c r="W238" i="44" s="1"/>
  <c r="X237" i="44"/>
  <c r="V237" i="44"/>
  <c r="W237" i="44" s="1"/>
  <c r="X236" i="44"/>
  <c r="V236" i="44"/>
  <c r="F235" i="44"/>
  <c r="Z244" i="44" l="1"/>
  <c r="W244" i="44"/>
  <c r="Z262" i="44"/>
  <c r="W262" i="44"/>
  <c r="Z266" i="44"/>
  <c r="W266" i="44"/>
  <c r="Z268" i="44"/>
  <c r="W268" i="44"/>
  <c r="Z241" i="44"/>
  <c r="W241" i="44"/>
  <c r="Z245" i="44"/>
  <c r="W245" i="44"/>
  <c r="Z251" i="44"/>
  <c r="W251" i="44"/>
  <c r="Z253" i="44"/>
  <c r="W253" i="44"/>
  <c r="Z259" i="44"/>
  <c r="W259" i="44"/>
  <c r="Z260" i="44"/>
  <c r="Z236" i="44"/>
  <c r="W236" i="44"/>
  <c r="Z242" i="44"/>
  <c r="W242" i="44"/>
  <c r="Z248" i="44"/>
  <c r="W248" i="44"/>
  <c r="Z239" i="44"/>
  <c r="W239" i="44"/>
  <c r="Z257" i="44"/>
  <c r="Z265" i="44"/>
  <c r="W265" i="44"/>
  <c r="Z254" i="44"/>
  <c r="W254" i="44"/>
  <c r="Z269" i="44"/>
  <c r="Z264" i="44"/>
  <c r="Z247" i="44"/>
  <c r="Z238" i="44"/>
  <c r="Z250" i="44"/>
  <c r="Z261" i="44"/>
  <c r="Z263" i="44"/>
  <c r="Z258" i="44"/>
  <c r="Z267" i="44"/>
  <c r="V270" i="44"/>
  <c r="W270" i="44" s="1"/>
  <c r="Z237" i="44"/>
  <c r="Z249" i="44"/>
  <c r="Z252" i="44"/>
  <c r="Z240" i="44"/>
  <c r="Z243" i="44"/>
  <c r="Z246" i="44"/>
  <c r="Z255" i="44"/>
  <c r="V263" i="38" l="1"/>
  <c r="S263" i="38"/>
  <c r="R263" i="38"/>
  <c r="Q263" i="38"/>
  <c r="P263" i="38"/>
  <c r="O263" i="38"/>
  <c r="N263" i="38"/>
  <c r="M263" i="38"/>
  <c r="L263" i="38"/>
  <c r="K263" i="38"/>
  <c r="J263" i="38"/>
  <c r="I263" i="38"/>
  <c r="H263" i="38"/>
  <c r="V262" i="38"/>
  <c r="T262" i="38"/>
  <c r="U262" i="38" s="1"/>
  <c r="V261" i="38"/>
  <c r="T261" i="38"/>
  <c r="V260" i="38"/>
  <c r="T260" i="38"/>
  <c r="U260" i="38" s="1"/>
  <c r="V259" i="38"/>
  <c r="T259" i="38"/>
  <c r="U259" i="38" s="1"/>
  <c r="X258" i="38"/>
  <c r="V258" i="38"/>
  <c r="T258" i="38"/>
  <c r="U258" i="38" s="1"/>
  <c r="V257" i="38"/>
  <c r="T257" i="38"/>
  <c r="U257" i="38" s="1"/>
  <c r="V256" i="38"/>
  <c r="T256" i="38"/>
  <c r="U256" i="38" s="1"/>
  <c r="V255" i="38"/>
  <c r="T255" i="38"/>
  <c r="V254" i="38"/>
  <c r="T254" i="38"/>
  <c r="U254" i="38" s="1"/>
  <c r="V253" i="38"/>
  <c r="T253" i="38"/>
  <c r="U253" i="38" s="1"/>
  <c r="X252" i="38"/>
  <c r="V251" i="38"/>
  <c r="T251" i="38"/>
  <c r="U251" i="38" s="1"/>
  <c r="V250" i="38"/>
  <c r="T250" i="38"/>
  <c r="U250" i="38" s="1"/>
  <c r="V249" i="38"/>
  <c r="T249" i="38"/>
  <c r="V248" i="38"/>
  <c r="T248" i="38"/>
  <c r="U248" i="38" s="1"/>
  <c r="V247" i="38"/>
  <c r="T247" i="38"/>
  <c r="U247" i="38" s="1"/>
  <c r="V246" i="38"/>
  <c r="T246" i="38"/>
  <c r="V245" i="38"/>
  <c r="T245" i="38"/>
  <c r="U245" i="38" s="1"/>
  <c r="V244" i="38"/>
  <c r="T244" i="38"/>
  <c r="V243" i="38"/>
  <c r="T243" i="38"/>
  <c r="V242" i="38"/>
  <c r="T242" i="38"/>
  <c r="U242" i="38" s="1"/>
  <c r="V241" i="38"/>
  <c r="T241" i="38"/>
  <c r="V240" i="38"/>
  <c r="T240" i="38"/>
  <c r="V239" i="38"/>
  <c r="T239" i="38"/>
  <c r="U239" i="38" s="1"/>
  <c r="V238" i="38"/>
  <c r="T238" i="38"/>
  <c r="U238" i="38" s="1"/>
  <c r="V237" i="38"/>
  <c r="T237" i="38"/>
  <c r="V236" i="38"/>
  <c r="T236" i="38"/>
  <c r="U236" i="38" s="1"/>
  <c r="V235" i="38"/>
  <c r="T235" i="38"/>
  <c r="U235" i="38" s="1"/>
  <c r="V234" i="38"/>
  <c r="T234" i="38"/>
  <c r="V233" i="38"/>
  <c r="T233" i="38"/>
  <c r="U233" i="38" s="1"/>
  <c r="V232" i="38"/>
  <c r="T232" i="38"/>
  <c r="U232" i="38" s="1"/>
  <c r="V231" i="38"/>
  <c r="T231" i="38"/>
  <c r="V230" i="38"/>
  <c r="T230" i="38"/>
  <c r="U230" i="38" s="1"/>
  <c r="V229" i="38"/>
  <c r="T229" i="38"/>
  <c r="V228" i="38"/>
  <c r="T228" i="38"/>
  <c r="V227" i="38"/>
  <c r="T227" i="38"/>
  <c r="U227" i="38" s="1"/>
  <c r="V226" i="38"/>
  <c r="T226" i="38"/>
  <c r="V225" i="38"/>
  <c r="T225" i="38"/>
  <c r="V224" i="38"/>
  <c r="T224" i="38"/>
  <c r="U224" i="38" s="1"/>
  <c r="F223" i="38"/>
  <c r="X255" i="38" l="1"/>
  <c r="U255" i="38"/>
  <c r="X231" i="38"/>
  <c r="U231" i="38"/>
  <c r="X237" i="38"/>
  <c r="U237" i="38"/>
  <c r="X243" i="38"/>
  <c r="U243" i="38"/>
  <c r="X249" i="38"/>
  <c r="U249" i="38"/>
  <c r="X261" i="38"/>
  <c r="U261" i="38"/>
  <c r="X240" i="38"/>
  <c r="U240" i="38"/>
  <c r="X244" i="38"/>
  <c r="U244" i="38"/>
  <c r="X246" i="38"/>
  <c r="U246" i="38"/>
  <c r="X229" i="38"/>
  <c r="U229" i="38"/>
  <c r="X241" i="38"/>
  <c r="U241" i="38"/>
  <c r="X225" i="38"/>
  <c r="U225" i="38"/>
  <c r="X228" i="38"/>
  <c r="U228" i="38"/>
  <c r="X226" i="38"/>
  <c r="U226" i="38"/>
  <c r="X234" i="38"/>
  <c r="U234" i="38"/>
  <c r="X230" i="38"/>
  <c r="X248" i="38"/>
  <c r="X233" i="38"/>
  <c r="X251" i="38"/>
  <c r="X236" i="38"/>
  <c r="X256" i="38"/>
  <c r="X262" i="38"/>
  <c r="X239" i="38"/>
  <c r="T263" i="38"/>
  <c r="U263" i="38" s="1"/>
  <c r="X224" i="38"/>
  <c r="X242" i="38"/>
  <c r="X227" i="38"/>
  <c r="X245" i="38"/>
  <c r="X253" i="38"/>
  <c r="X259" i="38"/>
  <c r="X232" i="38"/>
  <c r="X235" i="38"/>
  <c r="X238" i="38"/>
  <c r="X247" i="38"/>
  <c r="X250" i="38"/>
  <c r="X254" i="38"/>
  <c r="X257" i="38"/>
  <c r="X260" i="38"/>
  <c r="X231" i="44"/>
  <c r="U231" i="44"/>
  <c r="T231" i="44"/>
  <c r="S231" i="44"/>
  <c r="R231" i="44"/>
  <c r="Q231" i="44"/>
  <c r="P231" i="44"/>
  <c r="O231" i="44"/>
  <c r="N231" i="44"/>
  <c r="M231" i="44"/>
  <c r="L231" i="44"/>
  <c r="K231" i="44"/>
  <c r="J231" i="44"/>
  <c r="I231" i="44"/>
  <c r="H231" i="44"/>
  <c r="X230" i="44"/>
  <c r="V230" i="44"/>
  <c r="W230" i="44" s="1"/>
  <c r="X229" i="44"/>
  <c r="V229" i="44"/>
  <c r="X228" i="44"/>
  <c r="V228" i="44"/>
  <c r="W228" i="44" s="1"/>
  <c r="X227" i="44"/>
  <c r="V227" i="44"/>
  <c r="W227" i="44" s="1"/>
  <c r="X226" i="44"/>
  <c r="V226" i="44"/>
  <c r="X225" i="44"/>
  <c r="V225" i="44"/>
  <c r="W225" i="44" s="1"/>
  <c r="X224" i="44"/>
  <c r="V224" i="44"/>
  <c r="W224" i="44" s="1"/>
  <c r="X223" i="44"/>
  <c r="V223" i="44"/>
  <c r="X222" i="44"/>
  <c r="V222" i="44"/>
  <c r="W222" i="44" s="1"/>
  <c r="X221" i="44"/>
  <c r="V221" i="44"/>
  <c r="W221" i="44" s="1"/>
  <c r="X220" i="44"/>
  <c r="V220" i="44"/>
  <c r="X219" i="44"/>
  <c r="V219" i="44"/>
  <c r="X218" i="44"/>
  <c r="V218" i="44"/>
  <c r="W218" i="44" s="1"/>
  <c r="Z217" i="44"/>
  <c r="X216" i="44"/>
  <c r="V216" i="44"/>
  <c r="W216" i="44" s="1"/>
  <c r="X215" i="44"/>
  <c r="V215" i="44"/>
  <c r="W215" i="44" s="1"/>
  <c r="X214" i="44"/>
  <c r="V214" i="44"/>
  <c r="X213" i="44"/>
  <c r="V213" i="44"/>
  <c r="X212" i="44"/>
  <c r="V212" i="44"/>
  <c r="W212" i="44" s="1"/>
  <c r="X211" i="44"/>
  <c r="V211" i="44"/>
  <c r="X210" i="44"/>
  <c r="V210" i="44"/>
  <c r="W210" i="44" s="1"/>
  <c r="X209" i="44"/>
  <c r="V209" i="44"/>
  <c r="W209" i="44" s="1"/>
  <c r="X208" i="44"/>
  <c r="V208" i="44"/>
  <c r="X207" i="44"/>
  <c r="V207" i="44"/>
  <c r="X206" i="44"/>
  <c r="V206" i="44"/>
  <c r="W206" i="44" s="1"/>
  <c r="X205" i="44"/>
  <c r="V205" i="44"/>
  <c r="X204" i="44"/>
  <c r="V204" i="44"/>
  <c r="W204" i="44" s="1"/>
  <c r="X203" i="44"/>
  <c r="V203" i="44"/>
  <c r="W203" i="44" s="1"/>
  <c r="X202" i="44"/>
  <c r="V202" i="44"/>
  <c r="W202" i="44" s="1"/>
  <c r="X201" i="44"/>
  <c r="V201" i="44"/>
  <c r="Z200" i="44"/>
  <c r="X200" i="44"/>
  <c r="V200" i="44"/>
  <c r="W200" i="44" s="1"/>
  <c r="X199" i="44"/>
  <c r="V199" i="44"/>
  <c r="X198" i="44"/>
  <c r="V198" i="44"/>
  <c r="X197" i="44"/>
  <c r="V197" i="44"/>
  <c r="W197" i="44" s="1"/>
  <c r="F196" i="44"/>
  <c r="Z220" i="44" l="1"/>
  <c r="W220" i="44"/>
  <c r="Z229" i="44"/>
  <c r="W229" i="44"/>
  <c r="Z199" i="44"/>
  <c r="W199" i="44"/>
  <c r="Z214" i="44"/>
  <c r="W214" i="44"/>
  <c r="Z226" i="44"/>
  <c r="W226" i="44"/>
  <c r="Z197" i="44"/>
  <c r="Z205" i="44"/>
  <c r="W205" i="44"/>
  <c r="Z207" i="44"/>
  <c r="W207" i="44"/>
  <c r="Z211" i="44"/>
  <c r="W211" i="44"/>
  <c r="Z212" i="44"/>
  <c r="Z219" i="44"/>
  <c r="W219" i="44"/>
  <c r="Z222" i="44"/>
  <c r="Z208" i="44"/>
  <c r="W208" i="44"/>
  <c r="Z201" i="44"/>
  <c r="W201" i="44"/>
  <c r="Z198" i="44"/>
  <c r="W198" i="44"/>
  <c r="Z213" i="44"/>
  <c r="W213" i="44"/>
  <c r="Z223" i="44"/>
  <c r="W223" i="44"/>
  <c r="Z228" i="44"/>
  <c r="V231" i="44"/>
  <c r="W231" i="44" s="1"/>
  <c r="Z215" i="44"/>
  <c r="Z206" i="44"/>
  <c r="Z225" i="44"/>
  <c r="Z203" i="44"/>
  <c r="Z209" i="44"/>
  <c r="Z202" i="44"/>
  <c r="Z218" i="44"/>
  <c r="Z221" i="44"/>
  <c r="Z224" i="44"/>
  <c r="Z227" i="44"/>
  <c r="Z230" i="44"/>
  <c r="Z204" i="44"/>
  <c r="Z210" i="44"/>
  <c r="Z216" i="44"/>
  <c r="V516" i="45"/>
  <c r="S516" i="45"/>
  <c r="R516" i="45"/>
  <c r="Q516" i="45"/>
  <c r="P516" i="45"/>
  <c r="O516" i="45"/>
  <c r="N516" i="45"/>
  <c r="M516" i="45"/>
  <c r="L516" i="45"/>
  <c r="K516" i="45"/>
  <c r="J516" i="45"/>
  <c r="I516" i="45"/>
  <c r="H516" i="45"/>
  <c r="V515" i="45"/>
  <c r="T515" i="45"/>
  <c r="U515" i="45" s="1"/>
  <c r="V514" i="45"/>
  <c r="T514" i="45"/>
  <c r="U514" i="45" s="1"/>
  <c r="V513" i="45"/>
  <c r="T513" i="45"/>
  <c r="V512" i="45"/>
  <c r="T512" i="45"/>
  <c r="U512" i="45" s="1"/>
  <c r="V511" i="45"/>
  <c r="T511" i="45"/>
  <c r="U511" i="45" s="1"/>
  <c r="V510" i="45"/>
  <c r="T510" i="45"/>
  <c r="V509" i="45"/>
  <c r="T509" i="45"/>
  <c r="U509" i="45" s="1"/>
  <c r="V508" i="45"/>
  <c r="T508" i="45"/>
  <c r="U508" i="45" s="1"/>
  <c r="V507" i="45"/>
  <c r="T507" i="45"/>
  <c r="X506" i="45"/>
  <c r="V505" i="45"/>
  <c r="T505" i="45"/>
  <c r="V504" i="45"/>
  <c r="T504" i="45"/>
  <c r="U504" i="45" s="1"/>
  <c r="V503" i="45"/>
  <c r="T503" i="45"/>
  <c r="U503" i="45" s="1"/>
  <c r="V502" i="45"/>
  <c r="T502" i="45"/>
  <c r="V501" i="45"/>
  <c r="T501" i="45"/>
  <c r="U501" i="45" s="1"/>
  <c r="V500" i="45"/>
  <c r="T500" i="45"/>
  <c r="U500" i="45" s="1"/>
  <c r="V499" i="45"/>
  <c r="T499" i="45"/>
  <c r="V498" i="45"/>
  <c r="T498" i="45"/>
  <c r="U498" i="45" s="1"/>
  <c r="V497" i="45"/>
  <c r="T497" i="45"/>
  <c r="U497" i="45" s="1"/>
  <c r="V496" i="45"/>
  <c r="T496" i="45"/>
  <c r="V495" i="45"/>
  <c r="T495" i="45"/>
  <c r="U495" i="45" s="1"/>
  <c r="V494" i="45"/>
  <c r="T494" i="45"/>
  <c r="V493" i="45"/>
  <c r="T493" i="45"/>
  <c r="V492" i="45"/>
  <c r="T492" i="45"/>
  <c r="U492" i="45" s="1"/>
  <c r="V491" i="45"/>
  <c r="T491" i="45"/>
  <c r="V490" i="45"/>
  <c r="T490" i="45"/>
  <c r="V489" i="45"/>
  <c r="T489" i="45"/>
  <c r="U489" i="45" s="1"/>
  <c r="V488" i="45"/>
  <c r="T488" i="45"/>
  <c r="U488" i="45" s="1"/>
  <c r="V487" i="45"/>
  <c r="T487" i="45"/>
  <c r="V486" i="45"/>
  <c r="T486" i="45"/>
  <c r="U486" i="45" s="1"/>
  <c r="V485" i="45"/>
  <c r="T485" i="45"/>
  <c r="V484" i="45"/>
  <c r="T484" i="45"/>
  <c r="V483" i="45"/>
  <c r="T483" i="45"/>
  <c r="U483" i="45" s="1"/>
  <c r="V482" i="45"/>
  <c r="T482" i="45"/>
  <c r="V481" i="45"/>
  <c r="T481" i="45"/>
  <c r="V480" i="45"/>
  <c r="T480" i="45"/>
  <c r="U480" i="45" s="1"/>
  <c r="V479" i="45"/>
  <c r="T479" i="45"/>
  <c r="V478" i="45"/>
  <c r="T478" i="45"/>
  <c r="F477" i="45"/>
  <c r="X483" i="45" l="1"/>
  <c r="X507" i="45"/>
  <c r="U507" i="45"/>
  <c r="X510" i="45"/>
  <c r="U510" i="45"/>
  <c r="X496" i="45"/>
  <c r="U496" i="45"/>
  <c r="X513" i="45"/>
  <c r="U513" i="45"/>
  <c r="X487" i="45"/>
  <c r="U487" i="45"/>
  <c r="X498" i="45"/>
  <c r="X499" i="45"/>
  <c r="U499" i="45"/>
  <c r="X501" i="45"/>
  <c r="X490" i="45"/>
  <c r="U490" i="45"/>
  <c r="X485" i="45"/>
  <c r="U485" i="45"/>
  <c r="X491" i="45"/>
  <c r="U491" i="45"/>
  <c r="X502" i="45"/>
  <c r="U502" i="45"/>
  <c r="X505" i="45"/>
  <c r="U505" i="45"/>
  <c r="X484" i="45"/>
  <c r="U484" i="45"/>
  <c r="X493" i="45"/>
  <c r="U493" i="45"/>
  <c r="X482" i="45"/>
  <c r="U482" i="45"/>
  <c r="X494" i="45"/>
  <c r="U494" i="45"/>
  <c r="X511" i="45"/>
  <c r="X478" i="45"/>
  <c r="U478" i="45"/>
  <c r="X479" i="45"/>
  <c r="U479" i="45"/>
  <c r="X481" i="45"/>
  <c r="U481" i="45"/>
  <c r="X509" i="45"/>
  <c r="X515" i="45"/>
  <c r="X480" i="45"/>
  <c r="X492" i="45"/>
  <c r="X495" i="45"/>
  <c r="X508" i="45"/>
  <c r="X512" i="45"/>
  <c r="X514" i="45"/>
  <c r="X486" i="45"/>
  <c r="X504" i="45"/>
  <c r="X489" i="45"/>
  <c r="T516" i="45"/>
  <c r="U516" i="45" s="1"/>
  <c r="X488" i="45"/>
  <c r="X497" i="45"/>
  <c r="X500" i="45"/>
  <c r="X503" i="45"/>
  <c r="L299" i="42" l="1"/>
  <c r="M299" i="42" s="1"/>
  <c r="K299" i="42"/>
  <c r="J299" i="42"/>
  <c r="I299" i="42"/>
  <c r="M284" i="42"/>
  <c r="M285" i="42"/>
  <c r="M286" i="42"/>
  <c r="M287" i="42"/>
  <c r="M288" i="42"/>
  <c r="M289" i="42"/>
  <c r="M290" i="42"/>
  <c r="M291" i="42"/>
  <c r="M292" i="42"/>
  <c r="M293" i="42"/>
  <c r="M294" i="42"/>
  <c r="M295" i="42"/>
  <c r="M296" i="42"/>
  <c r="M297" i="42"/>
  <c r="M298" i="42"/>
  <c r="M283" i="42"/>
  <c r="M275" i="42"/>
  <c r="M276" i="42"/>
  <c r="M277" i="42"/>
  <c r="M278" i="42"/>
  <c r="M279" i="42"/>
  <c r="M280" i="42"/>
  <c r="M281" i="42"/>
  <c r="M274" i="42"/>
  <c r="M255" i="42"/>
  <c r="M256" i="42"/>
  <c r="M257" i="42"/>
  <c r="M258" i="42"/>
  <c r="M259" i="42"/>
  <c r="M260" i="42"/>
  <c r="M261" i="42"/>
  <c r="M262" i="42"/>
  <c r="M263" i="42"/>
  <c r="M264" i="42"/>
  <c r="M265" i="42"/>
  <c r="M266" i="42"/>
  <c r="M267" i="42"/>
  <c r="M268" i="42"/>
  <c r="M269" i="42"/>
  <c r="M270" i="42"/>
  <c r="M271" i="42"/>
  <c r="M272" i="42"/>
  <c r="M254" i="42"/>
  <c r="V263" i="47" l="1"/>
  <c r="S263" i="47"/>
  <c r="R263" i="47"/>
  <c r="Q263" i="47"/>
  <c r="P263" i="47"/>
  <c r="O263" i="47"/>
  <c r="N263" i="47"/>
  <c r="M263" i="47"/>
  <c r="L263" i="47"/>
  <c r="K263" i="47"/>
  <c r="J263" i="47"/>
  <c r="I263" i="47"/>
  <c r="H263" i="47"/>
  <c r="V262" i="47"/>
  <c r="T262" i="47"/>
  <c r="V261" i="47"/>
  <c r="T261" i="47"/>
  <c r="U261" i="47" s="1"/>
  <c r="V260" i="47"/>
  <c r="T260" i="47"/>
  <c r="U260" i="47" s="1"/>
  <c r="V259" i="47"/>
  <c r="T259" i="47"/>
  <c r="V258" i="47"/>
  <c r="T258" i="47"/>
  <c r="U258" i="47" s="1"/>
  <c r="V257" i="47"/>
  <c r="T257" i="47"/>
  <c r="U257" i="47" s="1"/>
  <c r="Y256" i="47"/>
  <c r="V256" i="47"/>
  <c r="T256" i="47"/>
  <c r="V255" i="47"/>
  <c r="T255" i="47"/>
  <c r="U255" i="47" s="1"/>
  <c r="Y254" i="47"/>
  <c r="Y253" i="47"/>
  <c r="V253" i="47"/>
  <c r="T253" i="47"/>
  <c r="U253" i="47" s="1"/>
  <c r="V252" i="47"/>
  <c r="T252" i="47"/>
  <c r="V251" i="47"/>
  <c r="T251" i="47"/>
  <c r="U251" i="47" s="1"/>
  <c r="V250" i="47"/>
  <c r="T250" i="47"/>
  <c r="U250" i="47" s="1"/>
  <c r="V249" i="47"/>
  <c r="T249" i="47"/>
  <c r="V248" i="47"/>
  <c r="T248" i="47"/>
  <c r="V247" i="47"/>
  <c r="T247" i="47"/>
  <c r="U247" i="47" s="1"/>
  <c r="V246" i="47"/>
  <c r="T246" i="47"/>
  <c r="V245" i="47"/>
  <c r="T245" i="47"/>
  <c r="V244" i="47"/>
  <c r="T244" i="47"/>
  <c r="U244" i="47" s="1"/>
  <c r="V243" i="47"/>
  <c r="T243" i="47"/>
  <c r="V242" i="47"/>
  <c r="T242" i="47"/>
  <c r="V241" i="47"/>
  <c r="T241" i="47"/>
  <c r="U241" i="47" s="1"/>
  <c r="V240" i="47"/>
  <c r="T240" i="47"/>
  <c r="V239" i="47"/>
  <c r="T239" i="47"/>
  <c r="T238" i="47"/>
  <c r="U238" i="47" s="1"/>
  <c r="V237" i="47"/>
  <c r="T237" i="47"/>
  <c r="U237" i="47" s="1"/>
  <c r="V236" i="47"/>
  <c r="T236" i="47"/>
  <c r="U236" i="47" s="1"/>
  <c r="V235" i="47"/>
  <c r="T235" i="47"/>
  <c r="V234" i="47"/>
  <c r="T234" i="47"/>
  <c r="U234" i="47" s="1"/>
  <c r="V233" i="47"/>
  <c r="T233" i="47"/>
  <c r="V232" i="47"/>
  <c r="T232" i="47"/>
  <c r="V231" i="47"/>
  <c r="T231" i="47"/>
  <c r="U231" i="47" s="1"/>
  <c r="V230" i="47"/>
  <c r="T230" i="47"/>
  <c r="V229" i="47"/>
  <c r="T229" i="47"/>
  <c r="V228" i="47"/>
  <c r="T228" i="47"/>
  <c r="U228" i="47" s="1"/>
  <c r="V227" i="47"/>
  <c r="T227" i="47"/>
  <c r="V226" i="47"/>
  <c r="T226" i="47"/>
  <c r="V225" i="47"/>
  <c r="T225" i="47"/>
  <c r="U225" i="47" s="1"/>
  <c r="V224" i="47"/>
  <c r="T224" i="47"/>
  <c r="F223" i="47"/>
  <c r="Y230" i="47" l="1"/>
  <c r="U230" i="47"/>
  <c r="Y243" i="47"/>
  <c r="U243" i="47"/>
  <c r="Y249" i="47"/>
  <c r="U249" i="47"/>
  <c r="Y261" i="47"/>
  <c r="U262" i="47"/>
  <c r="Y239" i="47"/>
  <c r="U239" i="47"/>
  <c r="Y229" i="47"/>
  <c r="U229" i="47"/>
  <c r="Y233" i="47"/>
  <c r="U233" i="47"/>
  <c r="Y235" i="47"/>
  <c r="U235" i="47"/>
  <c r="Y258" i="47"/>
  <c r="U259" i="47"/>
  <c r="Y260" i="47"/>
  <c r="Y245" i="47"/>
  <c r="U245" i="47"/>
  <c r="Y240" i="47"/>
  <c r="U240" i="47"/>
  <c r="Y246" i="47"/>
  <c r="U246" i="47"/>
  <c r="Y251" i="47"/>
  <c r="U252" i="47"/>
  <c r="Y255" i="47"/>
  <c r="U256" i="47"/>
  <c r="Y242" i="47"/>
  <c r="U242" i="47"/>
  <c r="Y232" i="47"/>
  <c r="U232" i="47"/>
  <c r="Y224" i="47"/>
  <c r="U224" i="47"/>
  <c r="Y227" i="47"/>
  <c r="U227" i="47"/>
  <c r="Y226" i="47"/>
  <c r="U226" i="47"/>
  <c r="Y248" i="47"/>
  <c r="U248" i="47"/>
  <c r="Y225" i="47"/>
  <c r="Y234" i="47"/>
  <c r="Y241" i="47"/>
  <c r="Y244" i="47"/>
  <c r="T263" i="47"/>
  <c r="U263" i="47" s="1"/>
  <c r="Y231" i="47"/>
  <c r="Y247" i="47"/>
  <c r="Y250" i="47"/>
  <c r="Y257" i="47"/>
  <c r="Y259" i="47"/>
  <c r="Y228" i="47"/>
  <c r="Y252" i="47"/>
  <c r="P298" i="42"/>
  <c r="N298" i="42"/>
  <c r="P297" i="42"/>
  <c r="P296" i="42"/>
  <c r="N296" i="42"/>
  <c r="P295" i="42"/>
  <c r="N295" i="42"/>
  <c r="N294" i="42"/>
  <c r="L294" i="42"/>
  <c r="N293" i="42"/>
  <c r="L293" i="42"/>
  <c r="P293" i="42" s="1"/>
  <c r="N292" i="42"/>
  <c r="L292" i="42"/>
  <c r="P292" i="42" s="1"/>
  <c r="N291" i="42"/>
  <c r="L291" i="42"/>
  <c r="N290" i="42"/>
  <c r="L290" i="42"/>
  <c r="P290" i="42" s="1"/>
  <c r="N289" i="42"/>
  <c r="L289" i="42"/>
  <c r="P289" i="42" s="1"/>
  <c r="N288" i="42"/>
  <c r="L288" i="42"/>
  <c r="P287" i="42"/>
  <c r="N287" i="42"/>
  <c r="P286" i="42"/>
  <c r="N286" i="42"/>
  <c r="L286" i="42"/>
  <c r="P285" i="42"/>
  <c r="N285" i="42"/>
  <c r="L285" i="42"/>
  <c r="P284" i="42"/>
  <c r="N284" i="42"/>
  <c r="P283" i="42"/>
  <c r="N283" i="42"/>
  <c r="P282" i="42"/>
  <c r="N281" i="42"/>
  <c r="L281" i="42"/>
  <c r="P281" i="42" s="1"/>
  <c r="N280" i="42"/>
  <c r="L280" i="42"/>
  <c r="P280" i="42" s="1"/>
  <c r="N279" i="42"/>
  <c r="L279" i="42"/>
  <c r="N278" i="42"/>
  <c r="L278" i="42"/>
  <c r="P278" i="42" s="1"/>
  <c r="N277" i="42"/>
  <c r="L277" i="42"/>
  <c r="P277" i="42" s="1"/>
  <c r="N276" i="42"/>
  <c r="L276" i="42"/>
  <c r="N275" i="42"/>
  <c r="L275" i="42"/>
  <c r="P275" i="42" s="1"/>
  <c r="N274" i="42"/>
  <c r="L274" i="42"/>
  <c r="P274" i="42" s="1"/>
  <c r="P273" i="42"/>
  <c r="P272" i="42"/>
  <c r="N272" i="42"/>
  <c r="L272" i="42"/>
  <c r="P271" i="42"/>
  <c r="N271" i="42"/>
  <c r="L271" i="42"/>
  <c r="P270" i="42"/>
  <c r="N270" i="42"/>
  <c r="L270" i="42"/>
  <c r="P269" i="42"/>
  <c r="N269" i="42"/>
  <c r="L269" i="42"/>
  <c r="P268" i="42"/>
  <c r="N268" i="42"/>
  <c r="L268" i="42"/>
  <c r="P267" i="42"/>
  <c r="N267" i="42"/>
  <c r="L267" i="42"/>
  <c r="P266" i="42"/>
  <c r="N266" i="42"/>
  <c r="L266" i="42"/>
  <c r="P265" i="42"/>
  <c r="N265" i="42"/>
  <c r="L265" i="42"/>
  <c r="P264" i="42"/>
  <c r="N264" i="42"/>
  <c r="L264" i="42"/>
  <c r="P263" i="42"/>
  <c r="N263" i="42"/>
  <c r="L263" i="42"/>
  <c r="N262" i="42"/>
  <c r="L262" i="42"/>
  <c r="P261" i="42"/>
  <c r="N261" i="42"/>
  <c r="L261" i="42"/>
  <c r="P260" i="42"/>
  <c r="N260" i="42"/>
  <c r="L260" i="42"/>
  <c r="N259" i="42"/>
  <c r="L259" i="42"/>
  <c r="P258" i="42"/>
  <c r="N258" i="42"/>
  <c r="L258" i="42"/>
  <c r="P257" i="42"/>
  <c r="N257" i="42"/>
  <c r="L257" i="42"/>
  <c r="N256" i="42"/>
  <c r="L256" i="42"/>
  <c r="P255" i="42"/>
  <c r="N255" i="42"/>
  <c r="L255" i="42"/>
  <c r="P254" i="42"/>
  <c r="N254" i="42"/>
  <c r="L254" i="42"/>
  <c r="G253" i="42"/>
  <c r="F253" i="42"/>
  <c r="P279" i="42" l="1"/>
  <c r="P288" i="42"/>
  <c r="P291" i="42"/>
  <c r="P276" i="42"/>
  <c r="P294" i="42"/>
  <c r="P256" i="42"/>
  <c r="P259" i="42"/>
  <c r="P262" i="42"/>
  <c r="U121" i="46" l="1"/>
  <c r="U122" i="46"/>
  <c r="U123" i="46"/>
  <c r="U124" i="46"/>
  <c r="U125" i="46"/>
  <c r="U126" i="46"/>
  <c r="U127" i="46"/>
  <c r="U120" i="46"/>
  <c r="U91" i="46"/>
  <c r="U93" i="46"/>
  <c r="U94" i="46"/>
  <c r="U95" i="46"/>
  <c r="U96" i="46"/>
  <c r="U97" i="46"/>
  <c r="U101" i="46"/>
  <c r="U102" i="46"/>
  <c r="U103" i="46"/>
  <c r="U104" i="46"/>
  <c r="U106" i="46"/>
  <c r="U107" i="46"/>
  <c r="U108" i="46"/>
  <c r="U109" i="46"/>
  <c r="U110" i="46"/>
  <c r="U111" i="46"/>
  <c r="U112" i="46"/>
  <c r="U113" i="46"/>
  <c r="U114" i="46"/>
  <c r="U115" i="46"/>
  <c r="V75" i="40" l="1"/>
  <c r="V76" i="40"/>
  <c r="V77" i="40"/>
  <c r="V78" i="40"/>
  <c r="V79" i="40"/>
  <c r="V80" i="40"/>
  <c r="V74" i="40"/>
  <c r="V47" i="40"/>
  <c r="V49" i="40"/>
  <c r="V50" i="40"/>
  <c r="V51" i="40"/>
  <c r="V52" i="40"/>
  <c r="V53" i="40"/>
  <c r="V54" i="40"/>
  <c r="V55" i="40"/>
  <c r="V56" i="40"/>
  <c r="V57" i="40"/>
  <c r="V58" i="40"/>
  <c r="V59" i="40"/>
  <c r="V60" i="40"/>
  <c r="V61" i="40"/>
  <c r="V62" i="40"/>
  <c r="V63" i="40"/>
  <c r="V64" i="40"/>
  <c r="V65" i="40"/>
  <c r="V66" i="40"/>
  <c r="V67" i="40"/>
  <c r="V68" i="40"/>
  <c r="V69" i="40"/>
  <c r="V70" i="40"/>
  <c r="V71" i="40"/>
  <c r="V72" i="40"/>
  <c r="U45" i="40" l="1"/>
  <c r="V45" i="40" s="1"/>
  <c r="W45" i="40"/>
  <c r="U46" i="40"/>
  <c r="V46" i="40" s="1"/>
  <c r="W46" i="40"/>
  <c r="U47" i="40"/>
  <c r="Y47" i="40" s="1"/>
  <c r="W47" i="40"/>
  <c r="U48" i="40"/>
  <c r="V48" i="40" s="1"/>
  <c r="W48" i="40"/>
  <c r="Y48" i="40"/>
  <c r="U49" i="40"/>
  <c r="Y49" i="40" s="1"/>
  <c r="W49" i="40"/>
  <c r="U50" i="40"/>
  <c r="Y50" i="40" s="1"/>
  <c r="W50" i="40"/>
  <c r="U51" i="40"/>
  <c r="W51" i="40"/>
  <c r="Y51" i="40"/>
  <c r="U52" i="40"/>
  <c r="Y52" i="40" s="1"/>
  <c r="W52" i="40"/>
  <c r="U53" i="40"/>
  <c r="Y53" i="40" s="1"/>
  <c r="W53" i="40"/>
  <c r="U54" i="40"/>
  <c r="Y54" i="40" s="1"/>
  <c r="W54" i="40"/>
  <c r="U55" i="40"/>
  <c r="Y55" i="40" s="1"/>
  <c r="W55" i="40"/>
  <c r="U56" i="40"/>
  <c r="Y56" i="40" s="1"/>
  <c r="W56" i="40"/>
  <c r="U57" i="40"/>
  <c r="U58" i="40"/>
  <c r="W58" i="40"/>
  <c r="U59" i="40"/>
  <c r="W59" i="40"/>
  <c r="Y59" i="40"/>
  <c r="U60" i="40"/>
  <c r="W60" i="40"/>
  <c r="U61" i="40"/>
  <c r="W61" i="40"/>
  <c r="Y61" i="40"/>
  <c r="U62" i="40"/>
  <c r="W62" i="40"/>
  <c r="Y62" i="40"/>
  <c r="U63" i="40"/>
  <c r="Y63" i="40" s="1"/>
  <c r="W63" i="40"/>
  <c r="U64" i="40"/>
  <c r="W64" i="40"/>
  <c r="Y64" i="40"/>
  <c r="U65" i="40"/>
  <c r="Y65" i="40" s="1"/>
  <c r="W65" i="40"/>
  <c r="U66" i="40"/>
  <c r="Y66" i="40" s="1"/>
  <c r="W66" i="40"/>
  <c r="U67" i="40"/>
  <c r="W67" i="40"/>
  <c r="Y67" i="40"/>
  <c r="U68" i="40"/>
  <c r="Y68" i="40" s="1"/>
  <c r="W68" i="40"/>
  <c r="U69" i="40"/>
  <c r="Y69" i="40" s="1"/>
  <c r="W69" i="40"/>
  <c r="U70" i="40"/>
  <c r="Y70" i="40" s="1"/>
  <c r="W70" i="40"/>
  <c r="U71" i="40"/>
  <c r="Y71" i="40" s="1"/>
  <c r="W71" i="40"/>
  <c r="U72" i="40"/>
  <c r="Y72" i="40" s="1"/>
  <c r="W72" i="40"/>
  <c r="Y73" i="40"/>
  <c r="U74" i="40"/>
  <c r="Y74" i="40" s="1"/>
  <c r="W74" i="40"/>
  <c r="U75" i="40"/>
  <c r="W75" i="40"/>
  <c r="Y75" i="40"/>
  <c r="U76" i="40"/>
  <c r="Y76" i="40" s="1"/>
  <c r="W76" i="40"/>
  <c r="U77" i="40"/>
  <c r="Y77" i="40" s="1"/>
  <c r="W77" i="40"/>
  <c r="U78" i="40"/>
  <c r="W78" i="40"/>
  <c r="U79" i="40"/>
  <c r="Y79" i="40" s="1"/>
  <c r="W79" i="40"/>
  <c r="U80" i="40"/>
  <c r="Y80" i="40" s="1"/>
  <c r="W80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W81" i="40"/>
  <c r="F44" i="40"/>
  <c r="Y45" i="40" l="1"/>
  <c r="Y46" i="40"/>
  <c r="U81" i="40"/>
  <c r="V81" i="40" s="1"/>
  <c r="Y78" i="40"/>
  <c r="V128" i="46"/>
  <c r="S128" i="46"/>
  <c r="R128" i="46"/>
  <c r="Q128" i="46"/>
  <c r="P128" i="46"/>
  <c r="O128" i="46"/>
  <c r="N128" i="46"/>
  <c r="M128" i="46"/>
  <c r="L128" i="46"/>
  <c r="K128" i="46"/>
  <c r="J128" i="46"/>
  <c r="I128" i="46"/>
  <c r="H128" i="46"/>
  <c r="V127" i="46"/>
  <c r="T127" i="46"/>
  <c r="V126" i="46"/>
  <c r="T126" i="46"/>
  <c r="V125" i="46"/>
  <c r="T125" i="46"/>
  <c r="X125" i="46" s="1"/>
  <c r="X124" i="46"/>
  <c r="V124" i="46"/>
  <c r="T124" i="46"/>
  <c r="V123" i="46"/>
  <c r="T123" i="46"/>
  <c r="X123" i="46" s="1"/>
  <c r="V122" i="46"/>
  <c r="T122" i="46"/>
  <c r="X122" i="46" s="1"/>
  <c r="V121" i="46"/>
  <c r="T121" i="46"/>
  <c r="V120" i="46"/>
  <c r="T120" i="46"/>
  <c r="V118" i="46"/>
  <c r="T118" i="46"/>
  <c r="U118" i="46" s="1"/>
  <c r="V117" i="46"/>
  <c r="T117" i="46"/>
  <c r="U117" i="46" s="1"/>
  <c r="V116" i="46"/>
  <c r="T116" i="46"/>
  <c r="V115" i="46"/>
  <c r="T115" i="46"/>
  <c r="V114" i="46"/>
  <c r="T114" i="46"/>
  <c r="V113" i="46"/>
  <c r="T113" i="46"/>
  <c r="V112" i="46"/>
  <c r="T112" i="46"/>
  <c r="X112" i="46" s="1"/>
  <c r="V111" i="46"/>
  <c r="T111" i="46"/>
  <c r="V110" i="46"/>
  <c r="T110" i="46"/>
  <c r="X110" i="46" s="1"/>
  <c r="V109" i="46"/>
  <c r="T109" i="46"/>
  <c r="X109" i="46" s="1"/>
  <c r="V108" i="46"/>
  <c r="T108" i="46"/>
  <c r="V107" i="46"/>
  <c r="T107" i="46"/>
  <c r="V106" i="46"/>
  <c r="T106" i="46"/>
  <c r="V105" i="46"/>
  <c r="T105" i="46"/>
  <c r="U105" i="46" s="1"/>
  <c r="V104" i="46"/>
  <c r="T104" i="46"/>
  <c r="X104" i="46" s="1"/>
  <c r="V103" i="46"/>
  <c r="T103" i="46"/>
  <c r="V102" i="46"/>
  <c r="T102" i="46"/>
  <c r="V101" i="46"/>
  <c r="T101" i="46"/>
  <c r="V100" i="46"/>
  <c r="T100" i="46"/>
  <c r="U100" i="46" s="1"/>
  <c r="V99" i="46"/>
  <c r="T99" i="46"/>
  <c r="U99" i="46" s="1"/>
  <c r="V98" i="46"/>
  <c r="T98" i="46"/>
  <c r="V97" i="46"/>
  <c r="T97" i="46"/>
  <c r="X97" i="46" s="1"/>
  <c r="V96" i="46"/>
  <c r="T96" i="46"/>
  <c r="V95" i="46"/>
  <c r="T95" i="46"/>
  <c r="V94" i="46"/>
  <c r="T94" i="46"/>
  <c r="X94" i="46" s="1"/>
  <c r="V93" i="46"/>
  <c r="T93" i="46"/>
  <c r="V92" i="46"/>
  <c r="T92" i="46"/>
  <c r="U92" i="46" s="1"/>
  <c r="V91" i="46"/>
  <c r="T91" i="46"/>
  <c r="V90" i="46"/>
  <c r="T90" i="46"/>
  <c r="U90" i="46" s="1"/>
  <c r="F89" i="46"/>
  <c r="X116" i="46" l="1"/>
  <c r="U116" i="46"/>
  <c r="X98" i="46"/>
  <c r="U98" i="46"/>
  <c r="Y81" i="40"/>
  <c r="X113" i="46"/>
  <c r="X111" i="46"/>
  <c r="X120" i="46"/>
  <c r="X117" i="46"/>
  <c r="X107" i="46"/>
  <c r="X126" i="46"/>
  <c r="X95" i="46"/>
  <c r="X99" i="46"/>
  <c r="X105" i="46"/>
  <c r="X101" i="46"/>
  <c r="X93" i="46"/>
  <c r="X90" i="46"/>
  <c r="X92" i="46"/>
  <c r="X96" i="46"/>
  <c r="X102" i="46"/>
  <c r="X108" i="46"/>
  <c r="X114" i="46"/>
  <c r="X121" i="46"/>
  <c r="X127" i="46"/>
  <c r="T128" i="46"/>
  <c r="U128" i="46" s="1"/>
  <c r="X91" i="46"/>
  <c r="X100" i="46"/>
  <c r="X103" i="46"/>
  <c r="X106" i="46"/>
  <c r="X115" i="46"/>
  <c r="X118" i="46"/>
  <c r="X193" i="44" l="1"/>
  <c r="U193" i="44"/>
  <c r="T193" i="44"/>
  <c r="S193" i="44"/>
  <c r="R193" i="44"/>
  <c r="Q193" i="44"/>
  <c r="P193" i="44"/>
  <c r="O193" i="44"/>
  <c r="N193" i="44"/>
  <c r="M193" i="44"/>
  <c r="L193" i="44"/>
  <c r="K193" i="44"/>
  <c r="J193" i="44"/>
  <c r="I193" i="44"/>
  <c r="H193" i="44"/>
  <c r="X192" i="44"/>
  <c r="V192" i="44"/>
  <c r="X191" i="44"/>
  <c r="V191" i="44"/>
  <c r="W191" i="44" s="1"/>
  <c r="X190" i="44"/>
  <c r="V190" i="44"/>
  <c r="W190" i="44" s="1"/>
  <c r="X189" i="44"/>
  <c r="V189" i="44"/>
  <c r="X188" i="44"/>
  <c r="V188" i="44"/>
  <c r="W188" i="44" s="1"/>
  <c r="X187" i="44"/>
  <c r="V187" i="44"/>
  <c r="W187" i="44" s="1"/>
  <c r="X186" i="44"/>
  <c r="V186" i="44"/>
  <c r="X185" i="44"/>
  <c r="V185" i="44"/>
  <c r="W185" i="44" s="1"/>
  <c r="X184" i="44"/>
  <c r="V184" i="44"/>
  <c r="W184" i="44" s="1"/>
  <c r="X183" i="44"/>
  <c r="V183" i="44"/>
  <c r="X182" i="44"/>
  <c r="V182" i="44"/>
  <c r="W182" i="44" s="1"/>
  <c r="X181" i="44"/>
  <c r="V181" i="44"/>
  <c r="W181" i="44" s="1"/>
  <c r="X180" i="44"/>
  <c r="V180" i="44"/>
  <c r="Z179" i="44"/>
  <c r="X178" i="44"/>
  <c r="V178" i="44"/>
  <c r="W178" i="44" s="1"/>
  <c r="X177" i="44"/>
  <c r="V177" i="44"/>
  <c r="X176" i="44"/>
  <c r="V176" i="44"/>
  <c r="X175" i="44"/>
  <c r="V175" i="44"/>
  <c r="W175" i="44" s="1"/>
  <c r="X174" i="44"/>
  <c r="V174" i="44"/>
  <c r="W174" i="44" s="1"/>
  <c r="X173" i="44"/>
  <c r="V173" i="44"/>
  <c r="Z172" i="44"/>
  <c r="X172" i="44"/>
  <c r="V172" i="44"/>
  <c r="W172" i="44" s="1"/>
  <c r="X171" i="44"/>
  <c r="V171" i="44"/>
  <c r="W171" i="44" s="1"/>
  <c r="X170" i="44"/>
  <c r="V170" i="44"/>
  <c r="X169" i="44"/>
  <c r="V169" i="44"/>
  <c r="W169" i="44" s="1"/>
  <c r="X168" i="44"/>
  <c r="V168" i="44"/>
  <c r="X167" i="44"/>
  <c r="V167" i="44"/>
  <c r="X166" i="44"/>
  <c r="V166" i="44"/>
  <c r="W166" i="44" s="1"/>
  <c r="X165" i="44"/>
  <c r="V165" i="44"/>
  <c r="X164" i="44"/>
  <c r="V164" i="44"/>
  <c r="X163" i="44"/>
  <c r="V163" i="44"/>
  <c r="W163" i="44" s="1"/>
  <c r="X162" i="44"/>
  <c r="V162" i="44"/>
  <c r="W162" i="44" s="1"/>
  <c r="X161" i="44"/>
  <c r="V161" i="44"/>
  <c r="W161" i="44" s="1"/>
  <c r="X160" i="44"/>
  <c r="V160" i="44"/>
  <c r="W160" i="44" s="1"/>
  <c r="X159" i="44"/>
  <c r="V159" i="44"/>
  <c r="F158" i="44"/>
  <c r="Z173" i="44" l="1"/>
  <c r="W173" i="44"/>
  <c r="Z165" i="44"/>
  <c r="W165" i="44"/>
  <c r="Z183" i="44"/>
  <c r="W183" i="44"/>
  <c r="Z160" i="44"/>
  <c r="Z170" i="44"/>
  <c r="W170" i="44"/>
  <c r="Z186" i="44"/>
  <c r="W186" i="44"/>
  <c r="Z191" i="44"/>
  <c r="Z167" i="44"/>
  <c r="W167" i="44"/>
  <c r="Z189" i="44"/>
  <c r="W189" i="44"/>
  <c r="Z159" i="44"/>
  <c r="W159" i="44"/>
  <c r="Z164" i="44"/>
  <c r="W164" i="44"/>
  <c r="Z180" i="44"/>
  <c r="W180" i="44"/>
  <c r="Z162" i="44"/>
  <c r="Z192" i="44"/>
  <c r="W192" i="44"/>
  <c r="Z176" i="44"/>
  <c r="W176" i="44"/>
  <c r="Z177" i="44"/>
  <c r="W177" i="44"/>
  <c r="Z168" i="44"/>
  <c r="W168" i="44"/>
  <c r="Z178" i="44"/>
  <c r="Z166" i="44"/>
  <c r="Z174" i="44"/>
  <c r="Z182" i="44"/>
  <c r="V193" i="44"/>
  <c r="W193" i="44" s="1"/>
  <c r="Z163" i="44"/>
  <c r="Z169" i="44"/>
  <c r="Z171" i="44"/>
  <c r="Z175" i="44"/>
  <c r="Z185" i="44"/>
  <c r="Z188" i="44"/>
  <c r="Z181" i="44"/>
  <c r="Z184" i="44"/>
  <c r="Z187" i="44"/>
  <c r="Z190" i="44"/>
  <c r="Z161" i="44"/>
  <c r="V219" i="47" l="1"/>
  <c r="S219" i="47"/>
  <c r="R219" i="47"/>
  <c r="Q219" i="47"/>
  <c r="P219" i="47"/>
  <c r="O219" i="47"/>
  <c r="N219" i="47"/>
  <c r="M219" i="47"/>
  <c r="L219" i="47"/>
  <c r="K219" i="47"/>
  <c r="J219" i="47"/>
  <c r="I219" i="47"/>
  <c r="H219" i="47"/>
  <c r="V218" i="47"/>
  <c r="T218" i="47"/>
  <c r="U218" i="47" s="1"/>
  <c r="Y217" i="47"/>
  <c r="V217" i="47"/>
  <c r="T217" i="47"/>
  <c r="V216" i="47"/>
  <c r="T216" i="47"/>
  <c r="U216" i="47" s="1"/>
  <c r="V215" i="47"/>
  <c r="T215" i="47"/>
  <c r="U215" i="47" s="1"/>
  <c r="V214" i="47"/>
  <c r="T214" i="47"/>
  <c r="V213" i="47"/>
  <c r="T213" i="47"/>
  <c r="U213" i="47" s="1"/>
  <c r="V212" i="47"/>
  <c r="T212" i="47"/>
  <c r="U212" i="47" s="1"/>
  <c r="V211" i="47"/>
  <c r="T211" i="47"/>
  <c r="Y209" i="47"/>
  <c r="V209" i="47"/>
  <c r="T209" i="47"/>
  <c r="V208" i="47"/>
  <c r="T208" i="47"/>
  <c r="U208" i="47" s="1"/>
  <c r="Y207" i="47"/>
  <c r="V207" i="47"/>
  <c r="T207" i="47"/>
  <c r="U207" i="47" s="1"/>
  <c r="V206" i="47"/>
  <c r="T206" i="47"/>
  <c r="U206" i="47" s="1"/>
  <c r="V205" i="47"/>
  <c r="T205" i="47"/>
  <c r="V204" i="47"/>
  <c r="T204" i="47"/>
  <c r="U204" i="47" s="1"/>
  <c r="V203" i="47"/>
  <c r="T203" i="47"/>
  <c r="U203" i="47" s="1"/>
  <c r="V202" i="47"/>
  <c r="T202" i="47"/>
  <c r="V201" i="47"/>
  <c r="T201" i="47"/>
  <c r="V200" i="47"/>
  <c r="T200" i="47"/>
  <c r="U200" i="47" s="1"/>
  <c r="V199" i="47"/>
  <c r="T199" i="47"/>
  <c r="V198" i="47"/>
  <c r="T198" i="47"/>
  <c r="U198" i="47" s="1"/>
  <c r="V197" i="47"/>
  <c r="T197" i="47"/>
  <c r="U197" i="47" s="1"/>
  <c r="V196" i="47"/>
  <c r="T196" i="47"/>
  <c r="V195" i="47"/>
  <c r="T195" i="47"/>
  <c r="T194" i="47"/>
  <c r="U194" i="47" s="1"/>
  <c r="V193" i="47"/>
  <c r="T193" i="47"/>
  <c r="U193" i="47" s="1"/>
  <c r="V192" i="47"/>
  <c r="T192" i="47"/>
  <c r="U192" i="47" s="1"/>
  <c r="Y191" i="47"/>
  <c r="V191" i="47"/>
  <c r="T191" i="47"/>
  <c r="U191" i="47" s="1"/>
  <c r="V190" i="47"/>
  <c r="T190" i="47"/>
  <c r="U190" i="47" s="1"/>
  <c r="V189" i="47"/>
  <c r="T189" i="47"/>
  <c r="V188" i="47"/>
  <c r="T188" i="47"/>
  <c r="V187" i="47"/>
  <c r="T187" i="47"/>
  <c r="U187" i="47" s="1"/>
  <c r="V186" i="47"/>
  <c r="T186" i="47"/>
  <c r="V185" i="47"/>
  <c r="T185" i="47"/>
  <c r="U185" i="47" s="1"/>
  <c r="V184" i="47"/>
  <c r="T184" i="47"/>
  <c r="U184" i="47" s="1"/>
  <c r="V183" i="47"/>
  <c r="T183" i="47"/>
  <c r="V182" i="47"/>
  <c r="T182" i="47"/>
  <c r="U182" i="47" s="1"/>
  <c r="V181" i="47"/>
  <c r="T181" i="47"/>
  <c r="U181" i="47" s="1"/>
  <c r="V180" i="47"/>
  <c r="T180" i="47"/>
  <c r="F179" i="47"/>
  <c r="Y180" i="47" l="1"/>
  <c r="U180" i="47"/>
  <c r="Y188" i="47"/>
  <c r="U188" i="47"/>
  <c r="Y196" i="47"/>
  <c r="U196" i="47"/>
  <c r="Y213" i="47"/>
  <c r="U214" i="47"/>
  <c r="Y186" i="47"/>
  <c r="U186" i="47"/>
  <c r="Y183" i="47"/>
  <c r="U183" i="47"/>
  <c r="Y195" i="47"/>
  <c r="U195" i="47"/>
  <c r="Y199" i="47"/>
  <c r="U199" i="47"/>
  <c r="Y216" i="47"/>
  <c r="U217" i="47"/>
  <c r="Y202" i="47"/>
  <c r="U202" i="47"/>
  <c r="Y201" i="47"/>
  <c r="U201" i="47"/>
  <c r="Y205" i="47"/>
  <c r="U205" i="47"/>
  <c r="Y210" i="47"/>
  <c r="U211" i="47"/>
  <c r="Y208" i="47"/>
  <c r="U209" i="47"/>
  <c r="Y189" i="47"/>
  <c r="U189" i="47"/>
  <c r="Y204" i="47"/>
  <c r="Y198" i="47"/>
  <c r="Y206" i="47"/>
  <c r="Y211" i="47"/>
  <c r="Y214" i="47"/>
  <c r="Y182" i="47"/>
  <c r="Y185" i="47"/>
  <c r="T219" i="47"/>
  <c r="U219" i="47" s="1"/>
  <c r="Y200" i="47"/>
  <c r="Y203" i="47"/>
  <c r="Y181" i="47"/>
  <c r="Y184" i="47"/>
  <c r="Y187" i="47"/>
  <c r="Y190" i="47"/>
  <c r="Y197" i="47"/>
  <c r="Y212" i="47"/>
  <c r="Y215" i="47"/>
  <c r="V473" i="45"/>
  <c r="S473" i="45"/>
  <c r="R473" i="45"/>
  <c r="Q473" i="45"/>
  <c r="P473" i="45"/>
  <c r="O473" i="45"/>
  <c r="N473" i="45"/>
  <c r="M473" i="45"/>
  <c r="L473" i="45"/>
  <c r="K473" i="45"/>
  <c r="J473" i="45"/>
  <c r="I473" i="45"/>
  <c r="H473" i="45"/>
  <c r="V472" i="45"/>
  <c r="T472" i="45"/>
  <c r="V471" i="45"/>
  <c r="T471" i="45"/>
  <c r="U471" i="45" s="1"/>
  <c r="V470" i="45"/>
  <c r="T470" i="45"/>
  <c r="U470" i="45" s="1"/>
  <c r="V469" i="45"/>
  <c r="T469" i="45"/>
  <c r="U469" i="45" s="1"/>
  <c r="V468" i="45"/>
  <c r="T468" i="45"/>
  <c r="U468" i="45" s="1"/>
  <c r="V467" i="45"/>
  <c r="T467" i="45"/>
  <c r="U467" i="45" s="1"/>
  <c r="V466" i="45"/>
  <c r="T466" i="45"/>
  <c r="U466" i="45" s="1"/>
  <c r="V465" i="45"/>
  <c r="T465" i="45"/>
  <c r="V464" i="45"/>
  <c r="T464" i="45"/>
  <c r="U464" i="45" s="1"/>
  <c r="X463" i="45"/>
  <c r="V462" i="45"/>
  <c r="T462" i="45"/>
  <c r="U462" i="45" s="1"/>
  <c r="V461" i="45"/>
  <c r="T461" i="45"/>
  <c r="V460" i="45"/>
  <c r="T460" i="45"/>
  <c r="V459" i="45"/>
  <c r="T459" i="45"/>
  <c r="U459" i="45" s="1"/>
  <c r="V458" i="45"/>
  <c r="T458" i="45"/>
  <c r="V457" i="45"/>
  <c r="T457" i="45"/>
  <c r="V456" i="45"/>
  <c r="T456" i="45"/>
  <c r="U456" i="45" s="1"/>
  <c r="V455" i="45"/>
  <c r="T455" i="45"/>
  <c r="V454" i="45"/>
  <c r="T454" i="45"/>
  <c r="V453" i="45"/>
  <c r="T453" i="45"/>
  <c r="U453" i="45" s="1"/>
  <c r="V452" i="45"/>
  <c r="T452" i="45"/>
  <c r="V451" i="45"/>
  <c r="T451" i="45"/>
  <c r="V450" i="45"/>
  <c r="T450" i="45"/>
  <c r="U450" i="45" s="1"/>
  <c r="V449" i="45"/>
  <c r="T449" i="45"/>
  <c r="V448" i="45"/>
  <c r="T448" i="45"/>
  <c r="V447" i="45"/>
  <c r="T447" i="45"/>
  <c r="U447" i="45" s="1"/>
  <c r="V446" i="45"/>
  <c r="T446" i="45"/>
  <c r="V445" i="45"/>
  <c r="T445" i="45"/>
  <c r="V444" i="45"/>
  <c r="T444" i="45"/>
  <c r="U444" i="45" s="1"/>
  <c r="V443" i="45"/>
  <c r="T443" i="45"/>
  <c r="V442" i="45"/>
  <c r="T442" i="45"/>
  <c r="X441" i="45"/>
  <c r="V441" i="45"/>
  <c r="T441" i="45"/>
  <c r="U441" i="45" s="1"/>
  <c r="V440" i="45"/>
  <c r="T440" i="45"/>
  <c r="V439" i="45"/>
  <c r="T439" i="45"/>
  <c r="V438" i="45"/>
  <c r="T438" i="45"/>
  <c r="U438" i="45" s="1"/>
  <c r="V437" i="45"/>
  <c r="T437" i="45"/>
  <c r="V436" i="45"/>
  <c r="T436" i="45"/>
  <c r="V435" i="45"/>
  <c r="T435" i="45"/>
  <c r="U435" i="45" s="1"/>
  <c r="F434" i="45"/>
  <c r="X471" i="45" l="1"/>
  <c r="X455" i="45"/>
  <c r="U455" i="45"/>
  <c r="X439" i="45"/>
  <c r="U439" i="45"/>
  <c r="X458" i="45"/>
  <c r="U458" i="45"/>
  <c r="X447" i="45"/>
  <c r="X461" i="45"/>
  <c r="U461" i="45"/>
  <c r="X469" i="45"/>
  <c r="X472" i="45"/>
  <c r="U472" i="45"/>
  <c r="X440" i="45"/>
  <c r="U440" i="45"/>
  <c r="X450" i="45"/>
  <c r="X465" i="45"/>
  <c r="U465" i="45"/>
  <c r="X446" i="45"/>
  <c r="U446" i="45"/>
  <c r="X451" i="45"/>
  <c r="U451" i="45"/>
  <c r="X454" i="45"/>
  <c r="U454" i="45"/>
  <c r="X456" i="45"/>
  <c r="X442" i="45"/>
  <c r="U442" i="45"/>
  <c r="X448" i="45"/>
  <c r="U448" i="45"/>
  <c r="X457" i="45"/>
  <c r="U457" i="45"/>
  <c r="X459" i="45"/>
  <c r="X468" i="45"/>
  <c r="X445" i="45"/>
  <c r="U445" i="45"/>
  <c r="X460" i="45"/>
  <c r="U460" i="45"/>
  <c r="X449" i="45"/>
  <c r="U449" i="45"/>
  <c r="X452" i="45"/>
  <c r="U452" i="45"/>
  <c r="X443" i="45"/>
  <c r="U443" i="45"/>
  <c r="X436" i="45"/>
  <c r="U436" i="45"/>
  <c r="X437" i="45"/>
  <c r="U437" i="45"/>
  <c r="T473" i="45"/>
  <c r="U473" i="45" s="1"/>
  <c r="X467" i="45"/>
  <c r="X466" i="45"/>
  <c r="X438" i="45"/>
  <c r="X435" i="45"/>
  <c r="X453" i="45"/>
  <c r="X444" i="45"/>
  <c r="X470" i="45"/>
  <c r="X464" i="45"/>
  <c r="X462" i="45"/>
  <c r="M234" i="42" l="1"/>
  <c r="M236" i="42"/>
  <c r="M237" i="42"/>
  <c r="M238" i="42"/>
  <c r="M239" i="42"/>
  <c r="M240" i="42"/>
  <c r="M241" i="42"/>
  <c r="M242" i="42"/>
  <c r="M243" i="42"/>
  <c r="M244" i="42"/>
  <c r="M245" i="42"/>
  <c r="M246" i="42"/>
  <c r="M247" i="42"/>
  <c r="M248" i="42"/>
  <c r="M233" i="42"/>
  <c r="M225" i="42"/>
  <c r="M226" i="42"/>
  <c r="M227" i="42"/>
  <c r="M228" i="42"/>
  <c r="M229" i="42"/>
  <c r="M230" i="42"/>
  <c r="M231" i="42"/>
  <c r="M224" i="42"/>
  <c r="M205" i="42"/>
  <c r="M206" i="42"/>
  <c r="M207" i="42"/>
  <c r="M210" i="42"/>
  <c r="M211" i="42"/>
  <c r="M212" i="42"/>
  <c r="M214" i="42"/>
  <c r="M215" i="42"/>
  <c r="M217" i="42"/>
  <c r="M218" i="42"/>
  <c r="M220" i="42"/>
  <c r="M222" i="42"/>
  <c r="M204" i="42"/>
  <c r="L236" i="42" l="1"/>
  <c r="L244" i="42"/>
  <c r="N249" i="42" l="1"/>
  <c r="K249" i="42"/>
  <c r="J249" i="42"/>
  <c r="G203" i="42" s="1"/>
  <c r="I249" i="42"/>
  <c r="P248" i="42"/>
  <c r="N248" i="42"/>
  <c r="P247" i="42"/>
  <c r="N246" i="42"/>
  <c r="L246" i="42"/>
  <c r="P246" i="42" s="1"/>
  <c r="P245" i="42"/>
  <c r="N245" i="42"/>
  <c r="N244" i="42"/>
  <c r="P244" i="42"/>
  <c r="N243" i="42"/>
  <c r="L243" i="42"/>
  <c r="N242" i="42"/>
  <c r="L242" i="42"/>
  <c r="P242" i="42" s="1"/>
  <c r="N241" i="42"/>
  <c r="L241" i="42"/>
  <c r="P241" i="42" s="1"/>
  <c r="N240" i="42"/>
  <c r="L240" i="42"/>
  <c r="N239" i="42"/>
  <c r="L239" i="42"/>
  <c r="P239" i="42" s="1"/>
  <c r="N238" i="42"/>
  <c r="L238" i="42"/>
  <c r="P238" i="42" s="1"/>
  <c r="P237" i="42"/>
  <c r="N237" i="42"/>
  <c r="P236" i="42"/>
  <c r="N236" i="42"/>
  <c r="N235" i="42"/>
  <c r="L235" i="42"/>
  <c r="M235" i="42" s="1"/>
  <c r="P234" i="42"/>
  <c r="N234" i="42"/>
  <c r="P233" i="42"/>
  <c r="N233" i="42"/>
  <c r="P232" i="42"/>
  <c r="P231" i="42"/>
  <c r="N231" i="42"/>
  <c r="L231" i="42"/>
  <c r="N230" i="42"/>
  <c r="L230" i="42"/>
  <c r="P230" i="42" s="1"/>
  <c r="P229" i="42"/>
  <c r="N229" i="42"/>
  <c r="L229" i="42"/>
  <c r="N228" i="42"/>
  <c r="L228" i="42"/>
  <c r="P228" i="42" s="1"/>
  <c r="N227" i="42"/>
  <c r="L227" i="42"/>
  <c r="P227" i="42" s="1"/>
  <c r="N226" i="42"/>
  <c r="L226" i="42"/>
  <c r="P226" i="42" s="1"/>
  <c r="P225" i="42"/>
  <c r="N225" i="42"/>
  <c r="L225" i="42"/>
  <c r="N224" i="42"/>
  <c r="L224" i="42"/>
  <c r="P224" i="42" s="1"/>
  <c r="P223" i="42"/>
  <c r="N222" i="42"/>
  <c r="L222" i="42"/>
  <c r="P222" i="42" s="1"/>
  <c r="N221" i="42"/>
  <c r="L221" i="42"/>
  <c r="M221" i="42" s="1"/>
  <c r="N220" i="42"/>
  <c r="L220" i="42"/>
  <c r="P220" i="42" s="1"/>
  <c r="N219" i="42"/>
  <c r="L219" i="42"/>
  <c r="N218" i="42"/>
  <c r="L218" i="42"/>
  <c r="N217" i="42"/>
  <c r="L217" i="42"/>
  <c r="P217" i="42" s="1"/>
  <c r="N216" i="42"/>
  <c r="L216" i="42"/>
  <c r="N215" i="42"/>
  <c r="L215" i="42"/>
  <c r="N214" i="42"/>
  <c r="L214" i="42"/>
  <c r="N213" i="42"/>
  <c r="L213" i="42"/>
  <c r="N212" i="42"/>
  <c r="L212" i="42"/>
  <c r="N211" i="42"/>
  <c r="L211" i="42"/>
  <c r="P211" i="42" s="1"/>
  <c r="N210" i="42"/>
  <c r="L210" i="42"/>
  <c r="P210" i="42" s="1"/>
  <c r="N209" i="42"/>
  <c r="L209" i="42"/>
  <c r="M209" i="42" s="1"/>
  <c r="N208" i="42"/>
  <c r="L208" i="42"/>
  <c r="N207" i="42"/>
  <c r="L207" i="42"/>
  <c r="P207" i="42" s="1"/>
  <c r="N206" i="42"/>
  <c r="L206" i="42"/>
  <c r="N205" i="42"/>
  <c r="L205" i="42"/>
  <c r="N204" i="42"/>
  <c r="L204" i="42"/>
  <c r="P204" i="42" s="1"/>
  <c r="F203" i="42"/>
  <c r="V220" i="38"/>
  <c r="S220" i="38"/>
  <c r="R220" i="38"/>
  <c r="Q220" i="38"/>
  <c r="P220" i="38"/>
  <c r="O220" i="38"/>
  <c r="N220" i="38"/>
  <c r="M220" i="38"/>
  <c r="L220" i="38"/>
  <c r="K220" i="38"/>
  <c r="J220" i="38"/>
  <c r="H220" i="38"/>
  <c r="V219" i="38"/>
  <c r="T219" i="38"/>
  <c r="V218" i="38"/>
  <c r="T218" i="38"/>
  <c r="U218" i="38" s="1"/>
  <c r="V217" i="38"/>
  <c r="T217" i="38"/>
  <c r="V216" i="38"/>
  <c r="T216" i="38"/>
  <c r="V215" i="38"/>
  <c r="T215" i="38"/>
  <c r="U215" i="38" s="1"/>
  <c r="V214" i="38"/>
  <c r="T214" i="38"/>
  <c r="V213" i="38"/>
  <c r="T213" i="38"/>
  <c r="V212" i="38"/>
  <c r="T212" i="38"/>
  <c r="U212" i="38" s="1"/>
  <c r="V211" i="38"/>
  <c r="T211" i="38"/>
  <c r="U211" i="38" s="1"/>
  <c r="V210" i="38"/>
  <c r="T210" i="38"/>
  <c r="X209" i="38"/>
  <c r="V208" i="38"/>
  <c r="T208" i="38"/>
  <c r="V207" i="38"/>
  <c r="T207" i="38"/>
  <c r="U207" i="38" s="1"/>
  <c r="V206" i="38"/>
  <c r="T206" i="38"/>
  <c r="U206" i="38" s="1"/>
  <c r="V205" i="38"/>
  <c r="T205" i="38"/>
  <c r="V204" i="38"/>
  <c r="T204" i="38"/>
  <c r="U204" i="38" s="1"/>
  <c r="V203" i="38"/>
  <c r="T203" i="38"/>
  <c r="U203" i="38" s="1"/>
  <c r="V202" i="38"/>
  <c r="T202" i="38"/>
  <c r="V201" i="38"/>
  <c r="T201" i="38"/>
  <c r="V200" i="38"/>
  <c r="T200" i="38"/>
  <c r="U200" i="38" s="1"/>
  <c r="V199" i="38"/>
  <c r="T199" i="38"/>
  <c r="V198" i="38"/>
  <c r="T198" i="38"/>
  <c r="V197" i="38"/>
  <c r="T197" i="38"/>
  <c r="U197" i="38" s="1"/>
  <c r="V196" i="38"/>
  <c r="T196" i="38"/>
  <c r="X195" i="38"/>
  <c r="V195" i="38"/>
  <c r="T195" i="38"/>
  <c r="U195" i="38" s="1"/>
  <c r="V194" i="38"/>
  <c r="T194" i="38"/>
  <c r="V193" i="38"/>
  <c r="T193" i="38"/>
  <c r="U193" i="38" s="1"/>
  <c r="V192" i="38"/>
  <c r="T192" i="38"/>
  <c r="V191" i="38"/>
  <c r="T191" i="38"/>
  <c r="U191" i="38" s="1"/>
  <c r="V190" i="38"/>
  <c r="T190" i="38"/>
  <c r="U190" i="38" s="1"/>
  <c r="V189" i="38"/>
  <c r="T189" i="38"/>
  <c r="U189" i="38" s="1"/>
  <c r="V188" i="38"/>
  <c r="T188" i="38"/>
  <c r="V187" i="38"/>
  <c r="T187" i="38"/>
  <c r="V186" i="38"/>
  <c r="T186" i="38"/>
  <c r="V185" i="38"/>
  <c r="T185" i="38"/>
  <c r="U185" i="38" s="1"/>
  <c r="V184" i="38"/>
  <c r="T184" i="38"/>
  <c r="V183" i="38"/>
  <c r="T183" i="38"/>
  <c r="U183" i="38" s="1"/>
  <c r="V182" i="38"/>
  <c r="T182" i="38"/>
  <c r="U182" i="38" s="1"/>
  <c r="I220" i="38"/>
  <c r="V181" i="38"/>
  <c r="T181" i="38"/>
  <c r="F180" i="38"/>
  <c r="X201" i="38" l="1"/>
  <c r="U201" i="38"/>
  <c r="X205" i="38"/>
  <c r="U205" i="38"/>
  <c r="X188" i="38"/>
  <c r="U188" i="38"/>
  <c r="X192" i="38"/>
  <c r="U192" i="38"/>
  <c r="X194" i="38"/>
  <c r="U194" i="38"/>
  <c r="X210" i="38"/>
  <c r="U210" i="38"/>
  <c r="X214" i="38"/>
  <c r="U214" i="38"/>
  <c r="X216" i="38"/>
  <c r="U216" i="38"/>
  <c r="X186" i="38"/>
  <c r="U186" i="38"/>
  <c r="X196" i="38"/>
  <c r="U196" i="38"/>
  <c r="X187" i="38"/>
  <c r="U187" i="38"/>
  <c r="X213" i="38"/>
  <c r="U213" i="38"/>
  <c r="X217" i="38"/>
  <c r="U217" i="38"/>
  <c r="X219" i="38"/>
  <c r="U219" i="38"/>
  <c r="P216" i="42"/>
  <c r="M216" i="42"/>
  <c r="P219" i="42"/>
  <c r="M219" i="42"/>
  <c r="X208" i="38"/>
  <c r="U208" i="38"/>
  <c r="P208" i="42"/>
  <c r="M208" i="42"/>
  <c r="X198" i="38"/>
  <c r="U198" i="38"/>
  <c r="X202" i="38"/>
  <c r="U202" i="38"/>
  <c r="X199" i="38"/>
  <c r="U199" i="38"/>
  <c r="X181" i="38"/>
  <c r="U181" i="38"/>
  <c r="X184" i="38"/>
  <c r="U184" i="38"/>
  <c r="X204" i="38"/>
  <c r="P213" i="42"/>
  <c r="M213" i="42"/>
  <c r="P235" i="42"/>
  <c r="P240" i="42"/>
  <c r="P212" i="42"/>
  <c r="P209" i="42"/>
  <c r="P215" i="42"/>
  <c r="P243" i="42"/>
  <c r="P218" i="42"/>
  <c r="P206" i="42"/>
  <c r="P205" i="42"/>
  <c r="P214" i="42"/>
  <c r="L249" i="42"/>
  <c r="M249" i="42" s="1"/>
  <c r="P221" i="42"/>
  <c r="X211" i="38"/>
  <c r="X218" i="38"/>
  <c r="X191" i="38"/>
  <c r="X182" i="38"/>
  <c r="X215" i="38"/>
  <c r="X183" i="38"/>
  <c r="X207" i="38"/>
  <c r="X190" i="38"/>
  <c r="X212" i="38"/>
  <c r="T220" i="38"/>
  <c r="U220" i="38" s="1"/>
  <c r="X189" i="38"/>
  <c r="X185" i="38"/>
  <c r="X193" i="38"/>
  <c r="X197" i="38"/>
  <c r="X200" i="38"/>
  <c r="X203" i="38"/>
  <c r="X206" i="38"/>
  <c r="V85" i="46"/>
  <c r="S85" i="46"/>
  <c r="R85" i="46"/>
  <c r="Q85" i="46"/>
  <c r="P85" i="46"/>
  <c r="O85" i="46"/>
  <c r="N85" i="46"/>
  <c r="M85" i="46"/>
  <c r="L85" i="46"/>
  <c r="K85" i="46"/>
  <c r="J85" i="46"/>
  <c r="I85" i="46"/>
  <c r="H85" i="46"/>
  <c r="V84" i="46"/>
  <c r="T84" i="46"/>
  <c r="V83" i="46"/>
  <c r="T83" i="46"/>
  <c r="U83" i="46" s="1"/>
  <c r="V82" i="46"/>
  <c r="T82" i="46"/>
  <c r="V81" i="46"/>
  <c r="T81" i="46"/>
  <c r="V80" i="46"/>
  <c r="T80" i="46"/>
  <c r="U80" i="46" s="1"/>
  <c r="V79" i="46"/>
  <c r="T79" i="46"/>
  <c r="V78" i="46"/>
  <c r="T78" i="46"/>
  <c r="V77" i="46"/>
  <c r="T77" i="46"/>
  <c r="U77" i="46" s="1"/>
  <c r="V75" i="46"/>
  <c r="T75" i="46"/>
  <c r="V74" i="46"/>
  <c r="T74" i="46"/>
  <c r="V73" i="46"/>
  <c r="T73" i="46"/>
  <c r="U73" i="46" s="1"/>
  <c r="V72" i="46"/>
  <c r="T72" i="46"/>
  <c r="V71" i="46"/>
  <c r="T71" i="46"/>
  <c r="V70" i="46"/>
  <c r="T70" i="46"/>
  <c r="U70" i="46" s="1"/>
  <c r="V69" i="46"/>
  <c r="T69" i="46"/>
  <c r="V68" i="46"/>
  <c r="T68" i="46"/>
  <c r="X67" i="46"/>
  <c r="V67" i="46"/>
  <c r="T67" i="46"/>
  <c r="U67" i="46" s="1"/>
  <c r="V66" i="46"/>
  <c r="T66" i="46"/>
  <c r="V65" i="46"/>
  <c r="T65" i="46"/>
  <c r="V64" i="46"/>
  <c r="T64" i="46"/>
  <c r="U64" i="46" s="1"/>
  <c r="V63" i="46"/>
  <c r="T63" i="46"/>
  <c r="V62" i="46"/>
  <c r="T62" i="46"/>
  <c r="V61" i="46"/>
  <c r="T61" i="46"/>
  <c r="U61" i="46" s="1"/>
  <c r="V60" i="46"/>
  <c r="T60" i="46"/>
  <c r="V59" i="46"/>
  <c r="T59" i="46"/>
  <c r="V58" i="46"/>
  <c r="T58" i="46"/>
  <c r="U58" i="46" s="1"/>
  <c r="V57" i="46"/>
  <c r="T57" i="46"/>
  <c r="V56" i="46"/>
  <c r="T56" i="46"/>
  <c r="V55" i="46"/>
  <c r="T55" i="46"/>
  <c r="U55" i="46" s="1"/>
  <c r="V54" i="46"/>
  <c r="T54" i="46"/>
  <c r="V53" i="46"/>
  <c r="T53" i="46"/>
  <c r="V52" i="46"/>
  <c r="T52" i="46"/>
  <c r="U52" i="46" s="1"/>
  <c r="V51" i="46"/>
  <c r="T51" i="46"/>
  <c r="V50" i="46"/>
  <c r="T50" i="46"/>
  <c r="V49" i="46"/>
  <c r="T49" i="46"/>
  <c r="U49" i="46" s="1"/>
  <c r="V48" i="46"/>
  <c r="T48" i="46"/>
  <c r="V47" i="46"/>
  <c r="T47" i="46"/>
  <c r="F46" i="46"/>
  <c r="X78" i="46" l="1"/>
  <c r="U78" i="46"/>
  <c r="X81" i="46"/>
  <c r="U81" i="46"/>
  <c r="X84" i="46"/>
  <c r="U84" i="46"/>
  <c r="X53" i="46"/>
  <c r="U53" i="46"/>
  <c r="X54" i="46"/>
  <c r="U54" i="46"/>
  <c r="X63" i="46"/>
  <c r="U63" i="46"/>
  <c r="X66" i="46"/>
  <c r="U66" i="46"/>
  <c r="X59" i="46"/>
  <c r="U59" i="46"/>
  <c r="X68" i="46"/>
  <c r="U68" i="46"/>
  <c r="X69" i="46"/>
  <c r="U69" i="46"/>
  <c r="X72" i="46"/>
  <c r="U72" i="46"/>
  <c r="X75" i="46"/>
  <c r="U75" i="46"/>
  <c r="X79" i="46"/>
  <c r="U79" i="46"/>
  <c r="X82" i="46"/>
  <c r="U82" i="46"/>
  <c r="X62" i="46"/>
  <c r="U62" i="46"/>
  <c r="X71" i="46"/>
  <c r="U71" i="46"/>
  <c r="X51" i="46"/>
  <c r="U51" i="46"/>
  <c r="X60" i="46"/>
  <c r="U60" i="46"/>
  <c r="X57" i="46"/>
  <c r="U57" i="46"/>
  <c r="X65" i="46"/>
  <c r="U65" i="46"/>
  <c r="X47" i="46"/>
  <c r="U47" i="46"/>
  <c r="X48" i="46"/>
  <c r="U48" i="46"/>
  <c r="X50" i="46"/>
  <c r="U50" i="46"/>
  <c r="X56" i="46"/>
  <c r="U56" i="46"/>
  <c r="X74" i="46"/>
  <c r="U74" i="46"/>
  <c r="X52" i="46"/>
  <c r="X70" i="46"/>
  <c r="X49" i="46"/>
  <c r="X55" i="46"/>
  <c r="X73" i="46"/>
  <c r="X58" i="46"/>
  <c r="X77" i="46"/>
  <c r="X61" i="46"/>
  <c r="X80" i="46"/>
  <c r="X64" i="46"/>
  <c r="X83" i="46"/>
  <c r="T85" i="46"/>
  <c r="U85" i="46" s="1"/>
  <c r="W79" i="56" l="1"/>
  <c r="T79" i="56"/>
  <c r="S79" i="56"/>
  <c r="R79" i="56"/>
  <c r="Q79" i="56"/>
  <c r="P79" i="56"/>
  <c r="O79" i="56"/>
  <c r="N79" i="56"/>
  <c r="M79" i="56"/>
  <c r="L79" i="56"/>
  <c r="K79" i="56"/>
  <c r="J79" i="56"/>
  <c r="I79" i="56"/>
  <c r="H79" i="56"/>
  <c r="U79" i="56" s="1"/>
  <c r="Y78" i="56"/>
  <c r="W78" i="56"/>
  <c r="U78" i="56"/>
  <c r="V78" i="56" s="1"/>
  <c r="W77" i="56"/>
  <c r="U77" i="56"/>
  <c r="Y77" i="56" s="1"/>
  <c r="W76" i="56"/>
  <c r="U76" i="56"/>
  <c r="Y76" i="56" s="1"/>
  <c r="W75" i="56"/>
  <c r="U75" i="56"/>
  <c r="V75" i="56" s="1"/>
  <c r="W74" i="56"/>
  <c r="V74" i="56"/>
  <c r="U74" i="56"/>
  <c r="Y74" i="56" s="1"/>
  <c r="W73" i="56"/>
  <c r="U73" i="56"/>
  <c r="Y73" i="56" s="1"/>
  <c r="W72" i="56"/>
  <c r="U72" i="56"/>
  <c r="V72" i="56" s="1"/>
  <c r="Y71" i="56"/>
  <c r="W70" i="56"/>
  <c r="U70" i="56"/>
  <c r="Y70" i="56" s="1"/>
  <c r="W69" i="56"/>
  <c r="U69" i="56"/>
  <c r="Y69" i="56" s="1"/>
  <c r="W68" i="56"/>
  <c r="U68" i="56"/>
  <c r="V68" i="56" s="1"/>
  <c r="W67" i="56"/>
  <c r="U67" i="56"/>
  <c r="V67" i="56" s="1"/>
  <c r="W66" i="56"/>
  <c r="U66" i="56"/>
  <c r="Y66" i="56" s="1"/>
  <c r="Y65" i="56"/>
  <c r="W65" i="56"/>
  <c r="U65" i="56"/>
  <c r="V65" i="56" s="1"/>
  <c r="Y64" i="56"/>
  <c r="W64" i="56"/>
  <c r="V64" i="56"/>
  <c r="U64" i="56"/>
  <c r="W63" i="56"/>
  <c r="U63" i="56"/>
  <c r="Y63" i="56" s="1"/>
  <c r="Y62" i="56"/>
  <c r="W62" i="56"/>
  <c r="V62" i="56"/>
  <c r="U62" i="56"/>
  <c r="W61" i="56"/>
  <c r="U61" i="56"/>
  <c r="Y61" i="56" s="1"/>
  <c r="W60" i="56"/>
  <c r="U60" i="56"/>
  <c r="Y60" i="56" s="1"/>
  <c r="W59" i="56"/>
  <c r="U59" i="56"/>
  <c r="V59" i="56" s="1"/>
  <c r="W58" i="56"/>
  <c r="V58" i="56"/>
  <c r="U58" i="56"/>
  <c r="W57" i="56"/>
  <c r="U57" i="56"/>
  <c r="Y57" i="56" s="1"/>
  <c r="W56" i="56"/>
  <c r="V56" i="56"/>
  <c r="U56" i="56"/>
  <c r="W55" i="56"/>
  <c r="U55" i="56"/>
  <c r="Y55" i="56" s="1"/>
  <c r="Y54" i="56"/>
  <c r="W54" i="56"/>
  <c r="V54" i="56"/>
  <c r="U54" i="56"/>
  <c r="W53" i="56"/>
  <c r="U53" i="56"/>
  <c r="V53" i="56" s="1"/>
  <c r="W52" i="56"/>
  <c r="U52" i="56"/>
  <c r="V52" i="56" s="1"/>
  <c r="W51" i="56"/>
  <c r="U51" i="56"/>
  <c r="Y51" i="56" s="1"/>
  <c r="Y50" i="56"/>
  <c r="W50" i="56"/>
  <c r="U50" i="56"/>
  <c r="V50" i="56" s="1"/>
  <c r="W49" i="56"/>
  <c r="U49" i="56"/>
  <c r="Y49" i="56" s="1"/>
  <c r="Y48" i="56"/>
  <c r="W48" i="56"/>
  <c r="U48" i="56"/>
  <c r="V48" i="56" s="1"/>
  <c r="Y47" i="56"/>
  <c r="W47" i="56"/>
  <c r="V47" i="56"/>
  <c r="U47" i="56"/>
  <c r="W46" i="56"/>
  <c r="U46" i="56"/>
  <c r="Y46" i="56" s="1"/>
  <c r="Y45" i="56"/>
  <c r="W45" i="56"/>
  <c r="V45" i="56"/>
  <c r="U45" i="56"/>
  <c r="W44" i="56"/>
  <c r="U44" i="56"/>
  <c r="V44" i="56" s="1"/>
  <c r="F43" i="56"/>
  <c r="Y67" i="56" l="1"/>
  <c r="V51" i="56"/>
  <c r="V61" i="56"/>
  <c r="V70" i="56"/>
  <c r="Y44" i="56"/>
  <c r="Y53" i="56"/>
  <c r="Y59" i="56"/>
  <c r="Y68" i="56"/>
  <c r="Y75" i="56"/>
  <c r="Y72" i="56"/>
  <c r="V77" i="56"/>
  <c r="Y79" i="56"/>
  <c r="V79" i="56"/>
  <c r="V46" i="56"/>
  <c r="V49" i="56"/>
  <c r="V55" i="56"/>
  <c r="V60" i="56"/>
  <c r="V63" i="56"/>
  <c r="V66" i="56"/>
  <c r="V69" i="56"/>
  <c r="V57" i="56"/>
  <c r="V73" i="56"/>
  <c r="V76" i="56"/>
  <c r="Y52" i="56"/>
  <c r="V430" i="45"/>
  <c r="S430" i="45"/>
  <c r="R430" i="45"/>
  <c r="Q430" i="45"/>
  <c r="P430" i="45"/>
  <c r="O430" i="45"/>
  <c r="N430" i="45"/>
  <c r="M430" i="45"/>
  <c r="L430" i="45"/>
  <c r="K430" i="45"/>
  <c r="J430" i="45"/>
  <c r="I430" i="45"/>
  <c r="H430" i="45"/>
  <c r="V429" i="45"/>
  <c r="T429" i="45"/>
  <c r="V428" i="45"/>
  <c r="T428" i="45"/>
  <c r="U428" i="45" s="1"/>
  <c r="V427" i="45"/>
  <c r="T427" i="45"/>
  <c r="U427" i="45" s="1"/>
  <c r="V426" i="45"/>
  <c r="T426" i="45"/>
  <c r="U426" i="45" s="1"/>
  <c r="V425" i="45"/>
  <c r="T425" i="45"/>
  <c r="V424" i="45"/>
  <c r="T424" i="45"/>
  <c r="U424" i="45" s="1"/>
  <c r="V423" i="45"/>
  <c r="T423" i="45"/>
  <c r="U423" i="45" s="1"/>
  <c r="V422" i="45"/>
  <c r="T422" i="45"/>
  <c r="U422" i="45" s="1"/>
  <c r="V421" i="45"/>
  <c r="T421" i="45"/>
  <c r="U421" i="45" s="1"/>
  <c r="X420" i="45"/>
  <c r="V419" i="45"/>
  <c r="T419" i="45"/>
  <c r="V418" i="45"/>
  <c r="T418" i="45"/>
  <c r="U418" i="45" s="1"/>
  <c r="V417" i="45"/>
  <c r="T417" i="45"/>
  <c r="U417" i="45" s="1"/>
  <c r="V416" i="45"/>
  <c r="T416" i="45"/>
  <c r="V415" i="45"/>
  <c r="T415" i="45"/>
  <c r="U415" i="45" s="1"/>
  <c r="V414" i="45"/>
  <c r="T414" i="45"/>
  <c r="V413" i="45"/>
  <c r="T413" i="45"/>
  <c r="V412" i="45"/>
  <c r="T412" i="45"/>
  <c r="U412" i="45" s="1"/>
  <c r="V411" i="45"/>
  <c r="T411" i="45"/>
  <c r="V410" i="45"/>
  <c r="T410" i="45"/>
  <c r="V409" i="45"/>
  <c r="T409" i="45"/>
  <c r="U409" i="45" s="1"/>
  <c r="V408" i="45"/>
  <c r="T408" i="45"/>
  <c r="U408" i="45" s="1"/>
  <c r="V407" i="45"/>
  <c r="T407" i="45"/>
  <c r="V406" i="45"/>
  <c r="T406" i="45"/>
  <c r="U406" i="45" s="1"/>
  <c r="V405" i="45"/>
  <c r="T405" i="45"/>
  <c r="U405" i="45" s="1"/>
  <c r="V404" i="45"/>
  <c r="T404" i="45"/>
  <c r="V403" i="45"/>
  <c r="T403" i="45"/>
  <c r="U403" i="45" s="1"/>
  <c r="V402" i="45"/>
  <c r="T402" i="45"/>
  <c r="V401" i="45"/>
  <c r="T401" i="45"/>
  <c r="V400" i="45"/>
  <c r="T400" i="45"/>
  <c r="U400" i="45" s="1"/>
  <c r="V399" i="45"/>
  <c r="T399" i="45"/>
  <c r="U399" i="45" s="1"/>
  <c r="V398" i="45"/>
  <c r="T398" i="45"/>
  <c r="V397" i="45"/>
  <c r="T397" i="45"/>
  <c r="U397" i="45" s="1"/>
  <c r="V396" i="45"/>
  <c r="T396" i="45"/>
  <c r="V395" i="45"/>
  <c r="T395" i="45"/>
  <c r="V394" i="45"/>
  <c r="T394" i="45"/>
  <c r="U394" i="45" s="1"/>
  <c r="V393" i="45"/>
  <c r="T393" i="45"/>
  <c r="U393" i="45" s="1"/>
  <c r="V392" i="45"/>
  <c r="T392" i="45"/>
  <c r="F391" i="45"/>
  <c r="X392" i="45" l="1"/>
  <c r="U392" i="45"/>
  <c r="X426" i="45"/>
  <c r="X402" i="45"/>
  <c r="U402" i="45"/>
  <c r="X411" i="45"/>
  <c r="U411" i="45"/>
  <c r="X414" i="45"/>
  <c r="U414" i="45"/>
  <c r="X428" i="45"/>
  <c r="X416" i="45"/>
  <c r="U416" i="45"/>
  <c r="X429" i="45"/>
  <c r="U429" i="45"/>
  <c r="X397" i="45"/>
  <c r="X401" i="45"/>
  <c r="U401" i="45"/>
  <c r="X404" i="45"/>
  <c r="U404" i="45"/>
  <c r="X406" i="45"/>
  <c r="X419" i="45"/>
  <c r="U419" i="45"/>
  <c r="X395" i="45"/>
  <c r="U395" i="45"/>
  <c r="X398" i="45"/>
  <c r="U398" i="45"/>
  <c r="X396" i="45"/>
  <c r="U396" i="45"/>
  <c r="X407" i="45"/>
  <c r="U407" i="45"/>
  <c r="X410" i="45"/>
  <c r="U410" i="45"/>
  <c r="X413" i="45"/>
  <c r="U413" i="45"/>
  <c r="X415" i="45"/>
  <c r="X425" i="45"/>
  <c r="U425" i="45"/>
  <c r="X422" i="45"/>
  <c r="X400" i="45"/>
  <c r="X409" i="45"/>
  <c r="X418" i="45"/>
  <c r="X423" i="45"/>
  <c r="T430" i="45"/>
  <c r="U430" i="45" s="1"/>
  <c r="X394" i="45"/>
  <c r="X403" i="45"/>
  <c r="X412" i="45"/>
  <c r="X393" i="45"/>
  <c r="X399" i="45"/>
  <c r="X405" i="45"/>
  <c r="X408" i="45"/>
  <c r="X417" i="45"/>
  <c r="X421" i="45"/>
  <c r="X424" i="45"/>
  <c r="X427" i="45"/>
  <c r="H155" i="44"/>
  <c r="X155" i="44" l="1"/>
  <c r="U155" i="44"/>
  <c r="T155" i="44"/>
  <c r="S155" i="44"/>
  <c r="R155" i="44"/>
  <c r="Q155" i="44"/>
  <c r="P155" i="44"/>
  <c r="O155" i="44"/>
  <c r="N155" i="44"/>
  <c r="M155" i="44"/>
  <c r="L155" i="44"/>
  <c r="K155" i="44"/>
  <c r="J155" i="44"/>
  <c r="I155" i="44"/>
  <c r="Z154" i="44"/>
  <c r="X154" i="44"/>
  <c r="V154" i="44"/>
  <c r="W154" i="44" s="1"/>
  <c r="X153" i="44"/>
  <c r="V153" i="44"/>
  <c r="X152" i="44"/>
  <c r="V152" i="44"/>
  <c r="W152" i="44" s="1"/>
  <c r="X151" i="44"/>
  <c r="V151" i="44"/>
  <c r="W151" i="44" s="1"/>
  <c r="X150" i="44"/>
  <c r="V150" i="44"/>
  <c r="X149" i="44"/>
  <c r="V149" i="44"/>
  <c r="W149" i="44" s="1"/>
  <c r="X148" i="44"/>
  <c r="V148" i="44"/>
  <c r="W148" i="44" s="1"/>
  <c r="X147" i="44"/>
  <c r="V147" i="44"/>
  <c r="X146" i="44"/>
  <c r="V146" i="44"/>
  <c r="W146" i="44" s="1"/>
  <c r="X145" i="44"/>
  <c r="V145" i="44"/>
  <c r="W145" i="44" s="1"/>
  <c r="X144" i="44"/>
  <c r="V144" i="44"/>
  <c r="Z143" i="44"/>
  <c r="X143" i="44"/>
  <c r="V143" i="44"/>
  <c r="W143" i="44" s="1"/>
  <c r="Z142" i="44"/>
  <c r="X142" i="44"/>
  <c r="V142" i="44"/>
  <c r="W142" i="44" s="1"/>
  <c r="Z141" i="44"/>
  <c r="X140" i="44"/>
  <c r="V140" i="44"/>
  <c r="W140" i="44" s="1"/>
  <c r="X139" i="44"/>
  <c r="V139" i="44"/>
  <c r="X138" i="44"/>
  <c r="V138" i="44"/>
  <c r="X137" i="44"/>
  <c r="V137" i="44"/>
  <c r="W137" i="44" s="1"/>
  <c r="X136" i="44"/>
  <c r="V136" i="44"/>
  <c r="X135" i="44"/>
  <c r="V135" i="44"/>
  <c r="X134" i="44"/>
  <c r="V134" i="44"/>
  <c r="W134" i="44" s="1"/>
  <c r="X133" i="44"/>
  <c r="V133" i="44"/>
  <c r="X132" i="44"/>
  <c r="V132" i="44"/>
  <c r="X131" i="44"/>
  <c r="V131" i="44"/>
  <c r="W131" i="44" s="1"/>
  <c r="X130" i="44"/>
  <c r="V130" i="44"/>
  <c r="X129" i="44"/>
  <c r="V129" i="44"/>
  <c r="X128" i="44"/>
  <c r="V128" i="44"/>
  <c r="W128" i="44" s="1"/>
  <c r="X127" i="44"/>
  <c r="V127" i="44"/>
  <c r="X126" i="44"/>
  <c r="V126" i="44"/>
  <c r="X125" i="44"/>
  <c r="V125" i="44"/>
  <c r="W125" i="44" s="1"/>
  <c r="X124" i="44"/>
  <c r="V124" i="44"/>
  <c r="X123" i="44"/>
  <c r="V123" i="44"/>
  <c r="X122" i="44"/>
  <c r="V122" i="44"/>
  <c r="W122" i="44" s="1"/>
  <c r="X121" i="44"/>
  <c r="V121" i="44"/>
  <c r="F120" i="44"/>
  <c r="Z132" i="44" l="1"/>
  <c r="W132" i="44"/>
  <c r="Z138" i="44"/>
  <c r="W138" i="44"/>
  <c r="Z144" i="44"/>
  <c r="W144" i="44"/>
  <c r="Z153" i="44"/>
  <c r="W153" i="44"/>
  <c r="Z126" i="44"/>
  <c r="W126" i="44"/>
  <c r="Z121" i="44"/>
  <c r="W121" i="44"/>
  <c r="Z135" i="44"/>
  <c r="W135" i="44"/>
  <c r="Z139" i="44"/>
  <c r="W139" i="44"/>
  <c r="Z150" i="44"/>
  <c r="W150" i="44"/>
  <c r="Z151" i="44"/>
  <c r="Z124" i="44"/>
  <c r="W124" i="44"/>
  <c r="Z130" i="44"/>
  <c r="W130" i="44"/>
  <c r="Z136" i="44"/>
  <c r="W136" i="44"/>
  <c r="Z127" i="44"/>
  <c r="W127" i="44"/>
  <c r="Z129" i="44"/>
  <c r="W129" i="44"/>
  <c r="Z133" i="44"/>
  <c r="W133" i="44"/>
  <c r="Z147" i="44"/>
  <c r="W147" i="44"/>
  <c r="Z148" i="44"/>
  <c r="Z123" i="44"/>
  <c r="W123" i="44"/>
  <c r="Z146" i="44"/>
  <c r="V155" i="44"/>
  <c r="W155" i="44" s="1"/>
  <c r="Z145" i="44"/>
  <c r="Z152" i="44"/>
  <c r="Z149" i="44"/>
  <c r="Z122" i="44"/>
  <c r="Z125" i="44"/>
  <c r="Z128" i="44"/>
  <c r="Z140" i="44"/>
  <c r="Z131" i="44"/>
  <c r="Z134" i="44"/>
  <c r="Z137" i="44"/>
  <c r="V387" i="45"/>
  <c r="S387" i="45"/>
  <c r="R387" i="45"/>
  <c r="Q387" i="45"/>
  <c r="P387" i="45"/>
  <c r="O387" i="45"/>
  <c r="N387" i="45"/>
  <c r="M387" i="45"/>
  <c r="L387" i="45"/>
  <c r="K387" i="45"/>
  <c r="J387" i="45"/>
  <c r="I387" i="45"/>
  <c r="H387" i="45"/>
  <c r="V386" i="45"/>
  <c r="T386" i="45"/>
  <c r="X385" i="45"/>
  <c r="V385" i="45"/>
  <c r="T385" i="45"/>
  <c r="U385" i="45" s="1"/>
  <c r="V384" i="45"/>
  <c r="T384" i="45"/>
  <c r="U384" i="45" s="1"/>
  <c r="V383" i="45"/>
  <c r="T383" i="45"/>
  <c r="V382" i="45"/>
  <c r="T382" i="45"/>
  <c r="U382" i="45" s="1"/>
  <c r="V381" i="45"/>
  <c r="T381" i="45"/>
  <c r="U381" i="45" s="1"/>
  <c r="V380" i="45"/>
  <c r="T380" i="45"/>
  <c r="V379" i="45"/>
  <c r="T379" i="45"/>
  <c r="U379" i="45" s="1"/>
  <c r="V378" i="45"/>
  <c r="T378" i="45"/>
  <c r="U378" i="45" s="1"/>
  <c r="X377" i="45"/>
  <c r="V376" i="45"/>
  <c r="T376" i="45"/>
  <c r="U376" i="45" s="1"/>
  <c r="V375" i="45"/>
  <c r="T375" i="45"/>
  <c r="U375" i="45" s="1"/>
  <c r="V374" i="45"/>
  <c r="T374" i="45"/>
  <c r="U374" i="45" s="1"/>
  <c r="V373" i="45"/>
  <c r="T373" i="45"/>
  <c r="U373" i="45" s="1"/>
  <c r="V372" i="45"/>
  <c r="T372" i="45"/>
  <c r="U372" i="45" s="1"/>
  <c r="V371" i="45"/>
  <c r="T371" i="45"/>
  <c r="U371" i="45" s="1"/>
  <c r="V370" i="45"/>
  <c r="T370" i="45"/>
  <c r="U370" i="45" s="1"/>
  <c r="V369" i="45"/>
  <c r="T369" i="45"/>
  <c r="U369" i="45" s="1"/>
  <c r="V368" i="45"/>
  <c r="T368" i="45"/>
  <c r="U368" i="45" s="1"/>
  <c r="V367" i="45"/>
  <c r="T367" i="45"/>
  <c r="U367" i="45" s="1"/>
  <c r="V366" i="45"/>
  <c r="T366" i="45"/>
  <c r="U366" i="45" s="1"/>
  <c r="V365" i="45"/>
  <c r="T365" i="45"/>
  <c r="U365" i="45" s="1"/>
  <c r="V364" i="45"/>
  <c r="T364" i="45"/>
  <c r="U364" i="45" s="1"/>
  <c r="V363" i="45"/>
  <c r="T363" i="45"/>
  <c r="U363" i="45" s="1"/>
  <c r="V362" i="45"/>
  <c r="T362" i="45"/>
  <c r="U362" i="45" s="1"/>
  <c r="V361" i="45"/>
  <c r="T361" i="45"/>
  <c r="U361" i="45" s="1"/>
  <c r="V360" i="45"/>
  <c r="T360" i="45"/>
  <c r="U360" i="45" s="1"/>
  <c r="V359" i="45"/>
  <c r="T359" i="45"/>
  <c r="U359" i="45" s="1"/>
  <c r="V358" i="45"/>
  <c r="T358" i="45"/>
  <c r="U358" i="45" s="1"/>
  <c r="V357" i="45"/>
  <c r="T357" i="45"/>
  <c r="U357" i="45" s="1"/>
  <c r="V356" i="45"/>
  <c r="T356" i="45"/>
  <c r="U356" i="45" s="1"/>
  <c r="V355" i="45"/>
  <c r="T355" i="45"/>
  <c r="U355" i="45" s="1"/>
  <c r="V354" i="45"/>
  <c r="T354" i="45"/>
  <c r="U354" i="45" s="1"/>
  <c r="V353" i="45"/>
  <c r="T353" i="45"/>
  <c r="U353" i="45" s="1"/>
  <c r="V352" i="45"/>
  <c r="T352" i="45"/>
  <c r="U352" i="45" s="1"/>
  <c r="V351" i="45"/>
  <c r="T351" i="45"/>
  <c r="U351" i="45" s="1"/>
  <c r="V350" i="45"/>
  <c r="T350" i="45"/>
  <c r="U350" i="45" s="1"/>
  <c r="V349" i="45"/>
  <c r="T349" i="45"/>
  <c r="U349" i="45" s="1"/>
  <c r="F348" i="45"/>
  <c r="X365" i="45" l="1"/>
  <c r="X368" i="45"/>
  <c r="X363" i="45"/>
  <c r="X372" i="45"/>
  <c r="X356" i="45"/>
  <c r="X383" i="45"/>
  <c r="U383" i="45"/>
  <c r="X386" i="45"/>
  <c r="U386" i="45"/>
  <c r="X354" i="45"/>
  <c r="X375" i="45"/>
  <c r="X359" i="45"/>
  <c r="X371" i="45"/>
  <c r="X350" i="45"/>
  <c r="X369" i="45"/>
  <c r="X379" i="45"/>
  <c r="X362" i="45"/>
  <c r="X353" i="45"/>
  <c r="X360" i="45"/>
  <c r="X374" i="45"/>
  <c r="X380" i="45"/>
  <c r="U380" i="45"/>
  <c r="X382" i="45"/>
  <c r="X366" i="45"/>
  <c r="X357" i="45"/>
  <c r="X351" i="45"/>
  <c r="T387" i="45"/>
  <c r="U387" i="45" s="1"/>
  <c r="X378" i="45"/>
  <c r="X381" i="45"/>
  <c r="X384" i="45"/>
  <c r="X349" i="45"/>
  <c r="X352" i="45"/>
  <c r="X355" i="45"/>
  <c r="X358" i="45"/>
  <c r="X361" i="45"/>
  <c r="X364" i="45"/>
  <c r="X367" i="45"/>
  <c r="X370" i="45"/>
  <c r="X373" i="45"/>
  <c r="X376" i="45"/>
  <c r="K199" i="42"/>
  <c r="M184" i="42"/>
  <c r="M185" i="42"/>
  <c r="M186" i="42"/>
  <c r="M187" i="42"/>
  <c r="M188" i="42"/>
  <c r="M189" i="42"/>
  <c r="M190" i="42"/>
  <c r="M191" i="42"/>
  <c r="M192" i="42"/>
  <c r="M193" i="42"/>
  <c r="M194" i="42"/>
  <c r="M195" i="42"/>
  <c r="M196" i="42"/>
  <c r="M197" i="42"/>
  <c r="M198" i="42"/>
  <c r="M183" i="42"/>
  <c r="M175" i="42"/>
  <c r="M176" i="42"/>
  <c r="M177" i="42"/>
  <c r="M178" i="42"/>
  <c r="M179" i="42"/>
  <c r="M180" i="42"/>
  <c r="M181" i="42"/>
  <c r="M174" i="42"/>
  <c r="M155" i="42"/>
  <c r="M156" i="42"/>
  <c r="M159" i="42"/>
  <c r="M160" i="42"/>
  <c r="M161" i="42"/>
  <c r="M162" i="42"/>
  <c r="M163" i="42"/>
  <c r="M165" i="42"/>
  <c r="M166" i="42"/>
  <c r="M167" i="42"/>
  <c r="M168" i="42"/>
  <c r="M169" i="42"/>
  <c r="M170" i="42"/>
  <c r="M171" i="42"/>
  <c r="M172" i="42"/>
  <c r="M154" i="42"/>
  <c r="R8" i="61"/>
  <c r="R10" i="61"/>
  <c r="R7" i="61"/>
  <c r="R11" i="61"/>
  <c r="R6" i="61"/>
  <c r="R12" i="61"/>
  <c r="R9" i="61"/>
  <c r="R13" i="61"/>
  <c r="R14" i="61"/>
  <c r="R15" i="61"/>
  <c r="R16" i="61"/>
  <c r="R17" i="61"/>
  <c r="R18" i="61"/>
  <c r="R19" i="61"/>
  <c r="R20" i="61"/>
  <c r="R21" i="61"/>
  <c r="R22" i="61"/>
  <c r="R23" i="61"/>
  <c r="R24" i="61"/>
  <c r="R25" i="61"/>
  <c r="R26" i="61"/>
  <c r="R27" i="61"/>
  <c r="R28" i="61"/>
  <c r="R29" i="61"/>
  <c r="R30" i="61"/>
  <c r="R5" i="61"/>
  <c r="R13" i="59"/>
  <c r="R5" i="59"/>
  <c r="R8" i="59"/>
  <c r="R10" i="59"/>
  <c r="R7" i="59"/>
  <c r="R14" i="59"/>
  <c r="R15" i="59"/>
  <c r="R9" i="59"/>
  <c r="R16" i="59"/>
  <c r="R11" i="59"/>
  <c r="R17" i="59"/>
  <c r="R18" i="59"/>
  <c r="R19" i="59"/>
  <c r="R12" i="59"/>
  <c r="R20" i="59"/>
  <c r="R21" i="59"/>
  <c r="R22" i="59"/>
  <c r="R23" i="59"/>
  <c r="R24" i="59"/>
  <c r="R25" i="59"/>
  <c r="R26" i="59"/>
  <c r="R27" i="59"/>
  <c r="R28" i="59"/>
  <c r="R29" i="59"/>
  <c r="R30" i="59"/>
  <c r="R6" i="59"/>
  <c r="D29" i="59"/>
  <c r="B24" i="61"/>
  <c r="E23" i="61"/>
  <c r="E24" i="61"/>
  <c r="E25" i="61"/>
  <c r="E26" i="61"/>
  <c r="E27" i="61"/>
  <c r="E28" i="61"/>
  <c r="D23" i="61"/>
  <c r="D29" i="61" s="1"/>
  <c r="D24" i="61"/>
  <c r="D25" i="61"/>
  <c r="D26" i="61"/>
  <c r="D27" i="61"/>
  <c r="D28" i="61"/>
  <c r="C23" i="61"/>
  <c r="C24" i="61"/>
  <c r="C25" i="61"/>
  <c r="C26" i="61"/>
  <c r="C27" i="61"/>
  <c r="C28" i="61"/>
  <c r="B23" i="61"/>
  <c r="B25" i="61"/>
  <c r="B26" i="61"/>
  <c r="B27" i="61"/>
  <c r="B28" i="61"/>
  <c r="V176" i="47" l="1"/>
  <c r="S176" i="47"/>
  <c r="R176" i="47"/>
  <c r="Q176" i="47"/>
  <c r="P176" i="47"/>
  <c r="O176" i="47"/>
  <c r="N176" i="47"/>
  <c r="M176" i="47"/>
  <c r="L176" i="47"/>
  <c r="K176" i="47"/>
  <c r="J176" i="47"/>
  <c r="I176" i="47"/>
  <c r="H176" i="47"/>
  <c r="V175" i="47"/>
  <c r="T175" i="47"/>
  <c r="U175" i="47" s="1"/>
  <c r="V174" i="47"/>
  <c r="T174" i="47"/>
  <c r="V173" i="47"/>
  <c r="T173" i="47"/>
  <c r="U173" i="47" s="1"/>
  <c r="V172" i="47"/>
  <c r="T172" i="47"/>
  <c r="U172" i="47" s="1"/>
  <c r="V171" i="47"/>
  <c r="T171" i="47"/>
  <c r="V170" i="47"/>
  <c r="T170" i="47"/>
  <c r="U170" i="47" s="1"/>
  <c r="Y169" i="47"/>
  <c r="V169" i="47"/>
  <c r="T169" i="47"/>
  <c r="U169" i="47" s="1"/>
  <c r="V168" i="47"/>
  <c r="T168" i="47"/>
  <c r="Y166" i="47"/>
  <c r="V166" i="47"/>
  <c r="T166" i="47"/>
  <c r="U166" i="47" s="1"/>
  <c r="V165" i="47"/>
  <c r="T165" i="47"/>
  <c r="U165" i="47" s="1"/>
  <c r="V164" i="47"/>
  <c r="T164" i="47"/>
  <c r="U164" i="47" s="1"/>
  <c r="V163" i="47"/>
  <c r="T163" i="47"/>
  <c r="U163" i="47" s="1"/>
  <c r="V162" i="47"/>
  <c r="T162" i="47"/>
  <c r="U162" i="47" s="1"/>
  <c r="V161" i="47"/>
  <c r="T161" i="47"/>
  <c r="V160" i="47"/>
  <c r="T160" i="47"/>
  <c r="U160" i="47" s="1"/>
  <c r="V159" i="47"/>
  <c r="T159" i="47"/>
  <c r="U159" i="47" s="1"/>
  <c r="V158" i="47"/>
  <c r="T158" i="47"/>
  <c r="U158" i="47" s="1"/>
  <c r="V157" i="47"/>
  <c r="T157" i="47"/>
  <c r="U157" i="47" s="1"/>
  <c r="V156" i="47"/>
  <c r="T156" i="47"/>
  <c r="U156" i="47" s="1"/>
  <c r="V155" i="47"/>
  <c r="T155" i="47"/>
  <c r="V154" i="47"/>
  <c r="T154" i="47"/>
  <c r="U154" i="47" s="1"/>
  <c r="V153" i="47"/>
  <c r="T153" i="47"/>
  <c r="U153" i="47" s="1"/>
  <c r="V152" i="47"/>
  <c r="T152" i="47"/>
  <c r="T151" i="47"/>
  <c r="U151" i="47" s="1"/>
  <c r="V150" i="47"/>
  <c r="T150" i="47"/>
  <c r="U150" i="47" s="1"/>
  <c r="V149" i="47"/>
  <c r="T149" i="47"/>
  <c r="U149" i="47" s="1"/>
  <c r="V148" i="47"/>
  <c r="T148" i="47"/>
  <c r="U148" i="47" s="1"/>
  <c r="V147" i="47"/>
  <c r="T147" i="47"/>
  <c r="U147" i="47" s="1"/>
  <c r="V146" i="47"/>
  <c r="T146" i="47"/>
  <c r="U146" i="47" s="1"/>
  <c r="V145" i="47"/>
  <c r="T145" i="47"/>
  <c r="U145" i="47" s="1"/>
  <c r="V144" i="47"/>
  <c r="T144" i="47"/>
  <c r="U144" i="47" s="1"/>
  <c r="V143" i="47"/>
  <c r="T143" i="47"/>
  <c r="U143" i="47" s="1"/>
  <c r="V142" i="47"/>
  <c r="T142" i="47"/>
  <c r="V141" i="47"/>
  <c r="T141" i="47"/>
  <c r="V140" i="47"/>
  <c r="T140" i="47"/>
  <c r="U140" i="47" s="1"/>
  <c r="V139" i="47"/>
  <c r="T139" i="47"/>
  <c r="U139" i="47" s="1"/>
  <c r="V138" i="47"/>
  <c r="T138" i="47"/>
  <c r="U138" i="47" s="1"/>
  <c r="V137" i="47"/>
  <c r="T137" i="47"/>
  <c r="U137" i="47" s="1"/>
  <c r="F136" i="47"/>
  <c r="Y171" i="47" l="1"/>
  <c r="Y142" i="47"/>
  <c r="U142" i="47"/>
  <c r="Y170" i="47"/>
  <c r="U171" i="47"/>
  <c r="Y152" i="47"/>
  <c r="U152" i="47"/>
  <c r="Y173" i="47"/>
  <c r="U174" i="47"/>
  <c r="Y141" i="47"/>
  <c r="U141" i="47"/>
  <c r="Y143" i="47"/>
  <c r="Y158" i="47"/>
  <c r="Y164" i="47"/>
  <c r="Y167" i="47"/>
  <c r="U168" i="47"/>
  <c r="Y155" i="47"/>
  <c r="U155" i="47"/>
  <c r="Y161" i="47"/>
  <c r="U161" i="47"/>
  <c r="T176" i="47"/>
  <c r="U176" i="47" s="1"/>
  <c r="Y145" i="47"/>
  <c r="Y139" i="47"/>
  <c r="Y137" i="47"/>
  <c r="Y140" i="47"/>
  <c r="Y146" i="47"/>
  <c r="Y148" i="47"/>
  <c r="Y153" i="47"/>
  <c r="Y159" i="47"/>
  <c r="Y163" i="47"/>
  <c r="Y168" i="47"/>
  <c r="Y172" i="47"/>
  <c r="Y174" i="47"/>
  <c r="Y156" i="47"/>
  <c r="Y162" i="47"/>
  <c r="Y138" i="47"/>
  <c r="Y144" i="47"/>
  <c r="Y147" i="47"/>
  <c r="Y154" i="47"/>
  <c r="Y157" i="47"/>
  <c r="Y160" i="47"/>
  <c r="Y165" i="47"/>
  <c r="X116" i="44"/>
  <c r="U116" i="44"/>
  <c r="T116" i="44"/>
  <c r="S116" i="44"/>
  <c r="R116" i="44"/>
  <c r="Q116" i="44"/>
  <c r="P116" i="44"/>
  <c r="O116" i="44"/>
  <c r="N116" i="44"/>
  <c r="M116" i="44"/>
  <c r="L116" i="44"/>
  <c r="K116" i="44"/>
  <c r="J116" i="44"/>
  <c r="I116" i="44"/>
  <c r="H116" i="44"/>
  <c r="X115" i="44"/>
  <c r="V115" i="44"/>
  <c r="Z114" i="44"/>
  <c r="X114" i="44"/>
  <c r="V114" i="44"/>
  <c r="W114" i="44" s="1"/>
  <c r="X113" i="44"/>
  <c r="V113" i="44"/>
  <c r="W113" i="44" s="1"/>
  <c r="X112" i="44"/>
  <c r="V112" i="44"/>
  <c r="Z111" i="44"/>
  <c r="X111" i="44"/>
  <c r="V111" i="44"/>
  <c r="W111" i="44" s="1"/>
  <c r="X110" i="44"/>
  <c r="V110" i="44"/>
  <c r="W110" i="44" s="1"/>
  <c r="X109" i="44"/>
  <c r="V109" i="44"/>
  <c r="W109" i="44" s="1"/>
  <c r="Z108" i="44"/>
  <c r="X108" i="44"/>
  <c r="V108" i="44"/>
  <c r="W108" i="44" s="1"/>
  <c r="X107" i="44"/>
  <c r="V107" i="44"/>
  <c r="W107" i="44" s="1"/>
  <c r="X106" i="44"/>
  <c r="V106" i="44"/>
  <c r="X105" i="44"/>
  <c r="V105" i="44"/>
  <c r="W105" i="44" s="1"/>
  <c r="X104" i="44"/>
  <c r="V104" i="44"/>
  <c r="W104" i="44" s="1"/>
  <c r="X103" i="44"/>
  <c r="V103" i="44"/>
  <c r="W103" i="44" s="1"/>
  <c r="Z102" i="44"/>
  <c r="X101" i="44"/>
  <c r="V101" i="44"/>
  <c r="W101" i="44" s="1"/>
  <c r="X100" i="44"/>
  <c r="V100" i="44"/>
  <c r="W100" i="44" s="1"/>
  <c r="X99" i="44"/>
  <c r="V99" i="44"/>
  <c r="W99" i="44" s="1"/>
  <c r="X98" i="44"/>
  <c r="V98" i="44"/>
  <c r="X97" i="44"/>
  <c r="V97" i="44"/>
  <c r="W97" i="44" s="1"/>
  <c r="X96" i="44"/>
  <c r="V96" i="44"/>
  <c r="X95" i="44"/>
  <c r="V95" i="44"/>
  <c r="W95" i="44" s="1"/>
  <c r="Z94" i="44"/>
  <c r="X94" i="44"/>
  <c r="V94" i="44"/>
  <c r="W94" i="44" s="1"/>
  <c r="X93" i="44"/>
  <c r="V93" i="44"/>
  <c r="W93" i="44" s="1"/>
  <c r="X92" i="44"/>
  <c r="V92" i="44"/>
  <c r="Z91" i="44"/>
  <c r="X91" i="44"/>
  <c r="V91" i="44"/>
  <c r="W91" i="44" s="1"/>
  <c r="X90" i="44"/>
  <c r="V90" i="44"/>
  <c r="X89" i="44"/>
  <c r="V89" i="44"/>
  <c r="W89" i="44" s="1"/>
  <c r="X88" i="44"/>
  <c r="V88" i="44"/>
  <c r="W88" i="44" s="1"/>
  <c r="X87" i="44"/>
  <c r="V87" i="44"/>
  <c r="W87" i="44" s="1"/>
  <c r="X86" i="44"/>
  <c r="V86" i="44"/>
  <c r="X85" i="44"/>
  <c r="V85" i="44"/>
  <c r="W85" i="44" s="1"/>
  <c r="X84" i="44"/>
  <c r="V84" i="44"/>
  <c r="X83" i="44"/>
  <c r="V83" i="44"/>
  <c r="X82" i="44"/>
  <c r="V82" i="44"/>
  <c r="W82" i="44" s="1"/>
  <c r="F81" i="44"/>
  <c r="Z98" i="44" l="1"/>
  <c r="W98" i="44"/>
  <c r="Z83" i="44"/>
  <c r="W83" i="44"/>
  <c r="Z90" i="44"/>
  <c r="W90" i="44"/>
  <c r="Z105" i="44"/>
  <c r="Z88" i="44"/>
  <c r="Z92" i="44"/>
  <c r="W92" i="44"/>
  <c r="Z100" i="44"/>
  <c r="Z104" i="44"/>
  <c r="Z106" i="44"/>
  <c r="W106" i="44"/>
  <c r="Z107" i="44"/>
  <c r="Z110" i="44"/>
  <c r="Z112" i="44"/>
  <c r="W112" i="44"/>
  <c r="Z113" i="44"/>
  <c r="Z115" i="44"/>
  <c r="W115" i="44"/>
  <c r="Z85" i="44"/>
  <c r="Z96" i="44"/>
  <c r="W96" i="44"/>
  <c r="Z97" i="44"/>
  <c r="Z84" i="44"/>
  <c r="W84" i="44"/>
  <c r="Z82" i="44"/>
  <c r="Z86" i="44"/>
  <c r="W86" i="44"/>
  <c r="V116" i="44"/>
  <c r="W116" i="44" s="1"/>
  <c r="Z87" i="44"/>
  <c r="Z93" i="44"/>
  <c r="Z99" i="44"/>
  <c r="Z103" i="44"/>
  <c r="Z109" i="44"/>
  <c r="Z89" i="44"/>
  <c r="Z95" i="44"/>
  <c r="Z101" i="44"/>
  <c r="V344" i="45"/>
  <c r="S344" i="45"/>
  <c r="R344" i="45"/>
  <c r="Q344" i="45"/>
  <c r="P344" i="45"/>
  <c r="O344" i="45"/>
  <c r="N344" i="45"/>
  <c r="M344" i="45"/>
  <c r="L344" i="45"/>
  <c r="K344" i="45"/>
  <c r="J344" i="45"/>
  <c r="I344" i="45"/>
  <c r="H344" i="45"/>
  <c r="V343" i="45"/>
  <c r="T343" i="45"/>
  <c r="V342" i="45"/>
  <c r="T342" i="45"/>
  <c r="V341" i="45"/>
  <c r="T341" i="45"/>
  <c r="U341" i="45" s="1"/>
  <c r="V340" i="45"/>
  <c r="T340" i="45"/>
  <c r="U340" i="45" s="1"/>
  <c r="V339" i="45"/>
  <c r="T339" i="45"/>
  <c r="V338" i="45"/>
  <c r="T338" i="45"/>
  <c r="U338" i="45" s="1"/>
  <c r="V337" i="45"/>
  <c r="T337" i="45"/>
  <c r="U337" i="45" s="1"/>
  <c r="V336" i="45"/>
  <c r="T336" i="45"/>
  <c r="V335" i="45"/>
  <c r="T335" i="45"/>
  <c r="U335" i="45" s="1"/>
  <c r="X334" i="45"/>
  <c r="V333" i="45"/>
  <c r="T333" i="45"/>
  <c r="V332" i="45"/>
  <c r="T332" i="45"/>
  <c r="V331" i="45"/>
  <c r="T331" i="45"/>
  <c r="V330" i="45"/>
  <c r="T330" i="45"/>
  <c r="V329" i="45"/>
  <c r="T329" i="45"/>
  <c r="V328" i="45"/>
  <c r="T328" i="45"/>
  <c r="V327" i="45"/>
  <c r="T327" i="45"/>
  <c r="V326" i="45"/>
  <c r="T326" i="45"/>
  <c r="V325" i="45"/>
  <c r="T325" i="45"/>
  <c r="V324" i="45"/>
  <c r="T324" i="45"/>
  <c r="V323" i="45"/>
  <c r="T323" i="45"/>
  <c r="V322" i="45"/>
  <c r="T322" i="45"/>
  <c r="V321" i="45"/>
  <c r="T321" i="45"/>
  <c r="V320" i="45"/>
  <c r="T320" i="45"/>
  <c r="V319" i="45"/>
  <c r="T319" i="45"/>
  <c r="V318" i="45"/>
  <c r="T318" i="45"/>
  <c r="V317" i="45"/>
  <c r="T317" i="45"/>
  <c r="V316" i="45"/>
  <c r="T316" i="45"/>
  <c r="V315" i="45"/>
  <c r="T315" i="45"/>
  <c r="V314" i="45"/>
  <c r="T314" i="45"/>
  <c r="V313" i="45"/>
  <c r="T313" i="45"/>
  <c r="V312" i="45"/>
  <c r="T312" i="45"/>
  <c r="V311" i="45"/>
  <c r="T311" i="45"/>
  <c r="V310" i="45"/>
  <c r="T310" i="45"/>
  <c r="V309" i="45"/>
  <c r="T309" i="45"/>
  <c r="V308" i="45"/>
  <c r="T308" i="45"/>
  <c r="V307" i="45"/>
  <c r="T307" i="45"/>
  <c r="V306" i="45"/>
  <c r="T306" i="45"/>
  <c r="F305" i="45"/>
  <c r="X337" i="45" l="1"/>
  <c r="X306" i="45"/>
  <c r="U306" i="45"/>
  <c r="X311" i="45"/>
  <c r="U311" i="45"/>
  <c r="X343" i="45"/>
  <c r="U343" i="45"/>
  <c r="X308" i="45"/>
  <c r="U308" i="45"/>
  <c r="X335" i="45"/>
  <c r="X340" i="45"/>
  <c r="X309" i="45"/>
  <c r="U309" i="45"/>
  <c r="X315" i="45"/>
  <c r="U315" i="45"/>
  <c r="X314" i="45"/>
  <c r="U314" i="45"/>
  <c r="X312" i="45"/>
  <c r="U312" i="45"/>
  <c r="X336" i="45"/>
  <c r="U336" i="45"/>
  <c r="X339" i="45"/>
  <c r="U339" i="45"/>
  <c r="X307" i="45"/>
  <c r="U307" i="45"/>
  <c r="X310" i="45"/>
  <c r="U310" i="45"/>
  <c r="X313" i="45"/>
  <c r="U313" i="45"/>
  <c r="X342" i="45"/>
  <c r="U342" i="45"/>
  <c r="X317" i="45"/>
  <c r="U317" i="45"/>
  <c r="X321" i="45"/>
  <c r="U321" i="45"/>
  <c r="X325" i="45"/>
  <c r="U325" i="45"/>
  <c r="X329" i="45"/>
  <c r="U329" i="45"/>
  <c r="X331" i="45"/>
  <c r="U331" i="45"/>
  <c r="X316" i="45"/>
  <c r="U316" i="45"/>
  <c r="X319" i="45"/>
  <c r="U319" i="45"/>
  <c r="X323" i="45"/>
  <c r="U323" i="45"/>
  <c r="X327" i="45"/>
  <c r="U327" i="45"/>
  <c r="X333" i="45"/>
  <c r="U333" i="45"/>
  <c r="X318" i="45"/>
  <c r="U318" i="45"/>
  <c r="X320" i="45"/>
  <c r="U320" i="45"/>
  <c r="X322" i="45"/>
  <c r="U322" i="45"/>
  <c r="X324" i="45"/>
  <c r="U324" i="45"/>
  <c r="X326" i="45"/>
  <c r="U326" i="45"/>
  <c r="X328" i="45"/>
  <c r="U328" i="45"/>
  <c r="X330" i="45"/>
  <c r="U330" i="45"/>
  <c r="X332" i="45"/>
  <c r="U332" i="45"/>
  <c r="X341" i="45"/>
  <c r="T344" i="45"/>
  <c r="U344" i="45" s="1"/>
  <c r="X338" i="45"/>
  <c r="E219" i="45"/>
  <c r="N199" i="42" l="1"/>
  <c r="J199" i="42"/>
  <c r="G153" i="42" s="1"/>
  <c r="I199" i="42"/>
  <c r="P198" i="42"/>
  <c r="N198" i="42"/>
  <c r="P197" i="42"/>
  <c r="N196" i="42"/>
  <c r="L196" i="42"/>
  <c r="P195" i="42"/>
  <c r="N195" i="42"/>
  <c r="P194" i="42"/>
  <c r="N194" i="42"/>
  <c r="L194" i="42"/>
  <c r="N193" i="42"/>
  <c r="L193" i="42"/>
  <c r="P193" i="42" s="1"/>
  <c r="N192" i="42"/>
  <c r="L192" i="42"/>
  <c r="N191" i="42"/>
  <c r="L191" i="42"/>
  <c r="P191" i="42" s="1"/>
  <c r="N190" i="42"/>
  <c r="L190" i="42"/>
  <c r="P190" i="42" s="1"/>
  <c r="P189" i="42"/>
  <c r="N189" i="42"/>
  <c r="L189" i="42"/>
  <c r="N188" i="42"/>
  <c r="L188" i="42"/>
  <c r="P188" i="42" s="1"/>
  <c r="P187" i="42"/>
  <c r="N187" i="42"/>
  <c r="P186" i="42"/>
  <c r="N186" i="42"/>
  <c r="N185" i="42"/>
  <c r="L185" i="42"/>
  <c r="P185" i="42" s="1"/>
  <c r="P184" i="42"/>
  <c r="N184" i="42"/>
  <c r="P183" i="42"/>
  <c r="N183" i="42"/>
  <c r="P182" i="42"/>
  <c r="N181" i="42"/>
  <c r="L181" i="42"/>
  <c r="P181" i="42" s="1"/>
  <c r="P180" i="42"/>
  <c r="N180" i="42"/>
  <c r="L180" i="42"/>
  <c r="N179" i="42"/>
  <c r="L179" i="42"/>
  <c r="P179" i="42" s="1"/>
  <c r="N178" i="42"/>
  <c r="L178" i="42"/>
  <c r="P178" i="42" s="1"/>
  <c r="P177" i="42"/>
  <c r="N177" i="42"/>
  <c r="L177" i="42"/>
  <c r="N176" i="42"/>
  <c r="L176" i="42"/>
  <c r="N175" i="42"/>
  <c r="L175" i="42"/>
  <c r="P175" i="42" s="1"/>
  <c r="N174" i="42"/>
  <c r="L174" i="42"/>
  <c r="P173" i="42"/>
  <c r="N172" i="42"/>
  <c r="L172" i="42"/>
  <c r="N171" i="42"/>
  <c r="L171" i="42"/>
  <c r="P171" i="42" s="1"/>
  <c r="P170" i="42"/>
  <c r="N170" i="42"/>
  <c r="L170" i="42"/>
  <c r="N169" i="42"/>
  <c r="L169" i="42"/>
  <c r="P169" i="42" s="1"/>
  <c r="N168" i="42"/>
  <c r="L168" i="42"/>
  <c r="P168" i="42" s="1"/>
  <c r="N167" i="42"/>
  <c r="L167" i="42"/>
  <c r="P167" i="42" s="1"/>
  <c r="N166" i="42"/>
  <c r="L166" i="42"/>
  <c r="P166" i="42" s="1"/>
  <c r="N165" i="42"/>
  <c r="L165" i="42"/>
  <c r="P165" i="42" s="1"/>
  <c r="N164" i="42"/>
  <c r="L164" i="42"/>
  <c r="N163" i="42"/>
  <c r="L163" i="42"/>
  <c r="N162" i="42"/>
  <c r="L162" i="42"/>
  <c r="P162" i="42" s="1"/>
  <c r="P161" i="42"/>
  <c r="N161" i="42"/>
  <c r="L161" i="42"/>
  <c r="N160" i="42"/>
  <c r="L160" i="42"/>
  <c r="P160" i="42" s="1"/>
  <c r="N159" i="42"/>
  <c r="L159" i="42"/>
  <c r="P159" i="42" s="1"/>
  <c r="N158" i="42"/>
  <c r="L158" i="42"/>
  <c r="N157" i="42"/>
  <c r="L157" i="42"/>
  <c r="N156" i="42"/>
  <c r="L156" i="42"/>
  <c r="P156" i="42" s="1"/>
  <c r="N155" i="42"/>
  <c r="L155" i="42"/>
  <c r="P155" i="42" s="1"/>
  <c r="N154" i="42"/>
  <c r="L154" i="42"/>
  <c r="F153" i="42"/>
  <c r="P164" i="42" l="1"/>
  <c r="M164" i="42"/>
  <c r="P158" i="42"/>
  <c r="M158" i="42"/>
  <c r="P157" i="42"/>
  <c r="M157" i="42"/>
  <c r="P192" i="42"/>
  <c r="P172" i="42"/>
  <c r="P154" i="42"/>
  <c r="P163" i="42"/>
  <c r="P174" i="42"/>
  <c r="L199" i="42"/>
  <c r="M199" i="42" s="1"/>
  <c r="P176" i="42"/>
  <c r="P196" i="42"/>
  <c r="V300" i="45"/>
  <c r="S300" i="45"/>
  <c r="R300" i="45"/>
  <c r="Q300" i="45"/>
  <c r="P300" i="45"/>
  <c r="O300" i="45"/>
  <c r="N300" i="45"/>
  <c r="M300" i="45"/>
  <c r="L300" i="45"/>
  <c r="K300" i="45"/>
  <c r="J300" i="45"/>
  <c r="I300" i="45"/>
  <c r="H300" i="45"/>
  <c r="V299" i="45"/>
  <c r="T299" i="45"/>
  <c r="V298" i="45"/>
  <c r="T298" i="45"/>
  <c r="V297" i="45"/>
  <c r="T297" i="45"/>
  <c r="V296" i="45"/>
  <c r="T296" i="45"/>
  <c r="V295" i="45"/>
  <c r="T295" i="45"/>
  <c r="V294" i="45"/>
  <c r="T294" i="45"/>
  <c r="V293" i="45"/>
  <c r="T293" i="45"/>
  <c r="V292" i="45"/>
  <c r="T292" i="45"/>
  <c r="U292" i="45" s="1"/>
  <c r="V291" i="45"/>
  <c r="T291" i="45"/>
  <c r="X290" i="45"/>
  <c r="V289" i="45"/>
  <c r="T289" i="45"/>
  <c r="V288" i="45"/>
  <c r="T288" i="45"/>
  <c r="V287" i="45"/>
  <c r="T287" i="45"/>
  <c r="U287" i="45" s="1"/>
  <c r="V286" i="45"/>
  <c r="T286" i="45"/>
  <c r="V285" i="45"/>
  <c r="T285" i="45"/>
  <c r="U285" i="45" s="1"/>
  <c r="V284" i="45"/>
  <c r="T284" i="45"/>
  <c r="U284" i="45" s="1"/>
  <c r="V283" i="45"/>
  <c r="T283" i="45"/>
  <c r="U283" i="45" s="1"/>
  <c r="V282" i="45"/>
  <c r="T282" i="45"/>
  <c r="U282" i="45" s="1"/>
  <c r="V281" i="45"/>
  <c r="T281" i="45"/>
  <c r="V280" i="45"/>
  <c r="T280" i="45"/>
  <c r="U280" i="45" s="1"/>
  <c r="V279" i="45"/>
  <c r="T279" i="45"/>
  <c r="V278" i="45"/>
  <c r="T278" i="45"/>
  <c r="U278" i="45" s="1"/>
  <c r="V277" i="45"/>
  <c r="T277" i="45"/>
  <c r="V276" i="45"/>
  <c r="T276" i="45"/>
  <c r="U276" i="45" s="1"/>
  <c r="V275" i="45"/>
  <c r="T275" i="45"/>
  <c r="U275" i="45" s="1"/>
  <c r="V274" i="45"/>
  <c r="T274" i="45"/>
  <c r="V273" i="45"/>
  <c r="T273" i="45"/>
  <c r="U273" i="45" s="1"/>
  <c r="V272" i="45"/>
  <c r="T272" i="45"/>
  <c r="V271" i="45"/>
  <c r="T271" i="45"/>
  <c r="V270" i="45"/>
  <c r="T270" i="45"/>
  <c r="V269" i="45"/>
  <c r="T269" i="45"/>
  <c r="U269" i="45" s="1"/>
  <c r="V268" i="45"/>
  <c r="T268" i="45"/>
  <c r="V267" i="45"/>
  <c r="T267" i="45"/>
  <c r="U267" i="45" s="1"/>
  <c r="V266" i="45"/>
  <c r="T266" i="45"/>
  <c r="U266" i="45" s="1"/>
  <c r="V265" i="45"/>
  <c r="T265" i="45"/>
  <c r="V264" i="45"/>
  <c r="T264" i="45"/>
  <c r="U264" i="45" s="1"/>
  <c r="V263" i="45"/>
  <c r="T263" i="45"/>
  <c r="U263" i="45" s="1"/>
  <c r="V262" i="45"/>
  <c r="T262" i="45"/>
  <c r="F261" i="45"/>
  <c r="X292" i="45" l="1"/>
  <c r="X269" i="45"/>
  <c r="X284" i="45"/>
  <c r="X262" i="45"/>
  <c r="U262" i="45"/>
  <c r="X282" i="45"/>
  <c r="X293" i="45"/>
  <c r="U293" i="45"/>
  <c r="X296" i="45"/>
  <c r="U296" i="45"/>
  <c r="X299" i="45"/>
  <c r="U299" i="45"/>
  <c r="X287" i="45"/>
  <c r="X291" i="45"/>
  <c r="U291" i="45"/>
  <c r="X268" i="45"/>
  <c r="U268" i="45"/>
  <c r="X275" i="45"/>
  <c r="X281" i="45"/>
  <c r="U281" i="45"/>
  <c r="X285" i="45"/>
  <c r="X288" i="45"/>
  <c r="U288" i="45"/>
  <c r="X294" i="45"/>
  <c r="U294" i="45"/>
  <c r="X297" i="45"/>
  <c r="U297" i="45"/>
  <c r="X265" i="45"/>
  <c r="U265" i="45"/>
  <c r="X273" i="45"/>
  <c r="X278" i="45"/>
  <c r="X286" i="45"/>
  <c r="U286" i="45"/>
  <c r="X267" i="45"/>
  <c r="X266" i="45"/>
  <c r="X279" i="45"/>
  <c r="U279" i="45"/>
  <c r="X289" i="45"/>
  <c r="U289" i="45"/>
  <c r="X295" i="45"/>
  <c r="U295" i="45"/>
  <c r="X298" i="45"/>
  <c r="U298" i="45"/>
  <c r="X272" i="45"/>
  <c r="U272" i="45"/>
  <c r="X271" i="45"/>
  <c r="U271" i="45"/>
  <c r="X270" i="45"/>
  <c r="U270" i="45"/>
  <c r="X277" i="45"/>
  <c r="U277" i="45"/>
  <c r="X274" i="45"/>
  <c r="U274" i="45"/>
  <c r="X276" i="45"/>
  <c r="X264" i="45"/>
  <c r="X263" i="45"/>
  <c r="T300" i="45"/>
  <c r="U300" i="45" s="1"/>
  <c r="X280" i="45"/>
  <c r="X283" i="45"/>
  <c r="M134" i="42"/>
  <c r="M135" i="42"/>
  <c r="M136" i="42"/>
  <c r="M137" i="42"/>
  <c r="M138" i="42"/>
  <c r="M139" i="42"/>
  <c r="M140" i="42"/>
  <c r="M141" i="42"/>
  <c r="M142" i="42"/>
  <c r="M143" i="42"/>
  <c r="M144" i="42"/>
  <c r="M145" i="42"/>
  <c r="M146" i="42"/>
  <c r="M147" i="42"/>
  <c r="M148" i="42"/>
  <c r="M133" i="42"/>
  <c r="M126" i="42"/>
  <c r="M127" i="42"/>
  <c r="M128" i="42"/>
  <c r="M129" i="42"/>
  <c r="M130" i="42"/>
  <c r="M131" i="42"/>
  <c r="M124" i="42"/>
  <c r="M105" i="42"/>
  <c r="M106" i="42"/>
  <c r="M107" i="42"/>
  <c r="M108" i="42"/>
  <c r="M109" i="42"/>
  <c r="M110" i="42"/>
  <c r="M111" i="42"/>
  <c r="M112" i="42"/>
  <c r="M113" i="42"/>
  <c r="M114" i="42"/>
  <c r="M115" i="42"/>
  <c r="M116" i="42"/>
  <c r="M117" i="42"/>
  <c r="M118" i="42"/>
  <c r="M120" i="42"/>
  <c r="M121" i="42"/>
  <c r="M122" i="42"/>
  <c r="M104" i="42"/>
  <c r="V132" i="47" l="1"/>
  <c r="S132" i="47"/>
  <c r="R132" i="47"/>
  <c r="Q132" i="47"/>
  <c r="P132" i="47"/>
  <c r="O132" i="47"/>
  <c r="N132" i="47"/>
  <c r="M132" i="47"/>
  <c r="L132" i="47"/>
  <c r="K132" i="47"/>
  <c r="J132" i="47"/>
  <c r="I132" i="47"/>
  <c r="H132" i="47"/>
  <c r="V131" i="47"/>
  <c r="T131" i="47"/>
  <c r="U131" i="47" s="1"/>
  <c r="Y130" i="47"/>
  <c r="V130" i="47"/>
  <c r="T130" i="47"/>
  <c r="V129" i="47"/>
  <c r="T129" i="47"/>
  <c r="U129" i="47" s="1"/>
  <c r="V128" i="47"/>
  <c r="T128" i="47"/>
  <c r="U128" i="47" s="1"/>
  <c r="V127" i="47"/>
  <c r="T127" i="47"/>
  <c r="V126" i="47"/>
  <c r="T126" i="47"/>
  <c r="U126" i="47" s="1"/>
  <c r="V125" i="47"/>
  <c r="T125" i="47"/>
  <c r="U125" i="47" s="1"/>
  <c r="V124" i="47"/>
  <c r="T124" i="47"/>
  <c r="U124" i="47" s="1"/>
  <c r="Y122" i="47"/>
  <c r="V122" i="47"/>
  <c r="T122" i="47"/>
  <c r="U122" i="47" s="1"/>
  <c r="V121" i="47"/>
  <c r="T121" i="47"/>
  <c r="U121" i="47" s="1"/>
  <c r="V120" i="47"/>
  <c r="T120" i="47"/>
  <c r="U120" i="47" s="1"/>
  <c r="V119" i="47"/>
  <c r="T119" i="47"/>
  <c r="U119" i="47" s="1"/>
  <c r="V118" i="47"/>
  <c r="T118" i="47"/>
  <c r="U118" i="47" s="1"/>
  <c r="V117" i="47"/>
  <c r="T117" i="47"/>
  <c r="U117" i="47" s="1"/>
  <c r="V116" i="47"/>
  <c r="T116" i="47"/>
  <c r="V115" i="47"/>
  <c r="T115" i="47"/>
  <c r="U115" i="47" s="1"/>
  <c r="V114" i="47"/>
  <c r="T114" i="47"/>
  <c r="V113" i="47"/>
  <c r="T113" i="47"/>
  <c r="V112" i="47"/>
  <c r="T112" i="47"/>
  <c r="U112" i="47" s="1"/>
  <c r="V111" i="47"/>
  <c r="T111" i="47"/>
  <c r="U111" i="47" s="1"/>
  <c r="V110" i="47"/>
  <c r="T110" i="47"/>
  <c r="U110" i="47" s="1"/>
  <c r="V109" i="47"/>
  <c r="T109" i="47"/>
  <c r="U109" i="47" s="1"/>
  <c r="V108" i="47"/>
  <c r="T108" i="47"/>
  <c r="U108" i="47" s="1"/>
  <c r="T107" i="47"/>
  <c r="U107" i="47" s="1"/>
  <c r="V106" i="47"/>
  <c r="T106" i="47"/>
  <c r="U106" i="47" s="1"/>
  <c r="V105" i="47"/>
  <c r="T105" i="47"/>
  <c r="U105" i="47" s="1"/>
  <c r="Y104" i="47"/>
  <c r="V104" i="47"/>
  <c r="T104" i="47"/>
  <c r="U104" i="47" s="1"/>
  <c r="V103" i="47"/>
  <c r="T103" i="47"/>
  <c r="V102" i="47"/>
  <c r="T102" i="47"/>
  <c r="U102" i="47" s="1"/>
  <c r="V101" i="47"/>
  <c r="T101" i="47"/>
  <c r="U101" i="47" s="1"/>
  <c r="V100" i="47"/>
  <c r="T100" i="47"/>
  <c r="V99" i="47"/>
  <c r="T99" i="47"/>
  <c r="U99" i="47" s="1"/>
  <c r="V98" i="47"/>
  <c r="T98" i="47"/>
  <c r="U98" i="47" s="1"/>
  <c r="V97" i="47"/>
  <c r="T97" i="47"/>
  <c r="Y96" i="47"/>
  <c r="V96" i="47"/>
  <c r="T96" i="47"/>
  <c r="U96" i="47" s="1"/>
  <c r="V95" i="47"/>
  <c r="T95" i="47"/>
  <c r="U95" i="47" s="1"/>
  <c r="V94" i="47"/>
  <c r="T94" i="47"/>
  <c r="V93" i="47"/>
  <c r="T93" i="47"/>
  <c r="U93" i="47" s="1"/>
  <c r="F92" i="47"/>
  <c r="Y120" i="47" l="1"/>
  <c r="Y124" i="47"/>
  <c r="Y119" i="47"/>
  <c r="Y128" i="47"/>
  <c r="Y94" i="47"/>
  <c r="U94" i="47"/>
  <c r="Y114" i="47"/>
  <c r="U114" i="47"/>
  <c r="Y103" i="47"/>
  <c r="U103" i="47"/>
  <c r="Y129" i="47"/>
  <c r="U130" i="47"/>
  <c r="Y100" i="47"/>
  <c r="U100" i="47"/>
  <c r="Y113" i="47"/>
  <c r="U113" i="47"/>
  <c r="Y115" i="47"/>
  <c r="Y97" i="47"/>
  <c r="U97" i="47"/>
  <c r="Y98" i="47"/>
  <c r="Y116" i="47"/>
  <c r="U116" i="47"/>
  <c r="Y126" i="47"/>
  <c r="U127" i="47"/>
  <c r="Y102" i="47"/>
  <c r="Y117" i="47"/>
  <c r="Y125" i="47"/>
  <c r="Y127" i="47"/>
  <c r="Y111" i="47"/>
  <c r="Y109" i="47"/>
  <c r="Y93" i="47"/>
  <c r="Y95" i="47"/>
  <c r="Y99" i="47"/>
  <c r="Y101" i="47"/>
  <c r="Y108" i="47"/>
  <c r="Y112" i="47"/>
  <c r="Y118" i="47"/>
  <c r="T132" i="47"/>
  <c r="U132" i="47" s="1"/>
  <c r="Y110" i="47"/>
  <c r="Y123" i="47"/>
  <c r="Y121" i="47"/>
  <c r="V257" i="45"/>
  <c r="S257" i="45"/>
  <c r="R257" i="45"/>
  <c r="Q257" i="45"/>
  <c r="P257" i="45"/>
  <c r="O257" i="45"/>
  <c r="N257" i="45"/>
  <c r="M257" i="45"/>
  <c r="L257" i="45"/>
  <c r="K257" i="45"/>
  <c r="J257" i="45"/>
  <c r="I257" i="45"/>
  <c r="H257" i="45"/>
  <c r="V256" i="45"/>
  <c r="T256" i="45"/>
  <c r="V255" i="45"/>
  <c r="T255" i="45"/>
  <c r="V254" i="45"/>
  <c r="T254" i="45"/>
  <c r="U254" i="45" s="1"/>
  <c r="V253" i="45"/>
  <c r="T253" i="45"/>
  <c r="V252" i="45"/>
  <c r="T252" i="45"/>
  <c r="V251" i="45"/>
  <c r="T251" i="45"/>
  <c r="U251" i="45" s="1"/>
  <c r="V250" i="45"/>
  <c r="T250" i="45"/>
  <c r="V249" i="45"/>
  <c r="T249" i="45"/>
  <c r="V248" i="45"/>
  <c r="T248" i="45"/>
  <c r="U248" i="45" s="1"/>
  <c r="X247" i="45"/>
  <c r="V246" i="45"/>
  <c r="T246" i="45"/>
  <c r="V245" i="45"/>
  <c r="T245" i="45"/>
  <c r="V244" i="45"/>
  <c r="T244" i="45"/>
  <c r="U244" i="45" s="1"/>
  <c r="V243" i="45"/>
  <c r="T243" i="45"/>
  <c r="V242" i="45"/>
  <c r="T242" i="45"/>
  <c r="V241" i="45"/>
  <c r="T241" i="45"/>
  <c r="U241" i="45" s="1"/>
  <c r="V240" i="45"/>
  <c r="T240" i="45"/>
  <c r="V239" i="45"/>
  <c r="T239" i="45"/>
  <c r="V238" i="45"/>
  <c r="T238" i="45"/>
  <c r="U238" i="45" s="1"/>
  <c r="V237" i="45"/>
  <c r="T237" i="45"/>
  <c r="V236" i="45"/>
  <c r="T236" i="45"/>
  <c r="V235" i="45"/>
  <c r="T235" i="45"/>
  <c r="U235" i="45" s="1"/>
  <c r="V234" i="45"/>
  <c r="T234" i="45"/>
  <c r="V233" i="45"/>
  <c r="T233" i="45"/>
  <c r="V232" i="45"/>
  <c r="T232" i="45"/>
  <c r="U232" i="45" s="1"/>
  <c r="V231" i="45"/>
  <c r="T231" i="45"/>
  <c r="V230" i="45"/>
  <c r="T230" i="45"/>
  <c r="V229" i="45"/>
  <c r="T229" i="45"/>
  <c r="U229" i="45" s="1"/>
  <c r="V228" i="45"/>
  <c r="T228" i="45"/>
  <c r="V227" i="45"/>
  <c r="T227" i="45"/>
  <c r="V226" i="45"/>
  <c r="T226" i="45"/>
  <c r="U226" i="45" s="1"/>
  <c r="V225" i="45"/>
  <c r="T225" i="45"/>
  <c r="V224" i="45"/>
  <c r="T224" i="45"/>
  <c r="V223" i="45"/>
  <c r="T223" i="45"/>
  <c r="U223" i="45" s="1"/>
  <c r="V222" i="45"/>
  <c r="T222" i="45"/>
  <c r="V221" i="45"/>
  <c r="T221" i="45"/>
  <c r="V220" i="45"/>
  <c r="T220" i="45"/>
  <c r="U220" i="45" s="1"/>
  <c r="V219" i="45"/>
  <c r="T219" i="45"/>
  <c r="F218" i="45"/>
  <c r="X231" i="45" l="1"/>
  <c r="U231" i="45"/>
  <c r="X252" i="45"/>
  <c r="U252" i="45"/>
  <c r="X255" i="45"/>
  <c r="U255" i="45"/>
  <c r="X237" i="45"/>
  <c r="U237" i="45"/>
  <c r="X243" i="45"/>
  <c r="U243" i="45"/>
  <c r="X246" i="45"/>
  <c r="U246" i="45"/>
  <c r="X249" i="45"/>
  <c r="U249" i="45"/>
  <c r="X223" i="45"/>
  <c r="X256" i="45"/>
  <c r="U256" i="45"/>
  <c r="X224" i="45"/>
  <c r="U224" i="45"/>
  <c r="X226" i="45"/>
  <c r="X228" i="45"/>
  <c r="U228" i="45"/>
  <c r="X234" i="45"/>
  <c r="U234" i="45"/>
  <c r="X253" i="45"/>
  <c r="U253" i="45"/>
  <c r="X240" i="45"/>
  <c r="U240" i="45"/>
  <c r="X250" i="45"/>
  <c r="U250" i="45"/>
  <c r="X233" i="45"/>
  <c r="U233" i="45"/>
  <c r="X239" i="45"/>
  <c r="U239" i="45"/>
  <c r="X241" i="45"/>
  <c r="X225" i="45"/>
  <c r="U225" i="45"/>
  <c r="X242" i="45"/>
  <c r="U242" i="45"/>
  <c r="X245" i="45"/>
  <c r="U245" i="45"/>
  <c r="X230" i="45"/>
  <c r="U230" i="45"/>
  <c r="X236" i="45"/>
  <c r="U236" i="45"/>
  <c r="X227" i="45"/>
  <c r="U227" i="45"/>
  <c r="X219" i="45"/>
  <c r="U219" i="45"/>
  <c r="X222" i="45"/>
  <c r="U222" i="45"/>
  <c r="X221" i="45"/>
  <c r="U221" i="45"/>
  <c r="X229" i="45"/>
  <c r="X232" i="45"/>
  <c r="X235" i="45"/>
  <c r="X220" i="45"/>
  <c r="X238" i="45"/>
  <c r="T257" i="45"/>
  <c r="U257" i="45" s="1"/>
  <c r="X248" i="45"/>
  <c r="X251" i="45"/>
  <c r="X254" i="45"/>
  <c r="X244" i="45"/>
  <c r="X77" i="44"/>
  <c r="U77" i="44"/>
  <c r="T77" i="44"/>
  <c r="S77" i="44"/>
  <c r="R77" i="44"/>
  <c r="Q77" i="44"/>
  <c r="P77" i="44"/>
  <c r="O77" i="44"/>
  <c r="N77" i="44"/>
  <c r="M77" i="44"/>
  <c r="L77" i="44"/>
  <c r="K77" i="44"/>
  <c r="J77" i="44"/>
  <c r="I77" i="44"/>
  <c r="H77" i="44"/>
  <c r="X76" i="44"/>
  <c r="V76" i="44"/>
  <c r="X75" i="44"/>
  <c r="V75" i="44"/>
  <c r="W75" i="44" s="1"/>
  <c r="X74" i="44"/>
  <c r="V74" i="44"/>
  <c r="X73" i="44"/>
  <c r="V73" i="44"/>
  <c r="X72" i="44"/>
  <c r="V72" i="44"/>
  <c r="W72" i="44" s="1"/>
  <c r="X71" i="44"/>
  <c r="V71" i="44"/>
  <c r="W71" i="44" s="1"/>
  <c r="X70" i="44"/>
  <c r="V70" i="44"/>
  <c r="W70" i="44" s="1"/>
  <c r="X69" i="44"/>
  <c r="V69" i="44"/>
  <c r="W69" i="44" s="1"/>
  <c r="X68" i="44"/>
  <c r="V68" i="44"/>
  <c r="X67" i="44"/>
  <c r="V67" i="44"/>
  <c r="X66" i="44"/>
  <c r="V66" i="44"/>
  <c r="W66" i="44" s="1"/>
  <c r="X65" i="44"/>
  <c r="V65" i="44"/>
  <c r="W65" i="44" s="1"/>
  <c r="X64" i="44"/>
  <c r="V64" i="44"/>
  <c r="Z63" i="44"/>
  <c r="X62" i="44"/>
  <c r="V62" i="44"/>
  <c r="X61" i="44"/>
  <c r="V61" i="44"/>
  <c r="W61" i="44" s="1"/>
  <c r="X60" i="44"/>
  <c r="V60" i="44"/>
  <c r="W60" i="44" s="1"/>
  <c r="X59" i="44"/>
  <c r="V59" i="44"/>
  <c r="X58" i="44"/>
  <c r="V58" i="44"/>
  <c r="W58" i="44" s="1"/>
  <c r="X57" i="44"/>
  <c r="V57" i="44"/>
  <c r="X56" i="44"/>
  <c r="V56" i="44"/>
  <c r="X55" i="44"/>
  <c r="V55" i="44"/>
  <c r="W55" i="44" s="1"/>
  <c r="X54" i="44"/>
  <c r="V54" i="44"/>
  <c r="X53" i="44"/>
  <c r="V53" i="44"/>
  <c r="X52" i="44"/>
  <c r="V52" i="44"/>
  <c r="W52" i="44" s="1"/>
  <c r="X51" i="44"/>
  <c r="V51" i="44"/>
  <c r="X50" i="44"/>
  <c r="V50" i="44"/>
  <c r="X49" i="44"/>
  <c r="V49" i="44"/>
  <c r="W49" i="44" s="1"/>
  <c r="X48" i="44"/>
  <c r="V48" i="44"/>
  <c r="X47" i="44"/>
  <c r="V47" i="44"/>
  <c r="W47" i="44" s="1"/>
  <c r="X46" i="44"/>
  <c r="V46" i="44"/>
  <c r="W46" i="44" s="1"/>
  <c r="X45" i="44"/>
  <c r="V45" i="44"/>
  <c r="W45" i="44" s="1"/>
  <c r="X44" i="44"/>
  <c r="V44" i="44"/>
  <c r="Z43" i="44"/>
  <c r="X43" i="44"/>
  <c r="V43" i="44"/>
  <c r="W43" i="44" s="1"/>
  <c r="F42" i="44"/>
  <c r="Z59" i="44" l="1"/>
  <c r="W59" i="44"/>
  <c r="Z74" i="44"/>
  <c r="W74" i="44"/>
  <c r="Z76" i="44"/>
  <c r="W76" i="44"/>
  <c r="Z48" i="44"/>
  <c r="W48" i="44"/>
  <c r="Z56" i="44"/>
  <c r="W56" i="44"/>
  <c r="Z67" i="44"/>
  <c r="W67" i="44"/>
  <c r="Z50" i="44"/>
  <c r="W50" i="44"/>
  <c r="Z54" i="44"/>
  <c r="W54" i="44"/>
  <c r="Z61" i="44"/>
  <c r="Z64" i="44"/>
  <c r="W64" i="44"/>
  <c r="Z65" i="44"/>
  <c r="Z73" i="44"/>
  <c r="W73" i="44"/>
  <c r="Z51" i="44"/>
  <c r="W51" i="44"/>
  <c r="Z53" i="44"/>
  <c r="W53" i="44"/>
  <c r="Z57" i="44"/>
  <c r="W57" i="44"/>
  <c r="Z58" i="44"/>
  <c r="Z62" i="44"/>
  <c r="W62" i="44"/>
  <c r="Z68" i="44"/>
  <c r="W68" i="44"/>
  <c r="Z71" i="44"/>
  <c r="Z44" i="44"/>
  <c r="W44" i="44"/>
  <c r="Z69" i="44"/>
  <c r="Z75" i="44"/>
  <c r="Z66" i="44"/>
  <c r="Z72" i="44"/>
  <c r="Z46" i="44"/>
  <c r="Z49" i="44"/>
  <c r="Z52" i="44"/>
  <c r="Z55" i="44"/>
  <c r="V77" i="44"/>
  <c r="W77" i="44" s="1"/>
  <c r="Z45" i="44"/>
  <c r="Z60" i="44"/>
  <c r="Z70" i="44"/>
  <c r="Z47" i="44"/>
  <c r="I140" i="38"/>
  <c r="I151" i="38"/>
  <c r="I144" i="38"/>
  <c r="I139" i="38"/>
  <c r="I138" i="38"/>
  <c r="I137" i="38"/>
  <c r="I146" i="38"/>
  <c r="I150" i="38"/>
  <c r="I148" i="38"/>
  <c r="I145" i="38"/>
  <c r="V176" i="38" l="1"/>
  <c r="S176" i="38"/>
  <c r="R176" i="38"/>
  <c r="Q176" i="38"/>
  <c r="P176" i="38"/>
  <c r="O176" i="38"/>
  <c r="N176" i="38"/>
  <c r="M176" i="38"/>
  <c r="L176" i="38"/>
  <c r="K176" i="38"/>
  <c r="J176" i="38"/>
  <c r="I176" i="38"/>
  <c r="H176" i="38"/>
  <c r="V175" i="38"/>
  <c r="T175" i="38"/>
  <c r="U175" i="38" s="1"/>
  <c r="V174" i="38"/>
  <c r="T174" i="38"/>
  <c r="V173" i="38"/>
  <c r="T173" i="38"/>
  <c r="V172" i="38"/>
  <c r="T172" i="38"/>
  <c r="U172" i="38" s="1"/>
  <c r="V171" i="38"/>
  <c r="T171" i="38"/>
  <c r="U171" i="38" s="1"/>
  <c r="V170" i="38"/>
  <c r="T170" i="38"/>
  <c r="X169" i="38"/>
  <c r="V169" i="38"/>
  <c r="T169" i="38"/>
  <c r="U169" i="38" s="1"/>
  <c r="V168" i="38"/>
  <c r="T168" i="38"/>
  <c r="U168" i="38" s="1"/>
  <c r="V167" i="38"/>
  <c r="T167" i="38"/>
  <c r="V166" i="38"/>
  <c r="T166" i="38"/>
  <c r="U166" i="38" s="1"/>
  <c r="X165" i="38"/>
  <c r="V164" i="38"/>
  <c r="T164" i="38"/>
  <c r="V163" i="38"/>
  <c r="T163" i="38"/>
  <c r="U163" i="38" s="1"/>
  <c r="V162" i="38"/>
  <c r="T162" i="38"/>
  <c r="X161" i="38"/>
  <c r="V161" i="38"/>
  <c r="T161" i="38"/>
  <c r="U161" i="38" s="1"/>
  <c r="V160" i="38"/>
  <c r="T160" i="38"/>
  <c r="U160" i="38" s="1"/>
  <c r="V159" i="38"/>
  <c r="T159" i="38"/>
  <c r="V158" i="38"/>
  <c r="T158" i="38"/>
  <c r="U158" i="38" s="1"/>
  <c r="V157" i="38"/>
  <c r="T157" i="38"/>
  <c r="U157" i="38" s="1"/>
  <c r="V156" i="38"/>
  <c r="T156" i="38"/>
  <c r="V155" i="38"/>
  <c r="T155" i="38"/>
  <c r="V154" i="38"/>
  <c r="T154" i="38"/>
  <c r="U154" i="38" s="1"/>
  <c r="V153" i="38"/>
  <c r="T153" i="38"/>
  <c r="V152" i="38"/>
  <c r="T152" i="38"/>
  <c r="U152" i="38" s="1"/>
  <c r="V151" i="38"/>
  <c r="T151" i="38"/>
  <c r="U151" i="38" s="1"/>
  <c r="V150" i="38"/>
  <c r="T150" i="38"/>
  <c r="V149" i="38"/>
  <c r="T149" i="38"/>
  <c r="U149" i="38" s="1"/>
  <c r="V148" i="38"/>
  <c r="T148" i="38"/>
  <c r="U148" i="38" s="1"/>
  <c r="V147" i="38"/>
  <c r="T147" i="38"/>
  <c r="V146" i="38"/>
  <c r="T146" i="38"/>
  <c r="V145" i="38"/>
  <c r="T145" i="38"/>
  <c r="U145" i="38" s="1"/>
  <c r="V144" i="38"/>
  <c r="T144" i="38"/>
  <c r="V143" i="38"/>
  <c r="T143" i="38"/>
  <c r="U143" i="38" s="1"/>
  <c r="V142" i="38"/>
  <c r="T142" i="38"/>
  <c r="U142" i="38" s="1"/>
  <c r="V141" i="38"/>
  <c r="T141" i="38"/>
  <c r="V140" i="38"/>
  <c r="T140" i="38"/>
  <c r="U140" i="38" s="1"/>
  <c r="V139" i="38"/>
  <c r="T139" i="38"/>
  <c r="U139" i="38" s="1"/>
  <c r="V138" i="38"/>
  <c r="T138" i="38"/>
  <c r="V137" i="38"/>
  <c r="T137" i="38"/>
  <c r="F136" i="38"/>
  <c r="X138" i="38" l="1"/>
  <c r="U138" i="38"/>
  <c r="X144" i="38"/>
  <c r="U144" i="38"/>
  <c r="X150" i="38"/>
  <c r="U150" i="38"/>
  <c r="X156" i="38"/>
  <c r="U156" i="38"/>
  <c r="X146" i="38"/>
  <c r="U146" i="38"/>
  <c r="X137" i="38"/>
  <c r="U137" i="38"/>
  <c r="X141" i="38"/>
  <c r="U141" i="38"/>
  <c r="X153" i="38"/>
  <c r="U153" i="38"/>
  <c r="X158" i="38"/>
  <c r="X162" i="38"/>
  <c r="U162" i="38"/>
  <c r="X164" i="38"/>
  <c r="U164" i="38"/>
  <c r="X170" i="38"/>
  <c r="U170" i="38"/>
  <c r="X171" i="38"/>
  <c r="X173" i="38"/>
  <c r="U173" i="38"/>
  <c r="X147" i="38"/>
  <c r="U147" i="38"/>
  <c r="X155" i="38"/>
  <c r="U155" i="38"/>
  <c r="X159" i="38"/>
  <c r="U159" i="38"/>
  <c r="X167" i="38"/>
  <c r="U167" i="38"/>
  <c r="X174" i="38"/>
  <c r="U174" i="38"/>
  <c r="X143" i="38"/>
  <c r="X152" i="38"/>
  <c r="X140" i="38"/>
  <c r="X149" i="38"/>
  <c r="T176" i="38"/>
  <c r="U176" i="38" s="1"/>
  <c r="X166" i="38"/>
  <c r="X175" i="38"/>
  <c r="X168" i="38"/>
  <c r="X172" i="38"/>
  <c r="X139" i="38"/>
  <c r="X142" i="38"/>
  <c r="X145" i="38"/>
  <c r="X148" i="38"/>
  <c r="X151" i="38"/>
  <c r="X154" i="38"/>
  <c r="X157" i="38"/>
  <c r="X160" i="38"/>
  <c r="X163" i="38"/>
  <c r="N149" i="42"/>
  <c r="K149" i="42"/>
  <c r="J149" i="42"/>
  <c r="I149" i="42"/>
  <c r="P148" i="42"/>
  <c r="N148" i="42"/>
  <c r="P147" i="42"/>
  <c r="N146" i="42"/>
  <c r="L146" i="42"/>
  <c r="P145" i="42"/>
  <c r="N145" i="42"/>
  <c r="N144" i="42"/>
  <c r="L144" i="42"/>
  <c r="P144" i="42" s="1"/>
  <c r="N143" i="42"/>
  <c r="L143" i="42"/>
  <c r="P142" i="42"/>
  <c r="N142" i="42"/>
  <c r="L142" i="42"/>
  <c r="N141" i="42"/>
  <c r="L141" i="42"/>
  <c r="P141" i="42" s="1"/>
  <c r="N140" i="42"/>
  <c r="L140" i="42"/>
  <c r="P140" i="42" s="1"/>
  <c r="P139" i="42"/>
  <c r="N139" i="42"/>
  <c r="L139" i="42"/>
  <c r="N138" i="42"/>
  <c r="L138" i="42"/>
  <c r="P138" i="42" s="1"/>
  <c r="P137" i="42"/>
  <c r="N137" i="42"/>
  <c r="P136" i="42"/>
  <c r="N136" i="42"/>
  <c r="N135" i="42"/>
  <c r="L135" i="42"/>
  <c r="P135" i="42" s="1"/>
  <c r="P134" i="42"/>
  <c r="N134" i="42"/>
  <c r="P133" i="42"/>
  <c r="N133" i="42"/>
  <c r="P132" i="42"/>
  <c r="P131" i="42"/>
  <c r="N131" i="42"/>
  <c r="L131" i="42"/>
  <c r="P130" i="42"/>
  <c r="N130" i="42"/>
  <c r="L130" i="42"/>
  <c r="N129" i="42"/>
  <c r="L129" i="42"/>
  <c r="P128" i="42"/>
  <c r="N128" i="42"/>
  <c r="L128" i="42"/>
  <c r="P127" i="42"/>
  <c r="N127" i="42"/>
  <c r="L127" i="42"/>
  <c r="N126" i="42"/>
  <c r="L126" i="42"/>
  <c r="P126" i="42" s="1"/>
  <c r="N125" i="42"/>
  <c r="L125" i="42"/>
  <c r="M125" i="42" s="1"/>
  <c r="P124" i="42"/>
  <c r="N124" i="42"/>
  <c r="L124" i="42"/>
  <c r="P123" i="42"/>
  <c r="N122" i="42"/>
  <c r="L122" i="42"/>
  <c r="N121" i="42"/>
  <c r="L121" i="42"/>
  <c r="P121" i="42" s="1"/>
  <c r="P120" i="42"/>
  <c r="N120" i="42"/>
  <c r="L120" i="42"/>
  <c r="N119" i="42"/>
  <c r="L119" i="42"/>
  <c r="M119" i="42" s="1"/>
  <c r="N118" i="42"/>
  <c r="L118" i="42"/>
  <c r="P118" i="42" s="1"/>
  <c r="P117" i="42"/>
  <c r="N117" i="42"/>
  <c r="L117" i="42"/>
  <c r="N116" i="42"/>
  <c r="L116" i="42"/>
  <c r="N115" i="42"/>
  <c r="L115" i="42"/>
  <c r="P115" i="42" s="1"/>
  <c r="P114" i="42"/>
  <c r="N114" i="42"/>
  <c r="L114" i="42"/>
  <c r="N113" i="42"/>
  <c r="L113" i="42"/>
  <c r="P113" i="42" s="1"/>
  <c r="N112" i="42"/>
  <c r="L112" i="42"/>
  <c r="P112" i="42" s="1"/>
  <c r="P111" i="42"/>
  <c r="N111" i="42"/>
  <c r="L111" i="42"/>
  <c r="N110" i="42"/>
  <c r="L110" i="42"/>
  <c r="N109" i="42"/>
  <c r="L109" i="42"/>
  <c r="P109" i="42" s="1"/>
  <c r="N108" i="42"/>
  <c r="L108" i="42"/>
  <c r="N107" i="42"/>
  <c r="L107" i="42"/>
  <c r="N106" i="42"/>
  <c r="L106" i="42"/>
  <c r="P106" i="42" s="1"/>
  <c r="P105" i="42"/>
  <c r="N105" i="42"/>
  <c r="L105" i="42"/>
  <c r="N104" i="42"/>
  <c r="L104" i="42"/>
  <c r="G103" i="42"/>
  <c r="F103" i="42"/>
  <c r="P125" i="42" l="1"/>
  <c r="P108" i="42"/>
  <c r="L149" i="42"/>
  <c r="M149" i="42" s="1"/>
  <c r="P104" i="42"/>
  <c r="P107" i="42"/>
  <c r="P110" i="42"/>
  <c r="P116" i="42"/>
  <c r="P119" i="42"/>
  <c r="P122" i="42"/>
  <c r="P129" i="42"/>
  <c r="P146" i="42"/>
  <c r="P143" i="42"/>
  <c r="V214" i="45" l="1"/>
  <c r="S214" i="45"/>
  <c r="R214" i="45"/>
  <c r="Q214" i="45"/>
  <c r="P214" i="45"/>
  <c r="O214" i="45"/>
  <c r="N214" i="45"/>
  <c r="M214" i="45"/>
  <c r="L214" i="45"/>
  <c r="K214" i="45"/>
  <c r="J214" i="45"/>
  <c r="I214" i="45"/>
  <c r="H214" i="45"/>
  <c r="V213" i="45"/>
  <c r="T213" i="45"/>
  <c r="V212" i="45"/>
  <c r="T212" i="45"/>
  <c r="V211" i="45"/>
  <c r="T211" i="45"/>
  <c r="U211" i="45" s="1"/>
  <c r="V210" i="45"/>
  <c r="T210" i="45"/>
  <c r="V209" i="45"/>
  <c r="T209" i="45"/>
  <c r="V208" i="45"/>
  <c r="T208" i="45"/>
  <c r="U208" i="45" s="1"/>
  <c r="V207" i="45"/>
  <c r="T207" i="45"/>
  <c r="V206" i="45"/>
  <c r="T206" i="45"/>
  <c r="V205" i="45"/>
  <c r="T205" i="45"/>
  <c r="U205" i="45" s="1"/>
  <c r="X204" i="45"/>
  <c r="V203" i="45"/>
  <c r="T203" i="45"/>
  <c r="V202" i="45"/>
  <c r="T202" i="45"/>
  <c r="V201" i="45"/>
  <c r="T201" i="45"/>
  <c r="U201" i="45" s="1"/>
  <c r="V200" i="45"/>
  <c r="T200" i="45"/>
  <c r="U200" i="45" s="1"/>
  <c r="V199" i="45"/>
  <c r="T199" i="45"/>
  <c r="V198" i="45"/>
  <c r="T198" i="45"/>
  <c r="U198" i="45" s="1"/>
  <c r="V197" i="45"/>
  <c r="T197" i="45"/>
  <c r="V196" i="45"/>
  <c r="T196" i="45"/>
  <c r="V195" i="45"/>
  <c r="T195" i="45"/>
  <c r="U195" i="45" s="1"/>
  <c r="V194" i="45"/>
  <c r="T194" i="45"/>
  <c r="U194" i="45" s="1"/>
  <c r="V193" i="45"/>
  <c r="T193" i="45"/>
  <c r="V192" i="45"/>
  <c r="T192" i="45"/>
  <c r="U192" i="45" s="1"/>
  <c r="V191" i="45"/>
  <c r="T191" i="45"/>
  <c r="V190" i="45"/>
  <c r="T190" i="45"/>
  <c r="V189" i="45"/>
  <c r="T189" i="45"/>
  <c r="U189" i="45" s="1"/>
  <c r="V188" i="45"/>
  <c r="T188" i="45"/>
  <c r="U188" i="45" s="1"/>
  <c r="V187" i="45"/>
  <c r="T187" i="45"/>
  <c r="V186" i="45"/>
  <c r="T186" i="45"/>
  <c r="U186" i="45" s="1"/>
  <c r="V185" i="45"/>
  <c r="T185" i="45"/>
  <c r="V184" i="45"/>
  <c r="T184" i="45"/>
  <c r="V183" i="45"/>
  <c r="T183" i="45"/>
  <c r="U183" i="45" s="1"/>
  <c r="V182" i="45"/>
  <c r="T182" i="45"/>
  <c r="U182" i="45" s="1"/>
  <c r="V181" i="45"/>
  <c r="T181" i="45"/>
  <c r="V180" i="45"/>
  <c r="T180" i="45"/>
  <c r="U180" i="45" s="1"/>
  <c r="V179" i="45"/>
  <c r="T179" i="45"/>
  <c r="U179" i="45" s="1"/>
  <c r="V178" i="45"/>
  <c r="T178" i="45"/>
  <c r="V177" i="45"/>
  <c r="T177" i="45"/>
  <c r="U177" i="45" s="1"/>
  <c r="V176" i="45"/>
  <c r="T176" i="45"/>
  <c r="U176" i="45" s="1"/>
  <c r="F175" i="45"/>
  <c r="X199" i="45" l="1"/>
  <c r="U199" i="45"/>
  <c r="X202" i="45"/>
  <c r="U202" i="45"/>
  <c r="X212" i="45"/>
  <c r="U212" i="45"/>
  <c r="X197" i="45"/>
  <c r="U197" i="45"/>
  <c r="X206" i="45"/>
  <c r="U206" i="45"/>
  <c r="X209" i="45"/>
  <c r="U209" i="45"/>
  <c r="X194" i="45"/>
  <c r="X187" i="45"/>
  <c r="U187" i="45"/>
  <c r="X192" i="45"/>
  <c r="X207" i="45"/>
  <c r="U207" i="45"/>
  <c r="X210" i="45"/>
  <c r="U210" i="45"/>
  <c r="X213" i="45"/>
  <c r="U213" i="45"/>
  <c r="X181" i="45"/>
  <c r="U181" i="45"/>
  <c r="X191" i="45"/>
  <c r="U191" i="45"/>
  <c r="X196" i="45"/>
  <c r="U196" i="45"/>
  <c r="X198" i="45"/>
  <c r="X190" i="45"/>
  <c r="U190" i="45"/>
  <c r="X200" i="45"/>
  <c r="X193" i="45"/>
  <c r="U193" i="45"/>
  <c r="X184" i="45"/>
  <c r="U184" i="45"/>
  <c r="X178" i="45"/>
  <c r="U178" i="45"/>
  <c r="X185" i="45"/>
  <c r="U185" i="45"/>
  <c r="X203" i="45"/>
  <c r="U203" i="45"/>
  <c r="T214" i="45"/>
  <c r="U214" i="45" s="1"/>
  <c r="X188" i="45"/>
  <c r="X182" i="45"/>
  <c r="X186" i="45"/>
  <c r="X180" i="45"/>
  <c r="X176" i="45"/>
  <c r="X205" i="45"/>
  <c r="X208" i="45"/>
  <c r="X177" i="45"/>
  <c r="X179" i="45"/>
  <c r="X183" i="45"/>
  <c r="X189" i="45"/>
  <c r="X195" i="45"/>
  <c r="X201" i="45"/>
  <c r="X211" i="45"/>
  <c r="V131" i="38"/>
  <c r="S131" i="38"/>
  <c r="R131" i="38"/>
  <c r="Q131" i="38"/>
  <c r="P131" i="38"/>
  <c r="O131" i="38"/>
  <c r="N131" i="38"/>
  <c r="M131" i="38"/>
  <c r="L131" i="38"/>
  <c r="K131" i="38"/>
  <c r="J131" i="38"/>
  <c r="I131" i="38"/>
  <c r="H131" i="38"/>
  <c r="X130" i="38"/>
  <c r="V130" i="38"/>
  <c r="T130" i="38"/>
  <c r="U130" i="38" s="1"/>
  <c r="V129" i="38"/>
  <c r="T129" i="38"/>
  <c r="V128" i="38"/>
  <c r="T128" i="38"/>
  <c r="U128" i="38" s="1"/>
  <c r="V127" i="38"/>
  <c r="T127" i="38"/>
  <c r="U127" i="38" s="1"/>
  <c r="V126" i="38"/>
  <c r="T126" i="38"/>
  <c r="U126" i="38" s="1"/>
  <c r="V125" i="38"/>
  <c r="T125" i="38"/>
  <c r="U125" i="38" s="1"/>
  <c r="V124" i="38"/>
  <c r="T124" i="38"/>
  <c r="U124" i="38" s="1"/>
  <c r="V123" i="38"/>
  <c r="T123" i="38"/>
  <c r="U123" i="38" s="1"/>
  <c r="V122" i="38"/>
  <c r="T122" i="38"/>
  <c r="U122" i="38" s="1"/>
  <c r="V121" i="38"/>
  <c r="T121" i="38"/>
  <c r="U121" i="38" s="1"/>
  <c r="X120" i="38"/>
  <c r="V119" i="38"/>
  <c r="T119" i="38"/>
  <c r="U119" i="38" s="1"/>
  <c r="V118" i="38"/>
  <c r="T118" i="38"/>
  <c r="V117" i="38"/>
  <c r="T117" i="38"/>
  <c r="U117" i="38" s="1"/>
  <c r="V116" i="38"/>
  <c r="T116" i="38"/>
  <c r="U116" i="38" s="1"/>
  <c r="V115" i="38"/>
  <c r="T115" i="38"/>
  <c r="V114" i="38"/>
  <c r="T114" i="38"/>
  <c r="U114" i="38" s="1"/>
  <c r="X113" i="38"/>
  <c r="V113" i="38"/>
  <c r="T113" i="38"/>
  <c r="U113" i="38" s="1"/>
  <c r="V112" i="38"/>
  <c r="T112" i="38"/>
  <c r="V111" i="38"/>
  <c r="T111" i="38"/>
  <c r="U111" i="38" s="1"/>
  <c r="X110" i="38"/>
  <c r="V110" i="38"/>
  <c r="T110" i="38"/>
  <c r="U110" i="38" s="1"/>
  <c r="V109" i="38"/>
  <c r="T109" i="38"/>
  <c r="V108" i="38"/>
  <c r="T108" i="38"/>
  <c r="U108" i="38" s="1"/>
  <c r="V107" i="38"/>
  <c r="T107" i="38"/>
  <c r="U107" i="38" s="1"/>
  <c r="V106" i="38"/>
  <c r="T106" i="38"/>
  <c r="V105" i="38"/>
  <c r="T105" i="38"/>
  <c r="U105" i="38" s="1"/>
  <c r="V104" i="38"/>
  <c r="T104" i="38"/>
  <c r="U104" i="38" s="1"/>
  <c r="V103" i="38"/>
  <c r="T103" i="38"/>
  <c r="V102" i="38"/>
  <c r="T102" i="38"/>
  <c r="U102" i="38" s="1"/>
  <c r="X101" i="38"/>
  <c r="V101" i="38"/>
  <c r="T101" i="38"/>
  <c r="U101" i="38" s="1"/>
  <c r="V100" i="38"/>
  <c r="T100" i="38"/>
  <c r="V99" i="38"/>
  <c r="T99" i="38"/>
  <c r="U99" i="38" s="1"/>
  <c r="V98" i="38"/>
  <c r="T98" i="38"/>
  <c r="U98" i="38" s="1"/>
  <c r="V97" i="38"/>
  <c r="T97" i="38"/>
  <c r="V96" i="38"/>
  <c r="T96" i="38"/>
  <c r="U96" i="38" s="1"/>
  <c r="V95" i="38"/>
  <c r="T95" i="38"/>
  <c r="U95" i="38" s="1"/>
  <c r="V94" i="38"/>
  <c r="T94" i="38"/>
  <c r="V93" i="38"/>
  <c r="T93" i="38"/>
  <c r="U93" i="38" s="1"/>
  <c r="V92" i="38"/>
  <c r="T92" i="38"/>
  <c r="U92" i="38" s="1"/>
  <c r="F91" i="38"/>
  <c r="X100" i="38" l="1"/>
  <c r="U100" i="38"/>
  <c r="X112" i="38"/>
  <c r="U112" i="38"/>
  <c r="X129" i="38"/>
  <c r="U129" i="38"/>
  <c r="X97" i="38"/>
  <c r="U97" i="38"/>
  <c r="X106" i="38"/>
  <c r="U106" i="38"/>
  <c r="X107" i="38"/>
  <c r="X118" i="38"/>
  <c r="U118" i="38"/>
  <c r="X119" i="38"/>
  <c r="X121" i="38"/>
  <c r="X124" i="38"/>
  <c r="X127" i="38"/>
  <c r="X103" i="38"/>
  <c r="U103" i="38"/>
  <c r="X104" i="38"/>
  <c r="X115" i="38"/>
  <c r="U115" i="38"/>
  <c r="X116" i="38"/>
  <c r="X123" i="38"/>
  <c r="X126" i="38"/>
  <c r="X98" i="38"/>
  <c r="X109" i="38"/>
  <c r="U109" i="38"/>
  <c r="X92" i="38"/>
  <c r="X95" i="38"/>
  <c r="X94" i="38"/>
  <c r="U94" i="38"/>
  <c r="T131" i="38"/>
  <c r="U131" i="38" s="1"/>
  <c r="X122" i="38"/>
  <c r="X125" i="38"/>
  <c r="X128" i="38"/>
  <c r="X93" i="38"/>
  <c r="X96" i="38"/>
  <c r="X99" i="38"/>
  <c r="X102" i="38"/>
  <c r="X105" i="38"/>
  <c r="X108" i="38"/>
  <c r="X111" i="38"/>
  <c r="X114" i="38"/>
  <c r="X117" i="38"/>
  <c r="V171" i="45" l="1"/>
  <c r="S171" i="45"/>
  <c r="R171" i="45"/>
  <c r="Q171" i="45"/>
  <c r="P171" i="45"/>
  <c r="O171" i="45"/>
  <c r="N171" i="45"/>
  <c r="M171" i="45"/>
  <c r="L171" i="45"/>
  <c r="K171" i="45"/>
  <c r="J171" i="45"/>
  <c r="I171" i="45"/>
  <c r="H171" i="45"/>
  <c r="V170" i="45"/>
  <c r="T170" i="45"/>
  <c r="U170" i="45" s="1"/>
  <c r="V169" i="45"/>
  <c r="T169" i="45"/>
  <c r="U169" i="45" s="1"/>
  <c r="V168" i="45"/>
  <c r="T168" i="45"/>
  <c r="V167" i="45"/>
  <c r="T167" i="45"/>
  <c r="V166" i="45"/>
  <c r="T166" i="45"/>
  <c r="U166" i="45" s="1"/>
  <c r="V165" i="45"/>
  <c r="T165" i="45"/>
  <c r="V164" i="45"/>
  <c r="T164" i="45"/>
  <c r="V163" i="45"/>
  <c r="T163" i="45"/>
  <c r="U163" i="45" s="1"/>
  <c r="V162" i="45"/>
  <c r="T162" i="45"/>
  <c r="U162" i="45" s="1"/>
  <c r="X161" i="45"/>
  <c r="V160" i="45"/>
  <c r="T160" i="45"/>
  <c r="V159" i="45"/>
  <c r="T159" i="45"/>
  <c r="V158" i="45"/>
  <c r="T158" i="45"/>
  <c r="U158" i="45" s="1"/>
  <c r="V157" i="45"/>
  <c r="T157" i="45"/>
  <c r="V156" i="45"/>
  <c r="T156" i="45"/>
  <c r="V155" i="45"/>
  <c r="T155" i="45"/>
  <c r="U155" i="45" s="1"/>
  <c r="V154" i="45"/>
  <c r="T154" i="45"/>
  <c r="V153" i="45"/>
  <c r="T153" i="45"/>
  <c r="V152" i="45"/>
  <c r="T152" i="45"/>
  <c r="U152" i="45" s="1"/>
  <c r="V151" i="45"/>
  <c r="T151" i="45"/>
  <c r="V150" i="45"/>
  <c r="T150" i="45"/>
  <c r="V149" i="45"/>
  <c r="T149" i="45"/>
  <c r="U149" i="45" s="1"/>
  <c r="V148" i="45"/>
  <c r="T148" i="45"/>
  <c r="V147" i="45"/>
  <c r="T147" i="45"/>
  <c r="V146" i="45"/>
  <c r="T146" i="45"/>
  <c r="U146" i="45" s="1"/>
  <c r="V145" i="45"/>
  <c r="T145" i="45"/>
  <c r="V144" i="45"/>
  <c r="T144" i="45"/>
  <c r="V143" i="45"/>
  <c r="T143" i="45"/>
  <c r="U143" i="45" s="1"/>
  <c r="V142" i="45"/>
  <c r="T142" i="45"/>
  <c r="U142" i="45" s="1"/>
  <c r="V141" i="45"/>
  <c r="T141" i="45"/>
  <c r="V140" i="45"/>
  <c r="T140" i="45"/>
  <c r="U140" i="45" s="1"/>
  <c r="V139" i="45"/>
  <c r="T139" i="45"/>
  <c r="V138" i="45"/>
  <c r="T138" i="45"/>
  <c r="V137" i="45"/>
  <c r="T137" i="45"/>
  <c r="U137" i="45" s="1"/>
  <c r="V136" i="45"/>
  <c r="T136" i="45"/>
  <c r="V135" i="45"/>
  <c r="T135" i="45"/>
  <c r="V134" i="45"/>
  <c r="T134" i="45"/>
  <c r="U134" i="45" s="1"/>
  <c r="V133" i="45"/>
  <c r="T133" i="45"/>
  <c r="F132" i="45"/>
  <c r="X162" i="45" l="1"/>
  <c r="X139" i="45"/>
  <c r="U139" i="45"/>
  <c r="X145" i="45"/>
  <c r="U145" i="45"/>
  <c r="X148" i="45"/>
  <c r="U148" i="45"/>
  <c r="X157" i="45"/>
  <c r="U157" i="45"/>
  <c r="X154" i="45"/>
  <c r="U154" i="45"/>
  <c r="X160" i="45"/>
  <c r="U160" i="45"/>
  <c r="X164" i="45"/>
  <c r="U164" i="45"/>
  <c r="X167" i="45"/>
  <c r="U167" i="45"/>
  <c r="X151" i="45"/>
  <c r="U151" i="45"/>
  <c r="X138" i="45"/>
  <c r="U138" i="45"/>
  <c r="X144" i="45"/>
  <c r="U144" i="45"/>
  <c r="X146" i="45"/>
  <c r="X150" i="45"/>
  <c r="U150" i="45"/>
  <c r="X153" i="45"/>
  <c r="U153" i="45"/>
  <c r="X156" i="45"/>
  <c r="U156" i="45"/>
  <c r="X159" i="45"/>
  <c r="U159" i="45"/>
  <c r="X165" i="45"/>
  <c r="U165" i="45"/>
  <c r="X168" i="45"/>
  <c r="U168" i="45"/>
  <c r="X147" i="45"/>
  <c r="U147" i="45"/>
  <c r="X141" i="45"/>
  <c r="U141" i="45"/>
  <c r="X133" i="45"/>
  <c r="U133" i="45"/>
  <c r="X136" i="45"/>
  <c r="U136" i="45"/>
  <c r="X135" i="45"/>
  <c r="U135" i="45"/>
  <c r="X143" i="45"/>
  <c r="X166" i="45"/>
  <c r="X134" i="45"/>
  <c r="X152" i="45"/>
  <c r="X137" i="45"/>
  <c r="X155" i="45"/>
  <c r="X140" i="45"/>
  <c r="X158" i="45"/>
  <c r="X163" i="45"/>
  <c r="X169" i="45"/>
  <c r="X149" i="45"/>
  <c r="T171" i="45"/>
  <c r="U171" i="45" s="1"/>
  <c r="X170" i="45"/>
  <c r="X142" i="45"/>
  <c r="V87" i="38"/>
  <c r="S87" i="38"/>
  <c r="R87" i="38"/>
  <c r="Q87" i="38"/>
  <c r="P87" i="38"/>
  <c r="O87" i="38"/>
  <c r="N87" i="38"/>
  <c r="M87" i="38"/>
  <c r="L87" i="38"/>
  <c r="K87" i="38"/>
  <c r="J87" i="38"/>
  <c r="I87" i="38"/>
  <c r="H87" i="38"/>
  <c r="V86" i="38"/>
  <c r="T86" i="38"/>
  <c r="U86" i="38" s="1"/>
  <c r="V85" i="38"/>
  <c r="T85" i="38"/>
  <c r="V84" i="38"/>
  <c r="T84" i="38"/>
  <c r="X83" i="38"/>
  <c r="V83" i="38"/>
  <c r="T83" i="38"/>
  <c r="U83" i="38" s="1"/>
  <c r="V82" i="38"/>
  <c r="T82" i="38"/>
  <c r="U82" i="38" s="1"/>
  <c r="V81" i="38"/>
  <c r="T81" i="38"/>
  <c r="V80" i="38"/>
  <c r="T80" i="38"/>
  <c r="U80" i="38" s="1"/>
  <c r="V79" i="38"/>
  <c r="T79" i="38"/>
  <c r="V78" i="38"/>
  <c r="T78" i="38"/>
  <c r="V77" i="38"/>
  <c r="T77" i="38"/>
  <c r="U77" i="38" s="1"/>
  <c r="X76" i="38"/>
  <c r="V75" i="38"/>
  <c r="T75" i="38"/>
  <c r="U75" i="38" s="1"/>
  <c r="V74" i="38"/>
  <c r="T74" i="38"/>
  <c r="V73" i="38"/>
  <c r="T73" i="38"/>
  <c r="V72" i="38"/>
  <c r="T72" i="38"/>
  <c r="V71" i="38"/>
  <c r="T71" i="38"/>
  <c r="X70" i="38"/>
  <c r="V70" i="38"/>
  <c r="T70" i="38"/>
  <c r="U70" i="38" s="1"/>
  <c r="V69" i="38"/>
  <c r="T69" i="38"/>
  <c r="U69" i="38" s="1"/>
  <c r="V68" i="38"/>
  <c r="T68" i="38"/>
  <c r="V67" i="38"/>
  <c r="T67" i="38"/>
  <c r="U67" i="38" s="1"/>
  <c r="V66" i="38"/>
  <c r="T66" i="38"/>
  <c r="V65" i="38"/>
  <c r="T65" i="38"/>
  <c r="V64" i="38"/>
  <c r="T64" i="38"/>
  <c r="U64" i="38" s="1"/>
  <c r="V63" i="38"/>
  <c r="T63" i="38"/>
  <c r="U63" i="38" s="1"/>
  <c r="V62" i="38"/>
  <c r="T62" i="38"/>
  <c r="X61" i="38"/>
  <c r="V61" i="38"/>
  <c r="T61" i="38"/>
  <c r="U61" i="38" s="1"/>
  <c r="V60" i="38"/>
  <c r="T60" i="38"/>
  <c r="V59" i="38"/>
  <c r="T59" i="38"/>
  <c r="V58" i="38"/>
  <c r="T58" i="38"/>
  <c r="U58" i="38" s="1"/>
  <c r="V57" i="38"/>
  <c r="T57" i="38"/>
  <c r="U57" i="38" s="1"/>
  <c r="V56" i="38"/>
  <c r="T56" i="38"/>
  <c r="V55" i="38"/>
  <c r="T55" i="38"/>
  <c r="U55" i="38" s="1"/>
  <c r="V54" i="38"/>
  <c r="T54" i="38"/>
  <c r="V53" i="38"/>
  <c r="T53" i="38"/>
  <c r="V52" i="38"/>
  <c r="T52" i="38"/>
  <c r="U52" i="38" s="1"/>
  <c r="V51" i="38"/>
  <c r="T51" i="38"/>
  <c r="U51" i="38" s="1"/>
  <c r="V50" i="38"/>
  <c r="T50" i="38"/>
  <c r="V49" i="38"/>
  <c r="T49" i="38"/>
  <c r="U49" i="38" s="1"/>
  <c r="V48" i="38"/>
  <c r="T48" i="38"/>
  <c r="F47" i="38"/>
  <c r="X60" i="38" l="1"/>
  <c r="U60" i="38"/>
  <c r="X65" i="38"/>
  <c r="U65" i="38"/>
  <c r="X78" i="38"/>
  <c r="U78" i="38"/>
  <c r="X85" i="38"/>
  <c r="U85" i="38"/>
  <c r="X56" i="38"/>
  <c r="U56" i="38"/>
  <c r="X71" i="38"/>
  <c r="U71" i="38"/>
  <c r="X62" i="38"/>
  <c r="U62" i="38"/>
  <c r="X59" i="38"/>
  <c r="U59" i="38"/>
  <c r="X66" i="38"/>
  <c r="U66" i="38"/>
  <c r="X68" i="38"/>
  <c r="U68" i="38"/>
  <c r="X79" i="38"/>
  <c r="U79" i="38"/>
  <c r="X80" i="38"/>
  <c r="X84" i="38"/>
  <c r="U84" i="38"/>
  <c r="X53" i="38"/>
  <c r="U53" i="38"/>
  <c r="X73" i="38"/>
  <c r="U73" i="38"/>
  <c r="X48" i="38"/>
  <c r="U48" i="38"/>
  <c r="X54" i="38"/>
  <c r="U54" i="38"/>
  <c r="X55" i="38"/>
  <c r="X64" i="38"/>
  <c r="X72" i="38"/>
  <c r="U72" i="38"/>
  <c r="X74" i="38"/>
  <c r="U74" i="38"/>
  <c r="X75" i="38"/>
  <c r="X77" i="38"/>
  <c r="X81" i="38"/>
  <c r="U81" i="38"/>
  <c r="X50" i="38"/>
  <c r="U50" i="38"/>
  <c r="X69" i="38"/>
  <c r="X67" i="38"/>
  <c r="X82" i="38"/>
  <c r="X86" i="38"/>
  <c r="X63" i="38"/>
  <c r="X58" i="38"/>
  <c r="X52" i="38"/>
  <c r="X51" i="38"/>
  <c r="X57" i="38"/>
  <c r="X49" i="38"/>
  <c r="T87" i="38"/>
  <c r="U87" i="38" s="1"/>
  <c r="V128" i="45" l="1"/>
  <c r="S128" i="45"/>
  <c r="R128" i="45"/>
  <c r="Q128" i="45"/>
  <c r="P128" i="45"/>
  <c r="O128" i="45"/>
  <c r="N128" i="45"/>
  <c r="M128" i="45"/>
  <c r="L128" i="45"/>
  <c r="K128" i="45"/>
  <c r="J128" i="45"/>
  <c r="I128" i="45"/>
  <c r="V127" i="45"/>
  <c r="H127" i="45"/>
  <c r="H128" i="45" s="1"/>
  <c r="V126" i="45"/>
  <c r="T126" i="45"/>
  <c r="V125" i="45"/>
  <c r="T125" i="45"/>
  <c r="U125" i="45" s="1"/>
  <c r="V124" i="45"/>
  <c r="T124" i="45"/>
  <c r="V123" i="45"/>
  <c r="T123" i="45"/>
  <c r="V122" i="45"/>
  <c r="T122" i="45"/>
  <c r="U122" i="45" s="1"/>
  <c r="V121" i="45"/>
  <c r="T121" i="45"/>
  <c r="V120" i="45"/>
  <c r="T120" i="45"/>
  <c r="V119" i="45"/>
  <c r="T119" i="45"/>
  <c r="U119" i="45" s="1"/>
  <c r="X118" i="45"/>
  <c r="V117" i="45"/>
  <c r="T117" i="45"/>
  <c r="U117" i="45" s="1"/>
  <c r="V116" i="45"/>
  <c r="T116" i="45"/>
  <c r="V115" i="45"/>
  <c r="T115" i="45"/>
  <c r="U115" i="45" s="1"/>
  <c r="V114" i="45"/>
  <c r="T114" i="45"/>
  <c r="U114" i="45" s="1"/>
  <c r="V113" i="45"/>
  <c r="T113" i="45"/>
  <c r="V112" i="45"/>
  <c r="T112" i="45"/>
  <c r="U112" i="45" s="1"/>
  <c r="V111" i="45"/>
  <c r="T111" i="45"/>
  <c r="U111" i="45" s="1"/>
  <c r="V110" i="45"/>
  <c r="T110" i="45"/>
  <c r="V109" i="45"/>
  <c r="T109" i="45"/>
  <c r="U109" i="45" s="1"/>
  <c r="V108" i="45"/>
  <c r="T108" i="45"/>
  <c r="U108" i="45" s="1"/>
  <c r="V107" i="45"/>
  <c r="T107" i="45"/>
  <c r="V106" i="45"/>
  <c r="T106" i="45"/>
  <c r="U106" i="45" s="1"/>
  <c r="V105" i="45"/>
  <c r="T105" i="45"/>
  <c r="U105" i="45" s="1"/>
  <c r="V104" i="45"/>
  <c r="T104" i="45"/>
  <c r="V103" i="45"/>
  <c r="T103" i="45"/>
  <c r="U103" i="45" s="1"/>
  <c r="V102" i="45"/>
  <c r="T102" i="45"/>
  <c r="U102" i="45" s="1"/>
  <c r="V101" i="45"/>
  <c r="T101" i="45"/>
  <c r="V100" i="45"/>
  <c r="T100" i="45"/>
  <c r="U100" i="45" s="1"/>
  <c r="V99" i="45"/>
  <c r="T99" i="45"/>
  <c r="U99" i="45" s="1"/>
  <c r="V98" i="45"/>
  <c r="T98" i="45"/>
  <c r="V97" i="45"/>
  <c r="T97" i="45"/>
  <c r="U97" i="45" s="1"/>
  <c r="V96" i="45"/>
  <c r="T96" i="45"/>
  <c r="U96" i="45" s="1"/>
  <c r="V95" i="45"/>
  <c r="T95" i="45"/>
  <c r="V94" i="45"/>
  <c r="T94" i="45"/>
  <c r="U94" i="45" s="1"/>
  <c r="V93" i="45"/>
  <c r="T93" i="45"/>
  <c r="U93" i="45" s="1"/>
  <c r="V92" i="45"/>
  <c r="T92" i="45"/>
  <c r="V91" i="45"/>
  <c r="T91" i="45"/>
  <c r="U91" i="45" s="1"/>
  <c r="V90" i="45"/>
  <c r="T90" i="45"/>
  <c r="F89" i="45"/>
  <c r="X125" i="45" l="1"/>
  <c r="X100" i="45"/>
  <c r="X109" i="45"/>
  <c r="X117" i="45"/>
  <c r="X112" i="45"/>
  <c r="T127" i="45"/>
  <c r="U127" i="45" s="1"/>
  <c r="X90" i="45"/>
  <c r="U90" i="45"/>
  <c r="X93" i="45"/>
  <c r="X102" i="45"/>
  <c r="X123" i="45"/>
  <c r="U123" i="45"/>
  <c r="X121" i="45"/>
  <c r="U121" i="45"/>
  <c r="X126" i="45"/>
  <c r="U126" i="45"/>
  <c r="X98" i="45"/>
  <c r="U98" i="45"/>
  <c r="X92" i="45"/>
  <c r="U92" i="45"/>
  <c r="X124" i="45"/>
  <c r="U124" i="45"/>
  <c r="X101" i="45"/>
  <c r="U101" i="45"/>
  <c r="X94" i="45"/>
  <c r="X103" i="45"/>
  <c r="X95" i="45"/>
  <c r="U95" i="45"/>
  <c r="X99" i="45"/>
  <c r="X119" i="45"/>
  <c r="X127" i="45"/>
  <c r="X96" i="45"/>
  <c r="X105" i="45"/>
  <c r="X97" i="45"/>
  <c r="X106" i="45"/>
  <c r="X120" i="45"/>
  <c r="U120" i="45"/>
  <c r="X122" i="45"/>
  <c r="X107" i="45"/>
  <c r="U107" i="45"/>
  <c r="X108" i="45"/>
  <c r="X110" i="45"/>
  <c r="U110" i="45"/>
  <c r="X111" i="45"/>
  <c r="X113" i="45"/>
  <c r="U113" i="45"/>
  <c r="X114" i="45"/>
  <c r="X116" i="45"/>
  <c r="U116" i="45"/>
  <c r="X104" i="45"/>
  <c r="U104" i="45"/>
  <c r="X115" i="45"/>
  <c r="T128" i="45"/>
  <c r="U128" i="45" s="1"/>
  <c r="X91" i="45"/>
  <c r="R14" i="60" l="1"/>
  <c r="R5" i="60"/>
  <c r="R8" i="60"/>
  <c r="R12" i="60"/>
  <c r="R10" i="60"/>
  <c r="R9" i="60"/>
  <c r="R15" i="60"/>
  <c r="R11" i="60"/>
  <c r="R13" i="60"/>
  <c r="R17" i="60"/>
  <c r="R7" i="60"/>
  <c r="R16" i="60"/>
  <c r="R18" i="60"/>
  <c r="R19" i="60"/>
  <c r="R20" i="60"/>
  <c r="R21" i="60"/>
  <c r="R22" i="60"/>
  <c r="R23" i="60"/>
  <c r="R24" i="60"/>
  <c r="R25" i="60"/>
  <c r="R26" i="60"/>
  <c r="R27" i="60"/>
  <c r="R28" i="60"/>
  <c r="R29" i="60"/>
  <c r="R30" i="60"/>
  <c r="R6" i="60"/>
  <c r="M99" i="42"/>
  <c r="M84" i="42"/>
  <c r="M85" i="42"/>
  <c r="M86" i="42"/>
  <c r="M87" i="42"/>
  <c r="M88" i="42"/>
  <c r="M89" i="42"/>
  <c r="M90" i="42"/>
  <c r="M91" i="42"/>
  <c r="M92" i="42"/>
  <c r="M93" i="42"/>
  <c r="M94" i="42"/>
  <c r="M95" i="42"/>
  <c r="M96" i="42"/>
  <c r="M97" i="42"/>
  <c r="M98" i="42"/>
  <c r="M83" i="42"/>
  <c r="M75" i="42"/>
  <c r="M76" i="42"/>
  <c r="M77" i="42"/>
  <c r="M78" i="42"/>
  <c r="M79" i="42"/>
  <c r="M80" i="42"/>
  <c r="M81" i="42"/>
  <c r="M74" i="42"/>
  <c r="M55" i="42"/>
  <c r="M56" i="42"/>
  <c r="M57" i="42"/>
  <c r="M58" i="42"/>
  <c r="M59" i="42"/>
  <c r="M60" i="42"/>
  <c r="M61" i="42"/>
  <c r="M62" i="42"/>
  <c r="M63" i="42"/>
  <c r="M64" i="42"/>
  <c r="M65" i="42"/>
  <c r="M66" i="42"/>
  <c r="M67" i="42"/>
  <c r="M68" i="42"/>
  <c r="M69" i="42"/>
  <c r="M70" i="42"/>
  <c r="M71" i="42"/>
  <c r="M72" i="42"/>
  <c r="M54" i="42"/>
  <c r="V85" i="45" l="1"/>
  <c r="S85" i="45"/>
  <c r="R85" i="45"/>
  <c r="Q85" i="45"/>
  <c r="P85" i="45"/>
  <c r="O85" i="45"/>
  <c r="N85" i="45"/>
  <c r="M85" i="45"/>
  <c r="L85" i="45"/>
  <c r="K85" i="45"/>
  <c r="J85" i="45"/>
  <c r="I85" i="45"/>
  <c r="H85" i="45"/>
  <c r="V84" i="45"/>
  <c r="T84" i="45"/>
  <c r="V83" i="45"/>
  <c r="T83" i="45"/>
  <c r="U83" i="45" s="1"/>
  <c r="V82" i="45"/>
  <c r="T82" i="45"/>
  <c r="V81" i="45"/>
  <c r="T81" i="45"/>
  <c r="V80" i="45"/>
  <c r="T80" i="45"/>
  <c r="U80" i="45" s="1"/>
  <c r="V79" i="45"/>
  <c r="T79" i="45"/>
  <c r="V78" i="45"/>
  <c r="T78" i="45"/>
  <c r="V77" i="45"/>
  <c r="T77" i="45"/>
  <c r="U77" i="45" s="1"/>
  <c r="V76" i="45"/>
  <c r="T76" i="45"/>
  <c r="U76" i="45" s="1"/>
  <c r="X75" i="45"/>
  <c r="V74" i="45"/>
  <c r="T74" i="45"/>
  <c r="U74" i="45" s="1"/>
  <c r="X73" i="45"/>
  <c r="V73" i="45"/>
  <c r="T73" i="45"/>
  <c r="U73" i="45" s="1"/>
  <c r="V72" i="45"/>
  <c r="T72" i="45"/>
  <c r="V71" i="45"/>
  <c r="T71" i="45"/>
  <c r="U71" i="45" s="1"/>
  <c r="V70" i="45"/>
  <c r="T70" i="45"/>
  <c r="U70" i="45" s="1"/>
  <c r="V69" i="45"/>
  <c r="T69" i="45"/>
  <c r="U69" i="45" s="1"/>
  <c r="V68" i="45"/>
  <c r="T68" i="45"/>
  <c r="V67" i="45"/>
  <c r="T67" i="45"/>
  <c r="U67" i="45" s="1"/>
  <c r="V66" i="45"/>
  <c r="T66" i="45"/>
  <c r="U66" i="45" s="1"/>
  <c r="V65" i="45"/>
  <c r="T65" i="45"/>
  <c r="U65" i="45" s="1"/>
  <c r="V64" i="45"/>
  <c r="T64" i="45"/>
  <c r="U64" i="45" s="1"/>
  <c r="V63" i="45"/>
  <c r="T63" i="45"/>
  <c r="U63" i="45" s="1"/>
  <c r="V62" i="45"/>
  <c r="T62" i="45"/>
  <c r="U62" i="45" s="1"/>
  <c r="V61" i="45"/>
  <c r="T61" i="45"/>
  <c r="U61" i="45" s="1"/>
  <c r="V60" i="45"/>
  <c r="T60" i="45"/>
  <c r="U60" i="45" s="1"/>
  <c r="V59" i="45"/>
  <c r="T59" i="45"/>
  <c r="U59" i="45" s="1"/>
  <c r="V58" i="45"/>
  <c r="T58" i="45"/>
  <c r="U58" i="45" s="1"/>
  <c r="V57" i="45"/>
  <c r="T57" i="45"/>
  <c r="U57" i="45" s="1"/>
  <c r="V56" i="45"/>
  <c r="T56" i="45"/>
  <c r="U56" i="45" s="1"/>
  <c r="V55" i="45"/>
  <c r="T55" i="45"/>
  <c r="U55" i="45" s="1"/>
  <c r="V54" i="45"/>
  <c r="T54" i="45"/>
  <c r="V53" i="45"/>
  <c r="T53" i="45"/>
  <c r="U53" i="45" s="1"/>
  <c r="V52" i="45"/>
  <c r="T52" i="45"/>
  <c r="U52" i="45" s="1"/>
  <c r="V51" i="45"/>
  <c r="T51" i="45"/>
  <c r="U51" i="45" s="1"/>
  <c r="V50" i="45"/>
  <c r="T50" i="45"/>
  <c r="V49" i="45"/>
  <c r="T49" i="45"/>
  <c r="U49" i="45" s="1"/>
  <c r="V48" i="45"/>
  <c r="T48" i="45"/>
  <c r="V47" i="45"/>
  <c r="T47" i="45"/>
  <c r="F46" i="45"/>
  <c r="X63" i="45" l="1"/>
  <c r="X72" i="45"/>
  <c r="U72" i="45"/>
  <c r="X78" i="45"/>
  <c r="U78" i="45"/>
  <c r="X81" i="45"/>
  <c r="U81" i="45"/>
  <c r="X83" i="45"/>
  <c r="X69" i="45"/>
  <c r="X84" i="45"/>
  <c r="U84" i="45"/>
  <c r="X79" i="45"/>
  <c r="U79" i="45"/>
  <c r="X82" i="45"/>
  <c r="U82" i="45"/>
  <c r="X67" i="45"/>
  <c r="X48" i="45"/>
  <c r="U48" i="45"/>
  <c r="X54" i="45"/>
  <c r="U54" i="45"/>
  <c r="X68" i="45"/>
  <c r="U68" i="45"/>
  <c r="X47" i="45"/>
  <c r="U47" i="45"/>
  <c r="X50" i="45"/>
  <c r="U50" i="45"/>
  <c r="X57" i="45"/>
  <c r="X51" i="45"/>
  <c r="X49" i="45"/>
  <c r="X55" i="45"/>
  <c r="X61" i="45"/>
  <c r="X77" i="45"/>
  <c r="X52" i="45"/>
  <c r="X58" i="45"/>
  <c r="X60" i="45"/>
  <c r="X64" i="45"/>
  <c r="X66" i="45"/>
  <c r="X70" i="45"/>
  <c r="T85" i="45"/>
  <c r="U85" i="45" s="1"/>
  <c r="X80" i="45"/>
  <c r="X76" i="45"/>
  <c r="X53" i="45"/>
  <c r="X56" i="45"/>
  <c r="X59" i="45"/>
  <c r="X62" i="45"/>
  <c r="X65" i="45"/>
  <c r="X71" i="45"/>
  <c r="X74" i="45"/>
  <c r="U32" i="56"/>
  <c r="U30" i="56"/>
  <c r="U29" i="56"/>
  <c r="U28" i="56"/>
  <c r="U27" i="56"/>
  <c r="U26" i="56"/>
  <c r="U25" i="56"/>
  <c r="U24" i="56"/>
  <c r="U23" i="56"/>
  <c r="U22" i="56"/>
  <c r="U21" i="56"/>
  <c r="U20" i="56"/>
  <c r="U19" i="56"/>
  <c r="U18" i="56"/>
  <c r="F53" i="42" l="1"/>
  <c r="N99" i="42"/>
  <c r="K99" i="42"/>
  <c r="J99" i="42"/>
  <c r="G53" i="42" s="1"/>
  <c r="P98" i="42"/>
  <c r="N98" i="42"/>
  <c r="P97" i="42"/>
  <c r="N96" i="42"/>
  <c r="L96" i="42"/>
  <c r="P95" i="42"/>
  <c r="N95" i="42"/>
  <c r="N94" i="42"/>
  <c r="L94" i="42"/>
  <c r="P94" i="42" s="1"/>
  <c r="N93" i="42"/>
  <c r="L93" i="42"/>
  <c r="N92" i="42"/>
  <c r="L92" i="42"/>
  <c r="N91" i="42"/>
  <c r="L91" i="42"/>
  <c r="P91" i="42" s="1"/>
  <c r="N90" i="42"/>
  <c r="L90" i="42"/>
  <c r="N89" i="42"/>
  <c r="L89" i="42"/>
  <c r="N88" i="42"/>
  <c r="L88" i="42"/>
  <c r="P88" i="42" s="1"/>
  <c r="P87" i="42"/>
  <c r="N87" i="42"/>
  <c r="P86" i="42"/>
  <c r="N86" i="42"/>
  <c r="N85" i="42"/>
  <c r="L85" i="42"/>
  <c r="P84" i="42"/>
  <c r="N84" i="42"/>
  <c r="N83" i="42"/>
  <c r="L83" i="42"/>
  <c r="P82" i="42"/>
  <c r="N81" i="42"/>
  <c r="L81" i="42"/>
  <c r="P81" i="42" s="1"/>
  <c r="N80" i="42"/>
  <c r="L80" i="42"/>
  <c r="N79" i="42"/>
  <c r="L79" i="42"/>
  <c r="N78" i="42"/>
  <c r="L78" i="42"/>
  <c r="P78" i="42" s="1"/>
  <c r="N77" i="42"/>
  <c r="L77" i="42"/>
  <c r="N76" i="42"/>
  <c r="L76" i="42"/>
  <c r="P76" i="42" s="1"/>
  <c r="N75" i="42"/>
  <c r="L75" i="42"/>
  <c r="P75" i="42" s="1"/>
  <c r="N74" i="42"/>
  <c r="L74" i="42"/>
  <c r="P73" i="42"/>
  <c r="P72" i="42"/>
  <c r="N72" i="42"/>
  <c r="L72" i="42"/>
  <c r="N71" i="42"/>
  <c r="L71" i="42"/>
  <c r="N70" i="42"/>
  <c r="L70" i="42"/>
  <c r="N69" i="42"/>
  <c r="L69" i="42"/>
  <c r="P69" i="42" s="1"/>
  <c r="N68" i="42"/>
  <c r="L68" i="42"/>
  <c r="N67" i="42"/>
  <c r="L67" i="42"/>
  <c r="P66" i="42"/>
  <c r="N66" i="42"/>
  <c r="L66" i="42"/>
  <c r="N65" i="42"/>
  <c r="L65" i="42"/>
  <c r="N64" i="42"/>
  <c r="L64" i="42"/>
  <c r="N63" i="42"/>
  <c r="L63" i="42"/>
  <c r="P63" i="42" s="1"/>
  <c r="N62" i="42"/>
  <c r="L62" i="42"/>
  <c r="N61" i="42"/>
  <c r="L61" i="42"/>
  <c r="N60" i="42"/>
  <c r="L60" i="42"/>
  <c r="P60" i="42" s="1"/>
  <c r="N59" i="42"/>
  <c r="L59" i="42"/>
  <c r="N58" i="42"/>
  <c r="I99" i="42"/>
  <c r="P57" i="42"/>
  <c r="N57" i="42"/>
  <c r="L57" i="42"/>
  <c r="N56" i="42"/>
  <c r="L56" i="42"/>
  <c r="N55" i="42"/>
  <c r="L55" i="42"/>
  <c r="N54" i="42"/>
  <c r="L54" i="42"/>
  <c r="P54" i="42" s="1"/>
  <c r="P74" i="42" l="1"/>
  <c r="P64" i="42"/>
  <c r="P70" i="42"/>
  <c r="P77" i="42"/>
  <c r="P89" i="42"/>
  <c r="P92" i="42"/>
  <c r="P80" i="42"/>
  <c r="P61" i="42"/>
  <c r="P67" i="42"/>
  <c r="P56" i="42"/>
  <c r="L58" i="42"/>
  <c r="P79" i="42"/>
  <c r="P59" i="42"/>
  <c r="P62" i="42"/>
  <c r="P65" i="42"/>
  <c r="P68" i="42"/>
  <c r="P71" i="42"/>
  <c r="P83" i="42"/>
  <c r="P96" i="42"/>
  <c r="P55" i="42"/>
  <c r="P85" i="42"/>
  <c r="P90" i="42"/>
  <c r="P93" i="42"/>
  <c r="P58" i="42" l="1"/>
  <c r="L99" i="42"/>
  <c r="M26" i="42" l="1"/>
  <c r="M27" i="42"/>
  <c r="M28" i="42"/>
  <c r="M29" i="42"/>
  <c r="M30" i="42"/>
  <c r="M31" i="42"/>
  <c r="M24" i="42"/>
  <c r="E23" i="60"/>
  <c r="E24" i="60"/>
  <c r="E25" i="60"/>
  <c r="E26" i="60"/>
  <c r="E27" i="60"/>
  <c r="E28" i="60"/>
  <c r="D24" i="60"/>
  <c r="D25" i="60"/>
  <c r="D26" i="60"/>
  <c r="D27" i="60"/>
  <c r="D28" i="60"/>
  <c r="C23" i="60"/>
  <c r="C24" i="60"/>
  <c r="C25" i="60"/>
  <c r="C26" i="60"/>
  <c r="C27" i="60"/>
  <c r="C28" i="60"/>
  <c r="B23" i="60"/>
  <c r="B24" i="60"/>
  <c r="B25" i="60"/>
  <c r="B26" i="60"/>
  <c r="B27" i="60"/>
  <c r="B28" i="60"/>
  <c r="M43" i="38" l="1"/>
  <c r="V43" i="38" l="1"/>
  <c r="S43" i="38"/>
  <c r="R43" i="38"/>
  <c r="Q43" i="38"/>
  <c r="P43" i="38"/>
  <c r="O43" i="38"/>
  <c r="N43" i="38"/>
  <c r="L43" i="38"/>
  <c r="K43" i="38"/>
  <c r="J43" i="38"/>
  <c r="I43" i="38"/>
  <c r="H43" i="38"/>
  <c r="V42" i="38"/>
  <c r="T42" i="38"/>
  <c r="U42" i="38" s="1"/>
  <c r="V41" i="38"/>
  <c r="T41" i="38"/>
  <c r="U41" i="38" s="1"/>
  <c r="V40" i="38"/>
  <c r="T40" i="38"/>
  <c r="V39" i="38"/>
  <c r="T39" i="38"/>
  <c r="U39" i="38" s="1"/>
  <c r="V38" i="38"/>
  <c r="T38" i="38"/>
  <c r="V37" i="38"/>
  <c r="T37" i="38"/>
  <c r="V36" i="38"/>
  <c r="T36" i="38"/>
  <c r="U36" i="38" s="1"/>
  <c r="X35" i="38"/>
  <c r="V35" i="38"/>
  <c r="T35" i="38"/>
  <c r="U35" i="38" s="1"/>
  <c r="V34" i="38"/>
  <c r="T34" i="38"/>
  <c r="V33" i="38"/>
  <c r="T33" i="38"/>
  <c r="U33" i="38" s="1"/>
  <c r="X32" i="38"/>
  <c r="V31" i="38"/>
  <c r="T31" i="38"/>
  <c r="U31" i="38" s="1"/>
  <c r="V30" i="38"/>
  <c r="T30" i="38"/>
  <c r="V29" i="38"/>
  <c r="T29" i="38"/>
  <c r="V28" i="38"/>
  <c r="T28" i="38"/>
  <c r="U28" i="38" s="1"/>
  <c r="V27" i="38"/>
  <c r="T27" i="38"/>
  <c r="V26" i="38"/>
  <c r="T26" i="38"/>
  <c r="X25" i="38"/>
  <c r="V25" i="38"/>
  <c r="T25" i="38"/>
  <c r="U25" i="38" s="1"/>
  <c r="V24" i="38"/>
  <c r="T24" i="38"/>
  <c r="V23" i="38"/>
  <c r="T23" i="38"/>
  <c r="V22" i="38"/>
  <c r="T22" i="38"/>
  <c r="U22" i="38" s="1"/>
  <c r="V21" i="38"/>
  <c r="T21" i="38"/>
  <c r="V20" i="38"/>
  <c r="T20" i="38"/>
  <c r="V19" i="38"/>
  <c r="T19" i="38"/>
  <c r="U19" i="38" s="1"/>
  <c r="V18" i="38"/>
  <c r="T18" i="38"/>
  <c r="V17" i="38"/>
  <c r="T17" i="38"/>
  <c r="V16" i="38"/>
  <c r="T16" i="38"/>
  <c r="U16" i="38" s="1"/>
  <c r="V15" i="38"/>
  <c r="T15" i="38"/>
  <c r="V14" i="38"/>
  <c r="T14" i="38"/>
  <c r="V13" i="38"/>
  <c r="T13" i="38"/>
  <c r="U13" i="38" s="1"/>
  <c r="V12" i="38"/>
  <c r="T12" i="38"/>
  <c r="V11" i="38"/>
  <c r="T11" i="38"/>
  <c r="V10" i="38"/>
  <c r="T10" i="38"/>
  <c r="U10" i="38" s="1"/>
  <c r="V9" i="38"/>
  <c r="T9" i="38"/>
  <c r="V8" i="38"/>
  <c r="T8" i="38"/>
  <c r="V7" i="38"/>
  <c r="T7" i="38"/>
  <c r="U7" i="38" s="1"/>
  <c r="V6" i="38"/>
  <c r="T6" i="38"/>
  <c r="V5" i="38"/>
  <c r="T5" i="38"/>
  <c r="V4" i="38"/>
  <c r="T4" i="38"/>
  <c r="U4" i="38" s="1"/>
  <c r="F3" i="38"/>
  <c r="X12" i="38" l="1"/>
  <c r="U12" i="38"/>
  <c r="X18" i="38"/>
  <c r="U18" i="38"/>
  <c r="X20" i="38"/>
  <c r="U20" i="38"/>
  <c r="X24" i="38"/>
  <c r="U24" i="38"/>
  <c r="X29" i="38"/>
  <c r="U29" i="38"/>
  <c r="X37" i="38"/>
  <c r="U37" i="38"/>
  <c r="X34" i="38"/>
  <c r="U34" i="38"/>
  <c r="X8" i="38"/>
  <c r="U8" i="38"/>
  <c r="X14" i="38"/>
  <c r="U14" i="38"/>
  <c r="X11" i="38"/>
  <c r="U11" i="38"/>
  <c r="X23" i="38"/>
  <c r="U23" i="38"/>
  <c r="X30" i="38"/>
  <c r="U30" i="38"/>
  <c r="X38" i="38"/>
  <c r="U38" i="38"/>
  <c r="X26" i="38"/>
  <c r="U26" i="38"/>
  <c r="X9" i="38"/>
  <c r="U9" i="38"/>
  <c r="X17" i="38"/>
  <c r="U17" i="38"/>
  <c r="X28" i="38"/>
  <c r="X41" i="38"/>
  <c r="X5" i="38"/>
  <c r="U5" i="38"/>
  <c r="X6" i="38"/>
  <c r="U6" i="38"/>
  <c r="X27" i="38"/>
  <c r="U27" i="38"/>
  <c r="X21" i="38"/>
  <c r="U21" i="38"/>
  <c r="X40" i="38"/>
  <c r="U40" i="38"/>
  <c r="X15" i="38"/>
  <c r="U15" i="38"/>
  <c r="X16" i="38"/>
  <c r="X39" i="38"/>
  <c r="X31" i="38"/>
  <c r="X36" i="38"/>
  <c r="X42" i="38"/>
  <c r="X10" i="38"/>
  <c r="X33" i="38"/>
  <c r="X19" i="38"/>
  <c r="X22" i="38"/>
  <c r="T43" i="38"/>
  <c r="U43" i="38" s="1"/>
  <c r="X13" i="38"/>
  <c r="X7" i="38"/>
  <c r="X4" i="38"/>
  <c r="V87" i="47"/>
  <c r="S87" i="47"/>
  <c r="R87" i="47"/>
  <c r="Q87" i="47"/>
  <c r="P87" i="47"/>
  <c r="O87" i="47"/>
  <c r="N87" i="47"/>
  <c r="M87" i="47"/>
  <c r="L87" i="47"/>
  <c r="K87" i="47"/>
  <c r="J87" i="47"/>
  <c r="I87" i="47"/>
  <c r="H87" i="47"/>
  <c r="V86" i="47"/>
  <c r="T86" i="47"/>
  <c r="U86" i="47" s="1"/>
  <c r="V85" i="47"/>
  <c r="T85" i="47"/>
  <c r="U85" i="47" s="1"/>
  <c r="V84" i="47"/>
  <c r="T84" i="47"/>
  <c r="U84" i="47" s="1"/>
  <c r="V83" i="47"/>
  <c r="T83" i="47"/>
  <c r="U83" i="47" s="1"/>
  <c r="V82" i="47"/>
  <c r="T82" i="47"/>
  <c r="U82" i="47" s="1"/>
  <c r="V81" i="47"/>
  <c r="T81" i="47"/>
  <c r="U81" i="47" s="1"/>
  <c r="V80" i="47"/>
  <c r="T80" i="47"/>
  <c r="U80" i="47" s="1"/>
  <c r="V79" i="47"/>
  <c r="T79" i="47"/>
  <c r="U79" i="47" s="1"/>
  <c r="Y77" i="47"/>
  <c r="V77" i="47"/>
  <c r="T77" i="47"/>
  <c r="U77" i="47" s="1"/>
  <c r="V76" i="47"/>
  <c r="T76" i="47"/>
  <c r="U76" i="47" s="1"/>
  <c r="V75" i="47"/>
  <c r="T75" i="47"/>
  <c r="V74" i="47"/>
  <c r="T74" i="47"/>
  <c r="U74" i="47" s="1"/>
  <c r="V73" i="47"/>
  <c r="T73" i="47"/>
  <c r="U73" i="47" s="1"/>
  <c r="V72" i="47"/>
  <c r="T72" i="47"/>
  <c r="U72" i="47" s="1"/>
  <c r="V71" i="47"/>
  <c r="T71" i="47"/>
  <c r="V70" i="47"/>
  <c r="T70" i="47"/>
  <c r="U70" i="47" s="1"/>
  <c r="V69" i="47"/>
  <c r="T69" i="47"/>
  <c r="U69" i="47" s="1"/>
  <c r="V68" i="47"/>
  <c r="T68" i="47"/>
  <c r="V67" i="47"/>
  <c r="T67" i="47"/>
  <c r="U67" i="47" s="1"/>
  <c r="V66" i="47"/>
  <c r="T66" i="47"/>
  <c r="U66" i="47" s="1"/>
  <c r="V65" i="47"/>
  <c r="T65" i="47"/>
  <c r="U65" i="47" s="1"/>
  <c r="V64" i="47"/>
  <c r="T64" i="47"/>
  <c r="U64" i="47" s="1"/>
  <c r="V63" i="47"/>
  <c r="T63" i="47"/>
  <c r="U63" i="47" s="1"/>
  <c r="T62" i="47"/>
  <c r="U62" i="47" s="1"/>
  <c r="V61" i="47"/>
  <c r="T61" i="47"/>
  <c r="U61" i="47" s="1"/>
  <c r="V60" i="47"/>
  <c r="T60" i="47"/>
  <c r="U60" i="47" s="1"/>
  <c r="V59" i="47"/>
  <c r="T59" i="47"/>
  <c r="U59" i="47" s="1"/>
  <c r="V58" i="47"/>
  <c r="T58" i="47"/>
  <c r="V57" i="47"/>
  <c r="T57" i="47"/>
  <c r="U57" i="47" s="1"/>
  <c r="V56" i="47"/>
  <c r="T56" i="47"/>
  <c r="U56" i="47" s="1"/>
  <c r="V55" i="47"/>
  <c r="T55" i="47"/>
  <c r="V54" i="47"/>
  <c r="T54" i="47"/>
  <c r="U54" i="47" s="1"/>
  <c r="V53" i="47"/>
  <c r="T53" i="47"/>
  <c r="U53" i="47" s="1"/>
  <c r="V52" i="47"/>
  <c r="T52" i="47"/>
  <c r="V51" i="47"/>
  <c r="T51" i="47"/>
  <c r="U51" i="47" s="1"/>
  <c r="V50" i="47"/>
  <c r="T50" i="47"/>
  <c r="U50" i="47" s="1"/>
  <c r="V49" i="47"/>
  <c r="T49" i="47"/>
  <c r="V48" i="47"/>
  <c r="T48" i="47"/>
  <c r="U48" i="47" s="1"/>
  <c r="F47" i="47"/>
  <c r="Y58" i="47" l="1"/>
  <c r="U58" i="47"/>
  <c r="Y68" i="47"/>
  <c r="U68" i="47"/>
  <c r="Y71" i="47"/>
  <c r="U71" i="47"/>
  <c r="Y52" i="47"/>
  <c r="U52" i="47"/>
  <c r="Y74" i="47"/>
  <c r="U75" i="47"/>
  <c r="Y49" i="47"/>
  <c r="U49" i="47"/>
  <c r="Y55" i="47"/>
  <c r="U55" i="47"/>
  <c r="Y82" i="47"/>
  <c r="Y79" i="47"/>
  <c r="Y70" i="47"/>
  <c r="Y72" i="47"/>
  <c r="Y83" i="47"/>
  <c r="Y53" i="47"/>
  <c r="Y59" i="47"/>
  <c r="Y51" i="47"/>
  <c r="Y66" i="47"/>
  <c r="Y64" i="47"/>
  <c r="Y57" i="47"/>
  <c r="Y48" i="47"/>
  <c r="Y50" i="47"/>
  <c r="Y54" i="47"/>
  <c r="Y56" i="47"/>
  <c r="Y63" i="47"/>
  <c r="Y67" i="47"/>
  <c r="Y69" i="47"/>
  <c r="Y73" i="47"/>
  <c r="Y75" i="47"/>
  <c r="Y80" i="47"/>
  <c r="Y85" i="47"/>
  <c r="Y76" i="47"/>
  <c r="T87" i="47"/>
  <c r="U87" i="47" s="1"/>
  <c r="Y65" i="47"/>
  <c r="Y78" i="47"/>
  <c r="Y81" i="47"/>
  <c r="Y84" i="47"/>
  <c r="L39" i="42"/>
  <c r="I8" i="42" l="1"/>
  <c r="V42" i="45" l="1"/>
  <c r="S42" i="45"/>
  <c r="R42" i="45"/>
  <c r="Q42" i="45"/>
  <c r="P42" i="45"/>
  <c r="O42" i="45"/>
  <c r="N42" i="45"/>
  <c r="M42" i="45"/>
  <c r="L42" i="45"/>
  <c r="K42" i="45"/>
  <c r="J42" i="45"/>
  <c r="I42" i="45"/>
  <c r="H42" i="45"/>
  <c r="V41" i="45"/>
  <c r="T41" i="45"/>
  <c r="U41" i="45" s="1"/>
  <c r="V40" i="45"/>
  <c r="T40" i="45"/>
  <c r="U40" i="45" s="1"/>
  <c r="V39" i="45"/>
  <c r="T39" i="45"/>
  <c r="U39" i="45" s="1"/>
  <c r="V38" i="45"/>
  <c r="T38" i="45"/>
  <c r="U38" i="45" s="1"/>
  <c r="V37" i="45"/>
  <c r="T37" i="45"/>
  <c r="U37" i="45" s="1"/>
  <c r="V36" i="45"/>
  <c r="T36" i="45"/>
  <c r="U36" i="45" s="1"/>
  <c r="V35" i="45"/>
  <c r="T35" i="45"/>
  <c r="U35" i="45" s="1"/>
  <c r="V34" i="45"/>
  <c r="T34" i="45"/>
  <c r="U34" i="45" s="1"/>
  <c r="V33" i="45"/>
  <c r="T33" i="45"/>
  <c r="U33" i="45" s="1"/>
  <c r="X32" i="45"/>
  <c r="V31" i="45"/>
  <c r="T31" i="45"/>
  <c r="U31" i="45" s="1"/>
  <c r="V30" i="45"/>
  <c r="T30" i="45"/>
  <c r="U30" i="45" s="1"/>
  <c r="V29" i="45"/>
  <c r="T29" i="45"/>
  <c r="V28" i="45"/>
  <c r="T28" i="45"/>
  <c r="U28" i="45" s="1"/>
  <c r="V27" i="45"/>
  <c r="T27" i="45"/>
  <c r="U27" i="45" s="1"/>
  <c r="V26" i="45"/>
  <c r="T26" i="45"/>
  <c r="V25" i="45"/>
  <c r="T25" i="45"/>
  <c r="U25" i="45" s="1"/>
  <c r="V24" i="45"/>
  <c r="T24" i="45"/>
  <c r="U24" i="45" s="1"/>
  <c r="V23" i="45"/>
  <c r="T23" i="45"/>
  <c r="V22" i="45"/>
  <c r="T22" i="45"/>
  <c r="U22" i="45" s="1"/>
  <c r="V21" i="45"/>
  <c r="T21" i="45"/>
  <c r="U21" i="45" s="1"/>
  <c r="V20" i="45"/>
  <c r="T20" i="45"/>
  <c r="V19" i="45"/>
  <c r="T19" i="45"/>
  <c r="U19" i="45" s="1"/>
  <c r="V18" i="45"/>
  <c r="T18" i="45"/>
  <c r="U18" i="45" s="1"/>
  <c r="V17" i="45"/>
  <c r="T17" i="45"/>
  <c r="V16" i="45"/>
  <c r="T16" i="45"/>
  <c r="U16" i="45" s="1"/>
  <c r="V15" i="45"/>
  <c r="T15" i="45"/>
  <c r="U15" i="45" s="1"/>
  <c r="V14" i="45"/>
  <c r="T14" i="45"/>
  <c r="V13" i="45"/>
  <c r="T13" i="45"/>
  <c r="U13" i="45" s="1"/>
  <c r="V12" i="45"/>
  <c r="T12" i="45"/>
  <c r="U12" i="45" s="1"/>
  <c r="V11" i="45"/>
  <c r="T11" i="45"/>
  <c r="V10" i="45"/>
  <c r="T10" i="45"/>
  <c r="U10" i="45" s="1"/>
  <c r="V9" i="45"/>
  <c r="T9" i="45"/>
  <c r="U9" i="45" s="1"/>
  <c r="V8" i="45"/>
  <c r="T8" i="45"/>
  <c r="V7" i="45"/>
  <c r="T7" i="45"/>
  <c r="U7" i="45" s="1"/>
  <c r="V6" i="45"/>
  <c r="T6" i="45"/>
  <c r="U6" i="45" s="1"/>
  <c r="V5" i="45"/>
  <c r="T5" i="45"/>
  <c r="V4" i="45"/>
  <c r="T4" i="45"/>
  <c r="U4" i="45" s="1"/>
  <c r="F3" i="45"/>
  <c r="V43" i="47"/>
  <c r="S43" i="47"/>
  <c r="R43" i="47"/>
  <c r="Q43" i="47"/>
  <c r="P43" i="47"/>
  <c r="O43" i="47"/>
  <c r="N43" i="47"/>
  <c r="M43" i="47"/>
  <c r="L43" i="47"/>
  <c r="K43" i="47"/>
  <c r="J43" i="47"/>
  <c r="I43" i="47"/>
  <c r="H43" i="47"/>
  <c r="V42" i="47"/>
  <c r="T42" i="47"/>
  <c r="V41" i="47"/>
  <c r="T41" i="47"/>
  <c r="U41" i="47" s="1"/>
  <c r="V40" i="47"/>
  <c r="T40" i="47"/>
  <c r="U40" i="47" s="1"/>
  <c r="V39" i="47"/>
  <c r="T39" i="47"/>
  <c r="V38" i="47"/>
  <c r="T38" i="47"/>
  <c r="U38" i="47" s="1"/>
  <c r="V37" i="47"/>
  <c r="T37" i="47"/>
  <c r="U37" i="47" s="1"/>
  <c r="V36" i="47"/>
  <c r="T36" i="47"/>
  <c r="V35" i="47"/>
  <c r="T35" i="47"/>
  <c r="U35" i="47" s="1"/>
  <c r="Y33" i="47"/>
  <c r="V33" i="47"/>
  <c r="T33" i="47"/>
  <c r="U33" i="47" s="1"/>
  <c r="Y32" i="47"/>
  <c r="V32" i="47"/>
  <c r="T32" i="47"/>
  <c r="U32" i="47" s="1"/>
  <c r="V31" i="47"/>
  <c r="T31" i="47"/>
  <c r="U31" i="47" s="1"/>
  <c r="V30" i="47"/>
  <c r="T30" i="47"/>
  <c r="U30" i="47" s="1"/>
  <c r="V29" i="47"/>
  <c r="T29" i="47"/>
  <c r="V28" i="47"/>
  <c r="T28" i="47"/>
  <c r="U28" i="47" s="1"/>
  <c r="V27" i="47"/>
  <c r="T27" i="47"/>
  <c r="U27" i="47" s="1"/>
  <c r="V26" i="47"/>
  <c r="T26" i="47"/>
  <c r="V25" i="47"/>
  <c r="T25" i="47"/>
  <c r="V24" i="47"/>
  <c r="T24" i="47"/>
  <c r="V23" i="47"/>
  <c r="T23" i="47"/>
  <c r="V22" i="47"/>
  <c r="T22" i="47"/>
  <c r="U22" i="47" s="1"/>
  <c r="V21" i="47"/>
  <c r="T21" i="47"/>
  <c r="U21" i="47" s="1"/>
  <c r="V20" i="47"/>
  <c r="T20" i="47"/>
  <c r="V19" i="47"/>
  <c r="T19" i="47"/>
  <c r="U19" i="47" s="1"/>
  <c r="T18" i="47"/>
  <c r="U18" i="47" s="1"/>
  <c r="V17" i="47"/>
  <c r="T17" i="47"/>
  <c r="U17" i="47" s="1"/>
  <c r="V16" i="47"/>
  <c r="T16" i="47"/>
  <c r="U16" i="47" s="1"/>
  <c r="V15" i="47"/>
  <c r="T15" i="47"/>
  <c r="V14" i="47"/>
  <c r="T14" i="47"/>
  <c r="V13" i="47"/>
  <c r="T13" i="47"/>
  <c r="V12" i="47"/>
  <c r="T12" i="47"/>
  <c r="U12" i="47" s="1"/>
  <c r="V11" i="47"/>
  <c r="T11" i="47"/>
  <c r="U11" i="47" s="1"/>
  <c r="V10" i="47"/>
  <c r="T10" i="47"/>
  <c r="V9" i="47"/>
  <c r="T9" i="47"/>
  <c r="V8" i="47"/>
  <c r="T8" i="47"/>
  <c r="V7" i="47"/>
  <c r="T7" i="47"/>
  <c r="V6" i="47"/>
  <c r="T6" i="47"/>
  <c r="U6" i="47" s="1"/>
  <c r="V5" i="47"/>
  <c r="T5" i="47"/>
  <c r="U5" i="47" s="1"/>
  <c r="V4" i="47"/>
  <c r="T4" i="47"/>
  <c r="U4" i="47" s="1"/>
  <c r="F3" i="47"/>
  <c r="X40" i="45" l="1"/>
  <c r="X11" i="45"/>
  <c r="U11" i="45"/>
  <c r="X17" i="45"/>
  <c r="U17" i="45"/>
  <c r="X20" i="45"/>
  <c r="U20" i="45"/>
  <c r="X23" i="45"/>
  <c r="U23" i="45"/>
  <c r="X26" i="45"/>
  <c r="U26" i="45"/>
  <c r="X29" i="45"/>
  <c r="U29" i="45"/>
  <c r="X14" i="45"/>
  <c r="U14" i="45"/>
  <c r="X38" i="45"/>
  <c r="X5" i="45"/>
  <c r="U5" i="45"/>
  <c r="X8" i="45"/>
  <c r="U8" i="45"/>
  <c r="X41" i="45"/>
  <c r="X37" i="45"/>
  <c r="Y30" i="47"/>
  <c r="Y4" i="47"/>
  <c r="Y11" i="47"/>
  <c r="Y19" i="47"/>
  <c r="Y6" i="47"/>
  <c r="Y27" i="47"/>
  <c r="Y22" i="47"/>
  <c r="Y10" i="47"/>
  <c r="U10" i="47"/>
  <c r="Y15" i="47"/>
  <c r="U15" i="47"/>
  <c r="Y24" i="47"/>
  <c r="U24" i="47"/>
  <c r="Y29" i="47"/>
  <c r="U29" i="47"/>
  <c r="Y35" i="47"/>
  <c r="U36" i="47"/>
  <c r="Y23" i="47"/>
  <c r="U23" i="47"/>
  <c r="Y38" i="47"/>
  <c r="U39" i="47"/>
  <c r="Y8" i="47"/>
  <c r="U8" i="47"/>
  <c r="Y26" i="47"/>
  <c r="U26" i="47"/>
  <c r="Y41" i="47"/>
  <c r="U42" i="47"/>
  <c r="Y9" i="47"/>
  <c r="U9" i="47"/>
  <c r="Y14" i="47"/>
  <c r="U14" i="47"/>
  <c r="Y20" i="47"/>
  <c r="U20" i="47"/>
  <c r="Y21" i="47"/>
  <c r="Y25" i="47"/>
  <c r="U25" i="47"/>
  <c r="Y12" i="47"/>
  <c r="Y28" i="47"/>
  <c r="Y31" i="47"/>
  <c r="Y5" i="47"/>
  <c r="Y7" i="47"/>
  <c r="U7" i="47"/>
  <c r="Y13" i="47"/>
  <c r="U13" i="47"/>
  <c r="T43" i="47"/>
  <c r="U43" i="47" s="1"/>
  <c r="X18" i="45"/>
  <c r="X35" i="45"/>
  <c r="X9" i="45"/>
  <c r="X34" i="45"/>
  <c r="X27" i="45"/>
  <c r="X12" i="45"/>
  <c r="X21" i="45"/>
  <c r="X30" i="45"/>
  <c r="X6" i="45"/>
  <c r="X15" i="45"/>
  <c r="X24" i="45"/>
  <c r="T42" i="45"/>
  <c r="U42" i="45" s="1"/>
  <c r="X33" i="45"/>
  <c r="X36" i="45"/>
  <c r="X39" i="45"/>
  <c r="X4" i="45"/>
  <c r="X7" i="45"/>
  <c r="X10" i="45"/>
  <c r="X13" i="45"/>
  <c r="X16" i="45"/>
  <c r="X19" i="45"/>
  <c r="X22" i="45"/>
  <c r="X25" i="45"/>
  <c r="X28" i="45"/>
  <c r="X31" i="45"/>
  <c r="Y34" i="47"/>
  <c r="Y37" i="47"/>
  <c r="Y40" i="47"/>
  <c r="Y36" i="47"/>
  <c r="Y39" i="47"/>
  <c r="T34" i="46" l="1"/>
  <c r="U34" i="46" l="1"/>
  <c r="M34" i="42" l="1"/>
  <c r="M36" i="42"/>
  <c r="M37" i="42"/>
  <c r="M39" i="42"/>
  <c r="M45" i="42"/>
  <c r="M47" i="42"/>
  <c r="W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W39" i="40"/>
  <c r="U39" i="40"/>
  <c r="W38" i="40"/>
  <c r="U38" i="40"/>
  <c r="W37" i="40"/>
  <c r="U37" i="40"/>
  <c r="W36" i="40"/>
  <c r="U36" i="40"/>
  <c r="W35" i="40"/>
  <c r="U35" i="40"/>
  <c r="W34" i="40"/>
  <c r="U34" i="40"/>
  <c r="W33" i="40"/>
  <c r="U33" i="40"/>
  <c r="Y32" i="40"/>
  <c r="W31" i="40"/>
  <c r="U31" i="40"/>
  <c r="W30" i="40"/>
  <c r="U30" i="40"/>
  <c r="W29" i="40"/>
  <c r="U29" i="40"/>
  <c r="W28" i="40"/>
  <c r="U28" i="40"/>
  <c r="W27" i="40"/>
  <c r="U27" i="40"/>
  <c r="W26" i="40"/>
  <c r="U26" i="40"/>
  <c r="W25" i="40"/>
  <c r="U25" i="40"/>
  <c r="W24" i="40"/>
  <c r="U24" i="40"/>
  <c r="W23" i="40"/>
  <c r="U23" i="40"/>
  <c r="W22" i="40"/>
  <c r="U22" i="40"/>
  <c r="W21" i="40"/>
  <c r="U21" i="40"/>
  <c r="W20" i="40"/>
  <c r="U20" i="40"/>
  <c r="W19" i="40"/>
  <c r="U19" i="40"/>
  <c r="V19" i="40" s="1"/>
  <c r="W18" i="40"/>
  <c r="U18" i="40"/>
  <c r="W17" i="40"/>
  <c r="U17" i="40"/>
  <c r="V17" i="40" s="1"/>
  <c r="U16" i="40"/>
  <c r="V16" i="40" s="1"/>
  <c r="W15" i="40"/>
  <c r="U15" i="40"/>
  <c r="W14" i="40"/>
  <c r="U14" i="40"/>
  <c r="V14" i="40" s="1"/>
  <c r="W13" i="40"/>
  <c r="U13" i="40"/>
  <c r="V13" i="40" s="1"/>
  <c r="W12" i="40"/>
  <c r="U12" i="40"/>
  <c r="V12" i="40" s="1"/>
  <c r="W11" i="40"/>
  <c r="U11" i="40"/>
  <c r="V11" i="40" s="1"/>
  <c r="W10" i="40"/>
  <c r="U10" i="40"/>
  <c r="V10" i="40" s="1"/>
  <c r="W9" i="40"/>
  <c r="U9" i="40"/>
  <c r="V9" i="40" s="1"/>
  <c r="W8" i="40"/>
  <c r="U8" i="40"/>
  <c r="V8" i="40" s="1"/>
  <c r="W7" i="40"/>
  <c r="U7" i="40"/>
  <c r="W6" i="40"/>
  <c r="U6" i="40"/>
  <c r="V6" i="40" s="1"/>
  <c r="W5" i="40"/>
  <c r="U5" i="40"/>
  <c r="W4" i="40"/>
  <c r="U4" i="40"/>
  <c r="V4" i="40" s="1"/>
  <c r="F3" i="40"/>
  <c r="Y5" i="40" l="1"/>
  <c r="V5" i="40"/>
  <c r="Y36" i="40"/>
  <c r="V36" i="40"/>
  <c r="Y20" i="40"/>
  <c r="V20" i="40"/>
  <c r="Y24" i="40"/>
  <c r="V24" i="40"/>
  <c r="Y28" i="40"/>
  <c r="V28" i="40"/>
  <c r="Y33" i="40"/>
  <c r="V33" i="40"/>
  <c r="Y35" i="40"/>
  <c r="V35" i="40"/>
  <c r="Y37" i="40"/>
  <c r="V37" i="40"/>
  <c r="Y39" i="40"/>
  <c r="V39" i="40"/>
  <c r="Y7" i="40"/>
  <c r="V7" i="40"/>
  <c r="Y15" i="40"/>
  <c r="V15" i="40"/>
  <c r="Y34" i="40"/>
  <c r="V34" i="40"/>
  <c r="Y38" i="40"/>
  <c r="V38" i="40"/>
  <c r="Y18" i="40"/>
  <c r="V18" i="40"/>
  <c r="Y22" i="40"/>
  <c r="V22" i="40"/>
  <c r="Y26" i="40"/>
  <c r="V26" i="40"/>
  <c r="Y30" i="40"/>
  <c r="V30" i="40"/>
  <c r="Y21" i="40"/>
  <c r="V21" i="40"/>
  <c r="Y23" i="40"/>
  <c r="V23" i="40"/>
  <c r="Y25" i="40"/>
  <c r="V25" i="40"/>
  <c r="Y27" i="40"/>
  <c r="V27" i="40"/>
  <c r="Y29" i="40"/>
  <c r="V29" i="40"/>
  <c r="Y31" i="40"/>
  <c r="V31" i="40"/>
  <c r="U40" i="40"/>
  <c r="Y4" i="40"/>
  <c r="Y6" i="40"/>
  <c r="Y8" i="40"/>
  <c r="Y9" i="40"/>
  <c r="Y10" i="40"/>
  <c r="Y11" i="40"/>
  <c r="Y12" i="40"/>
  <c r="Y13" i="40"/>
  <c r="Y14" i="40"/>
  <c r="Y40" i="40" l="1"/>
  <c r="V40" i="40"/>
  <c r="X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X37" i="44"/>
  <c r="V37" i="44"/>
  <c r="W37" i="44" s="1"/>
  <c r="X36" i="44"/>
  <c r="V36" i="44"/>
  <c r="X35" i="44"/>
  <c r="V35" i="44"/>
  <c r="W35" i="44" s="1"/>
  <c r="Z34" i="44"/>
  <c r="X34" i="44"/>
  <c r="V34" i="44"/>
  <c r="W34" i="44" s="1"/>
  <c r="X33" i="44"/>
  <c r="V33" i="44"/>
  <c r="X32" i="44"/>
  <c r="V32" i="44"/>
  <c r="W32" i="44" s="1"/>
  <c r="X31" i="44"/>
  <c r="V31" i="44"/>
  <c r="W31" i="44" s="1"/>
  <c r="X30" i="44"/>
  <c r="V30" i="44"/>
  <c r="X29" i="44"/>
  <c r="V29" i="44"/>
  <c r="W29" i="44" s="1"/>
  <c r="X28" i="44"/>
  <c r="V28" i="44"/>
  <c r="W28" i="44" s="1"/>
  <c r="X27" i="44"/>
  <c r="V27" i="44"/>
  <c r="X26" i="44"/>
  <c r="V26" i="44"/>
  <c r="W26" i="44" s="1"/>
  <c r="X25" i="44"/>
  <c r="V25" i="44"/>
  <c r="W25" i="44" s="1"/>
  <c r="Z24" i="44"/>
  <c r="X23" i="44"/>
  <c r="V23" i="44"/>
  <c r="W23" i="44" s="1"/>
  <c r="X22" i="44"/>
  <c r="V22" i="44"/>
  <c r="X21" i="44"/>
  <c r="V21" i="44"/>
  <c r="W21" i="44" s="1"/>
  <c r="X20" i="44"/>
  <c r="V20" i="44"/>
  <c r="W20" i="44" s="1"/>
  <c r="X19" i="44"/>
  <c r="V19" i="44"/>
  <c r="Z18" i="44"/>
  <c r="X18" i="44"/>
  <c r="V18" i="44"/>
  <c r="W18" i="44" s="1"/>
  <c r="X17" i="44"/>
  <c r="V17" i="44"/>
  <c r="W17" i="44" s="1"/>
  <c r="X16" i="44"/>
  <c r="V16" i="44"/>
  <c r="X15" i="44"/>
  <c r="V15" i="44"/>
  <c r="W15" i="44" s="1"/>
  <c r="X14" i="44"/>
  <c r="V14" i="44"/>
  <c r="W14" i="44" s="1"/>
  <c r="X13" i="44"/>
  <c r="V13" i="44"/>
  <c r="X12" i="44"/>
  <c r="V12" i="44"/>
  <c r="W12" i="44" s="1"/>
  <c r="X11" i="44"/>
  <c r="V11" i="44"/>
  <c r="W11" i="44" s="1"/>
  <c r="X10" i="44"/>
  <c r="V10" i="44"/>
  <c r="Z9" i="44"/>
  <c r="X9" i="44"/>
  <c r="V9" i="44"/>
  <c r="W9" i="44" s="1"/>
  <c r="X8" i="44"/>
  <c r="V8" i="44"/>
  <c r="W8" i="44" s="1"/>
  <c r="X7" i="44"/>
  <c r="V7" i="44"/>
  <c r="X6" i="44"/>
  <c r="V6" i="44"/>
  <c r="W6" i="44" s="1"/>
  <c r="X5" i="44"/>
  <c r="V5" i="44"/>
  <c r="W5" i="44" s="1"/>
  <c r="X4" i="44"/>
  <c r="V4" i="44"/>
  <c r="F3" i="44"/>
  <c r="Z31" i="44" l="1"/>
  <c r="Z28" i="44"/>
  <c r="Z21" i="44"/>
  <c r="Z25" i="44"/>
  <c r="Z37" i="44"/>
  <c r="Z10" i="44"/>
  <c r="W10" i="44"/>
  <c r="Z15" i="44"/>
  <c r="Z19" i="44"/>
  <c r="W19" i="44"/>
  <c r="Z22" i="44"/>
  <c r="W22" i="44"/>
  <c r="Z7" i="44"/>
  <c r="W7" i="44"/>
  <c r="Z12" i="44"/>
  <c r="Z16" i="44"/>
  <c r="W16" i="44"/>
  <c r="Z26" i="44"/>
  <c r="Z29" i="44"/>
  <c r="Z32" i="44"/>
  <c r="Z35" i="44"/>
  <c r="Z4" i="44"/>
  <c r="W4" i="44"/>
  <c r="Z13" i="44"/>
  <c r="W13" i="44"/>
  <c r="Z27" i="44"/>
  <c r="W27" i="44"/>
  <c r="Z30" i="44"/>
  <c r="W30" i="44"/>
  <c r="Z33" i="44"/>
  <c r="W33" i="44"/>
  <c r="Z36" i="44"/>
  <c r="W36" i="44"/>
  <c r="Z6" i="44"/>
  <c r="V38" i="44"/>
  <c r="W38" i="44" s="1"/>
  <c r="Z5" i="44"/>
  <c r="Z8" i="44"/>
  <c r="Z11" i="44"/>
  <c r="Z14" i="44"/>
  <c r="Z17" i="44"/>
  <c r="Z20" i="44"/>
  <c r="Z23" i="44"/>
  <c r="V42" i="46" l="1"/>
  <c r="S42" i="46"/>
  <c r="R42" i="46"/>
  <c r="Q42" i="46"/>
  <c r="P42" i="46"/>
  <c r="O42" i="46"/>
  <c r="N42" i="46"/>
  <c r="M42" i="46"/>
  <c r="L42" i="46"/>
  <c r="K42" i="46"/>
  <c r="J42" i="46"/>
  <c r="I42" i="46"/>
  <c r="H42" i="46"/>
  <c r="V41" i="46"/>
  <c r="T41" i="46"/>
  <c r="V40" i="46"/>
  <c r="T40" i="46"/>
  <c r="U40" i="46" s="1"/>
  <c r="V39" i="46"/>
  <c r="T39" i="46"/>
  <c r="U39" i="46" s="1"/>
  <c r="V38" i="46"/>
  <c r="T38" i="46"/>
  <c r="U38" i="46" s="1"/>
  <c r="V37" i="46"/>
  <c r="T37" i="46"/>
  <c r="V36" i="46"/>
  <c r="T36" i="46"/>
  <c r="U36" i="46" s="1"/>
  <c r="V35" i="46"/>
  <c r="T35" i="46"/>
  <c r="X34" i="46"/>
  <c r="V34" i="46"/>
  <c r="V32" i="46"/>
  <c r="T32" i="46"/>
  <c r="U32" i="46" s="1"/>
  <c r="V31" i="46"/>
  <c r="T31" i="46"/>
  <c r="U31" i="46" s="1"/>
  <c r="V30" i="46"/>
  <c r="T30" i="46"/>
  <c r="V29" i="46"/>
  <c r="T29" i="46"/>
  <c r="U29" i="46" s="1"/>
  <c r="V28" i="46"/>
  <c r="T28" i="46"/>
  <c r="U28" i="46" s="1"/>
  <c r="V27" i="46"/>
  <c r="T27" i="46"/>
  <c r="V26" i="46"/>
  <c r="T26" i="46"/>
  <c r="U26" i="46" s="1"/>
  <c r="V25" i="46"/>
  <c r="T25" i="46"/>
  <c r="U25" i="46" s="1"/>
  <c r="V24" i="46"/>
  <c r="T24" i="46"/>
  <c r="V23" i="46"/>
  <c r="T23" i="46"/>
  <c r="U23" i="46" s="1"/>
  <c r="V22" i="46"/>
  <c r="T22" i="46"/>
  <c r="U22" i="46" s="1"/>
  <c r="V21" i="46"/>
  <c r="T21" i="46"/>
  <c r="V20" i="46"/>
  <c r="T20" i="46"/>
  <c r="U20" i="46" s="1"/>
  <c r="V19" i="46"/>
  <c r="T19" i="46"/>
  <c r="U19" i="46" s="1"/>
  <c r="V18" i="46"/>
  <c r="T18" i="46"/>
  <c r="V17" i="46"/>
  <c r="T17" i="46"/>
  <c r="U17" i="46" s="1"/>
  <c r="V16" i="46"/>
  <c r="T16" i="46"/>
  <c r="U16" i="46" s="1"/>
  <c r="V15" i="46"/>
  <c r="T15" i="46"/>
  <c r="V14" i="46"/>
  <c r="T14" i="46"/>
  <c r="U14" i="46" s="1"/>
  <c r="V13" i="46"/>
  <c r="T13" i="46"/>
  <c r="U13" i="46" s="1"/>
  <c r="V12" i="46"/>
  <c r="T12" i="46"/>
  <c r="V11" i="46"/>
  <c r="T11" i="46"/>
  <c r="U11" i="46" s="1"/>
  <c r="V10" i="46"/>
  <c r="T10" i="46"/>
  <c r="U10" i="46" s="1"/>
  <c r="V9" i="46"/>
  <c r="T9" i="46"/>
  <c r="V8" i="46"/>
  <c r="T8" i="46"/>
  <c r="U8" i="46" s="1"/>
  <c r="V7" i="46"/>
  <c r="T7" i="46"/>
  <c r="U7" i="46" s="1"/>
  <c r="V6" i="46"/>
  <c r="T6" i="46"/>
  <c r="V5" i="46"/>
  <c r="T5" i="46"/>
  <c r="U5" i="46" s="1"/>
  <c r="V4" i="46"/>
  <c r="T4" i="46"/>
  <c r="U4" i="46" s="1"/>
  <c r="F3" i="46"/>
  <c r="X40" i="46" l="1"/>
  <c r="X9" i="46"/>
  <c r="U9" i="46"/>
  <c r="X15" i="46"/>
  <c r="U15" i="46"/>
  <c r="X21" i="46"/>
  <c r="U21" i="46"/>
  <c r="X27" i="46"/>
  <c r="U27" i="46"/>
  <c r="X41" i="46"/>
  <c r="U41" i="46"/>
  <c r="X18" i="46"/>
  <c r="U18" i="46"/>
  <c r="X24" i="46"/>
  <c r="U24" i="46"/>
  <c r="X30" i="46"/>
  <c r="U30" i="46"/>
  <c r="X35" i="46"/>
  <c r="U35" i="46"/>
  <c r="X37" i="46"/>
  <c r="U37" i="46"/>
  <c r="X38" i="46"/>
  <c r="X12" i="46"/>
  <c r="U12" i="46"/>
  <c r="X6" i="46"/>
  <c r="U6" i="46"/>
  <c r="X31" i="46"/>
  <c r="T42" i="46"/>
  <c r="U42" i="46" s="1"/>
  <c r="X22" i="46"/>
  <c r="X13" i="46"/>
  <c r="X4" i="46"/>
  <c r="X7" i="46"/>
  <c r="X16" i="46"/>
  <c r="X25" i="46"/>
  <c r="X19" i="46"/>
  <c r="X10" i="46"/>
  <c r="X28" i="46"/>
  <c r="X36" i="46"/>
  <c r="X39" i="46"/>
  <c r="X5" i="46"/>
  <c r="X8" i="46"/>
  <c r="X11" i="46"/>
  <c r="X14" i="46"/>
  <c r="X17" i="46"/>
  <c r="X20" i="46"/>
  <c r="X23" i="46"/>
  <c r="X26" i="46"/>
  <c r="X29" i="46"/>
  <c r="X32" i="46"/>
  <c r="N49" i="42" l="1"/>
  <c r="K49" i="42"/>
  <c r="J49" i="42"/>
  <c r="I49" i="42"/>
  <c r="N48" i="42" l="1"/>
  <c r="M48" i="42"/>
  <c r="P47" i="42"/>
  <c r="N46" i="42"/>
  <c r="L46" i="42"/>
  <c r="M46" i="42" s="1"/>
  <c r="P45" i="42"/>
  <c r="N45" i="42"/>
  <c r="N44" i="42"/>
  <c r="L44" i="42"/>
  <c r="N43" i="42"/>
  <c r="L43" i="42"/>
  <c r="M43" i="42" s="1"/>
  <c r="N42" i="42"/>
  <c r="L42" i="42"/>
  <c r="N41" i="42"/>
  <c r="L41" i="42"/>
  <c r="N40" i="42"/>
  <c r="L40" i="42"/>
  <c r="M40" i="42" s="1"/>
  <c r="P39" i="42"/>
  <c r="N39" i="42"/>
  <c r="N38" i="42"/>
  <c r="L38" i="42"/>
  <c r="P37" i="42"/>
  <c r="N37" i="42"/>
  <c r="P36" i="42"/>
  <c r="N36" i="42"/>
  <c r="N35" i="42"/>
  <c r="L35" i="42"/>
  <c r="P34" i="42"/>
  <c r="N34" i="42"/>
  <c r="N33" i="42"/>
  <c r="L33" i="42"/>
  <c r="M33" i="42" s="1"/>
  <c r="P32" i="42"/>
  <c r="N31" i="42"/>
  <c r="L31" i="42"/>
  <c r="N30" i="42"/>
  <c r="L30" i="42"/>
  <c r="N29" i="42"/>
  <c r="L29" i="42"/>
  <c r="N28" i="42"/>
  <c r="L28" i="42"/>
  <c r="N27" i="42"/>
  <c r="L27" i="42"/>
  <c r="N26" i="42"/>
  <c r="L26" i="42"/>
  <c r="N25" i="42"/>
  <c r="L25" i="42"/>
  <c r="M25" i="42" s="1"/>
  <c r="N24" i="42"/>
  <c r="L24" i="42"/>
  <c r="P23" i="42"/>
  <c r="N22" i="42"/>
  <c r="L22" i="42"/>
  <c r="N21" i="42"/>
  <c r="L21" i="42"/>
  <c r="M21" i="42" s="1"/>
  <c r="N20" i="42"/>
  <c r="L20" i="42"/>
  <c r="N19" i="42"/>
  <c r="L19" i="42"/>
  <c r="N18" i="42"/>
  <c r="L18" i="42"/>
  <c r="M18" i="42" s="1"/>
  <c r="N17" i="42"/>
  <c r="L17" i="42"/>
  <c r="N16" i="42"/>
  <c r="L16" i="42"/>
  <c r="N15" i="42"/>
  <c r="L15" i="42"/>
  <c r="M15" i="42" s="1"/>
  <c r="N14" i="42"/>
  <c r="L14" i="42"/>
  <c r="N13" i="42"/>
  <c r="L13" i="42"/>
  <c r="N12" i="42"/>
  <c r="L12" i="42"/>
  <c r="M12" i="42" s="1"/>
  <c r="N11" i="42"/>
  <c r="L11" i="42"/>
  <c r="N10" i="42"/>
  <c r="L10" i="42"/>
  <c r="N9" i="42"/>
  <c r="L9" i="42"/>
  <c r="M9" i="42" s="1"/>
  <c r="N8" i="42"/>
  <c r="L8" i="42"/>
  <c r="N7" i="42"/>
  <c r="L7" i="42"/>
  <c r="N6" i="42"/>
  <c r="L6" i="42"/>
  <c r="M6" i="42" s="1"/>
  <c r="N5" i="42"/>
  <c r="L5" i="42"/>
  <c r="M5" i="42" s="1"/>
  <c r="N4" i="42"/>
  <c r="L4" i="42"/>
  <c r="G3" i="42"/>
  <c r="F3" i="42"/>
  <c r="P26" i="42" l="1"/>
  <c r="P31" i="42"/>
  <c r="P14" i="42"/>
  <c r="M14" i="42"/>
  <c r="P20" i="42"/>
  <c r="M20" i="42"/>
  <c r="P30" i="42"/>
  <c r="P38" i="42"/>
  <c r="M38" i="42"/>
  <c r="P42" i="42"/>
  <c r="M42" i="42"/>
  <c r="P44" i="42"/>
  <c r="M44" i="42"/>
  <c r="P16" i="42"/>
  <c r="M16" i="42"/>
  <c r="P4" i="42"/>
  <c r="M4" i="42"/>
  <c r="P22" i="42"/>
  <c r="M22" i="42"/>
  <c r="P7" i="42"/>
  <c r="M7" i="42"/>
  <c r="P11" i="42"/>
  <c r="M11" i="42"/>
  <c r="P13" i="42"/>
  <c r="M13" i="42"/>
  <c r="P17" i="42"/>
  <c r="M17" i="42"/>
  <c r="P19" i="42"/>
  <c r="M19" i="42"/>
  <c r="P27" i="42"/>
  <c r="P28" i="42"/>
  <c r="P24" i="42"/>
  <c r="P35" i="42"/>
  <c r="M35" i="42"/>
  <c r="P41" i="42"/>
  <c r="M41" i="42"/>
  <c r="P46" i="42"/>
  <c r="P48" i="42"/>
  <c r="P10" i="42"/>
  <c r="M10" i="42"/>
  <c r="P8" i="42"/>
  <c r="M8" i="42"/>
  <c r="P25" i="42"/>
  <c r="P12" i="42"/>
  <c r="P21" i="42"/>
  <c r="P29" i="42"/>
  <c r="P5" i="42"/>
  <c r="L49" i="42"/>
  <c r="M49" i="42" s="1"/>
  <c r="P6" i="42"/>
  <c r="P15" i="42"/>
  <c r="P40" i="42"/>
  <c r="P33" i="42"/>
  <c r="P9" i="42"/>
  <c r="P18" i="42"/>
  <c r="P43" i="42"/>
  <c r="U4" i="53" l="1"/>
  <c r="V4" i="53" s="1"/>
  <c r="W39" i="53" l="1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W38" i="53"/>
  <c r="U38" i="53"/>
  <c r="W37" i="53"/>
  <c r="U37" i="53"/>
  <c r="W36" i="53"/>
  <c r="U36" i="53"/>
  <c r="V36" i="53" s="1"/>
  <c r="W35" i="53"/>
  <c r="U35" i="53"/>
  <c r="W34" i="53"/>
  <c r="U34" i="53"/>
  <c r="W33" i="53"/>
  <c r="U33" i="53"/>
  <c r="W32" i="53"/>
  <c r="U32" i="53"/>
  <c r="Y31" i="53"/>
  <c r="W30" i="53"/>
  <c r="U30" i="53"/>
  <c r="V30" i="53" s="1"/>
  <c r="W29" i="53"/>
  <c r="U29" i="53"/>
  <c r="V29" i="53" s="1"/>
  <c r="W28" i="53"/>
  <c r="U28" i="53"/>
  <c r="W27" i="53"/>
  <c r="U27" i="53"/>
  <c r="V27" i="53" s="1"/>
  <c r="W26" i="53"/>
  <c r="U26" i="53"/>
  <c r="V26" i="53" s="1"/>
  <c r="W25" i="53"/>
  <c r="U25" i="53"/>
  <c r="W24" i="53"/>
  <c r="U24" i="53"/>
  <c r="V24" i="53" s="1"/>
  <c r="W23" i="53"/>
  <c r="U23" i="53"/>
  <c r="V23" i="53" s="1"/>
  <c r="W22" i="53"/>
  <c r="U22" i="53"/>
  <c r="W21" i="53"/>
  <c r="U21" i="53"/>
  <c r="V21" i="53" s="1"/>
  <c r="Y20" i="53"/>
  <c r="W20" i="53"/>
  <c r="U20" i="53"/>
  <c r="V20" i="53" s="1"/>
  <c r="W19" i="53"/>
  <c r="U19" i="53"/>
  <c r="W18" i="53"/>
  <c r="U18" i="53"/>
  <c r="V18" i="53" s="1"/>
  <c r="W17" i="53"/>
  <c r="U17" i="53"/>
  <c r="W16" i="53"/>
  <c r="U16" i="53"/>
  <c r="V16" i="53" s="1"/>
  <c r="W15" i="53"/>
  <c r="U15" i="53"/>
  <c r="V15" i="53" s="1"/>
  <c r="W14" i="53"/>
  <c r="U14" i="53"/>
  <c r="W13" i="53"/>
  <c r="U13" i="53"/>
  <c r="W12" i="53"/>
  <c r="U12" i="53"/>
  <c r="V12" i="53" s="1"/>
  <c r="W11" i="53"/>
  <c r="U11" i="53"/>
  <c r="W10" i="53"/>
  <c r="U10" i="53"/>
  <c r="W9" i="53"/>
  <c r="U9" i="53"/>
  <c r="V9" i="53" s="1"/>
  <c r="W8" i="53"/>
  <c r="U8" i="53"/>
  <c r="W7" i="53"/>
  <c r="U7" i="53"/>
  <c r="W6" i="53"/>
  <c r="U6" i="53"/>
  <c r="V6" i="53" s="1"/>
  <c r="W5" i="53"/>
  <c r="U5" i="53"/>
  <c r="Y4" i="53"/>
  <c r="W4" i="53"/>
  <c r="F3" i="53"/>
  <c r="Y36" i="53" l="1"/>
  <c r="Y9" i="53"/>
  <c r="Y19" i="53"/>
  <c r="V19" i="53"/>
  <c r="Y25" i="53"/>
  <c r="V25" i="53"/>
  <c r="Y33" i="53"/>
  <c r="V33" i="53"/>
  <c r="Y35" i="53"/>
  <c r="V35" i="53"/>
  <c r="Y11" i="53"/>
  <c r="V11" i="53"/>
  <c r="Y17" i="53"/>
  <c r="V17" i="53"/>
  <c r="Y8" i="53"/>
  <c r="V8" i="53"/>
  <c r="Y10" i="53"/>
  <c r="V10" i="53"/>
  <c r="Y14" i="53"/>
  <c r="V14" i="53"/>
  <c r="Y37" i="53"/>
  <c r="V37" i="53"/>
  <c r="Y38" i="53"/>
  <c r="V38" i="53"/>
  <c r="Y5" i="53"/>
  <c r="V5" i="53"/>
  <c r="Y7" i="53"/>
  <c r="V7" i="53"/>
  <c r="Y22" i="53"/>
  <c r="V22" i="53"/>
  <c r="Y28" i="53"/>
  <c r="V28" i="53"/>
  <c r="Y29" i="53"/>
  <c r="Y32" i="53"/>
  <c r="V32" i="53"/>
  <c r="Y34" i="53"/>
  <c r="V34" i="53"/>
  <c r="Y13" i="53"/>
  <c r="V13" i="53"/>
  <c r="Y12" i="53"/>
  <c r="Y23" i="53"/>
  <c r="U39" i="53"/>
  <c r="Y6" i="53"/>
  <c r="Y15" i="53"/>
  <c r="Y26" i="53"/>
  <c r="Y21" i="53"/>
  <c r="Y24" i="53"/>
  <c r="Y27" i="53"/>
  <c r="Y30" i="53"/>
  <c r="Y39" i="53" l="1"/>
  <c r="V39" i="53"/>
  <c r="B24" i="59" l="1"/>
  <c r="E23" i="59" l="1"/>
  <c r="E24" i="59"/>
  <c r="E25" i="59"/>
  <c r="E26" i="59"/>
  <c r="E27" i="59"/>
  <c r="E28" i="59"/>
  <c r="B23" i="59"/>
  <c r="B25" i="59"/>
  <c r="B26" i="59"/>
  <c r="B27" i="59"/>
  <c r="B28" i="59"/>
  <c r="C23" i="59"/>
  <c r="C24" i="59"/>
  <c r="C25" i="59"/>
  <c r="C26" i="59"/>
  <c r="C27" i="59"/>
  <c r="C28" i="59"/>
  <c r="D23" i="59"/>
  <c r="D24" i="59"/>
  <c r="D25" i="59"/>
  <c r="D26" i="59"/>
  <c r="D27" i="59"/>
  <c r="D28" i="59"/>
  <c r="V18" i="56" l="1"/>
  <c r="V20" i="56"/>
  <c r="V23" i="56"/>
  <c r="W39" i="56" l="1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W38" i="56"/>
  <c r="U38" i="56"/>
  <c r="V38" i="56" s="1"/>
  <c r="W37" i="56"/>
  <c r="U37" i="56"/>
  <c r="V37" i="56" s="1"/>
  <c r="W36" i="56"/>
  <c r="U36" i="56"/>
  <c r="V36" i="56" s="1"/>
  <c r="W35" i="56"/>
  <c r="U35" i="56"/>
  <c r="V35" i="56" s="1"/>
  <c r="W34" i="56"/>
  <c r="U34" i="56"/>
  <c r="V34" i="56" s="1"/>
  <c r="W33" i="56"/>
  <c r="U33" i="56"/>
  <c r="V33" i="56" s="1"/>
  <c r="W32" i="56"/>
  <c r="V32" i="56"/>
  <c r="Y31" i="56"/>
  <c r="W30" i="56"/>
  <c r="W29" i="56"/>
  <c r="V29" i="56"/>
  <c r="W28" i="56"/>
  <c r="W27" i="56"/>
  <c r="W26" i="56"/>
  <c r="V26" i="56"/>
  <c r="W25" i="56"/>
  <c r="W24" i="56"/>
  <c r="Y23" i="56"/>
  <c r="W23" i="56"/>
  <c r="W22" i="56"/>
  <c r="V22" i="56"/>
  <c r="W21" i="56"/>
  <c r="V21" i="56"/>
  <c r="Y20" i="56"/>
  <c r="W20" i="56"/>
  <c r="W19" i="56"/>
  <c r="W18" i="56"/>
  <c r="W17" i="56"/>
  <c r="U17" i="56"/>
  <c r="W16" i="56"/>
  <c r="U16" i="56"/>
  <c r="V16" i="56" s="1"/>
  <c r="W15" i="56"/>
  <c r="U15" i="56"/>
  <c r="V15" i="56" s="1"/>
  <c r="Y14" i="56"/>
  <c r="W14" i="56"/>
  <c r="U14" i="56"/>
  <c r="V14" i="56" s="1"/>
  <c r="W13" i="56"/>
  <c r="U13" i="56"/>
  <c r="W12" i="56"/>
  <c r="U12" i="56"/>
  <c r="V12" i="56" s="1"/>
  <c r="W11" i="56"/>
  <c r="U11" i="56"/>
  <c r="V11" i="56" s="1"/>
  <c r="W10" i="56"/>
  <c r="U10" i="56"/>
  <c r="V10" i="56" s="1"/>
  <c r="W9" i="56"/>
  <c r="U9" i="56"/>
  <c r="V9" i="56" s="1"/>
  <c r="W8" i="56"/>
  <c r="U8" i="56"/>
  <c r="V8" i="56" s="1"/>
  <c r="W7" i="56"/>
  <c r="U7" i="56"/>
  <c r="V7" i="56" s="1"/>
  <c r="W6" i="56"/>
  <c r="U6" i="56"/>
  <c r="V6" i="56" s="1"/>
  <c r="W5" i="56"/>
  <c r="U5" i="56"/>
  <c r="V5" i="56" s="1"/>
  <c r="W4" i="56"/>
  <c r="U4" i="56"/>
  <c r="F3" i="56"/>
  <c r="D23" i="60" s="1"/>
  <c r="U39" i="56" l="1"/>
  <c r="V39" i="56" s="1"/>
  <c r="Y7" i="56"/>
  <c r="Y36" i="56"/>
  <c r="Y29" i="56"/>
  <c r="Y33" i="56"/>
  <c r="Y24" i="56"/>
  <c r="V24" i="56"/>
  <c r="Y13" i="56"/>
  <c r="V13" i="56"/>
  <c r="Y19" i="56"/>
  <c r="V19" i="56"/>
  <c r="Y30" i="56"/>
  <c r="V30" i="56"/>
  <c r="Y28" i="56"/>
  <c r="V28" i="56"/>
  <c r="Y27" i="56"/>
  <c r="V27" i="56"/>
  <c r="Y4" i="56"/>
  <c r="V4" i="56"/>
  <c r="Y11" i="56"/>
  <c r="Y17" i="56"/>
  <c r="V17" i="56"/>
  <c r="Y25" i="56"/>
  <c r="V25" i="56"/>
  <c r="Y5" i="56"/>
  <c r="Y10" i="56"/>
  <c r="Y21" i="56"/>
  <c r="Y34" i="56"/>
  <c r="Y37" i="56"/>
  <c r="Y26" i="56"/>
  <c r="Y8" i="56"/>
  <c r="Y6" i="56"/>
  <c r="Y9" i="56"/>
  <c r="Y12" i="56"/>
  <c r="Y15" i="56"/>
  <c r="Y22" i="56"/>
  <c r="Y32" i="56"/>
  <c r="Y35" i="56"/>
  <c r="Y38" i="56"/>
  <c r="Y39" i="56" l="1"/>
  <c r="W42" i="57"/>
  <c r="T42" i="57"/>
  <c r="S42" i="57"/>
  <c r="R42" i="57"/>
  <c r="Q42" i="57"/>
  <c r="P42" i="57"/>
  <c r="O42" i="57"/>
  <c r="N42" i="57"/>
  <c r="M42" i="57"/>
  <c r="L42" i="57"/>
  <c r="K42" i="57"/>
  <c r="J42" i="57"/>
  <c r="I42" i="57"/>
  <c r="H42" i="57"/>
  <c r="W41" i="57"/>
  <c r="U41" i="57"/>
  <c r="W40" i="57"/>
  <c r="U40" i="57"/>
  <c r="V40" i="57" s="1"/>
  <c r="W39" i="57"/>
  <c r="U39" i="57"/>
  <c r="V39" i="57" s="1"/>
  <c r="W38" i="57"/>
  <c r="U38" i="57"/>
  <c r="W37" i="57"/>
  <c r="U37" i="57"/>
  <c r="V37" i="57" s="1"/>
  <c r="U36" i="57"/>
  <c r="V36" i="57" s="1"/>
  <c r="U35" i="57"/>
  <c r="V35" i="57" s="1"/>
  <c r="U34" i="57"/>
  <c r="V34" i="57" s="1"/>
  <c r="W33" i="57"/>
  <c r="U33" i="57"/>
  <c r="V33" i="57" s="1"/>
  <c r="W32" i="57"/>
  <c r="U32" i="57"/>
  <c r="Y31" i="57"/>
  <c r="W30" i="57"/>
  <c r="U30" i="57"/>
  <c r="W29" i="57"/>
  <c r="U29" i="57"/>
  <c r="V29" i="57" s="1"/>
  <c r="W28" i="57"/>
  <c r="U28" i="57"/>
  <c r="W27" i="57"/>
  <c r="U27" i="57"/>
  <c r="W26" i="57"/>
  <c r="U26" i="57"/>
  <c r="V26" i="57" s="1"/>
  <c r="W25" i="57"/>
  <c r="U25" i="57"/>
  <c r="W24" i="57"/>
  <c r="U24" i="57"/>
  <c r="W23" i="57"/>
  <c r="U23" i="57"/>
  <c r="V23" i="57" s="1"/>
  <c r="W22" i="57"/>
  <c r="U22" i="57"/>
  <c r="W21" i="57"/>
  <c r="U21" i="57"/>
  <c r="W20" i="57"/>
  <c r="U20" i="57"/>
  <c r="V20" i="57" s="1"/>
  <c r="W19" i="57"/>
  <c r="U19" i="57"/>
  <c r="W18" i="57"/>
  <c r="U18" i="57"/>
  <c r="V18" i="57" s="1"/>
  <c r="W17" i="57"/>
  <c r="U17" i="57"/>
  <c r="W16" i="57"/>
  <c r="U16" i="57"/>
  <c r="V16" i="57" s="1"/>
  <c r="W15" i="57"/>
  <c r="U15" i="57"/>
  <c r="V15" i="57" s="1"/>
  <c r="W14" i="57"/>
  <c r="U14" i="57"/>
  <c r="W13" i="57"/>
  <c r="U13" i="57"/>
  <c r="W12" i="57"/>
  <c r="U12" i="57"/>
  <c r="V12" i="57" s="1"/>
  <c r="W11" i="57"/>
  <c r="U11" i="57"/>
  <c r="W10" i="57"/>
  <c r="U10" i="57"/>
  <c r="W9" i="57"/>
  <c r="U9" i="57"/>
  <c r="V9" i="57" s="1"/>
  <c r="W8" i="57"/>
  <c r="U8" i="57"/>
  <c r="W7" i="57"/>
  <c r="U7" i="57"/>
  <c r="W6" i="57"/>
  <c r="U6" i="57"/>
  <c r="V6" i="57" s="1"/>
  <c r="W5" i="57"/>
  <c r="U5" i="57"/>
  <c r="W4" i="57"/>
  <c r="U4" i="57"/>
  <c r="V4" i="57" s="1"/>
  <c r="F3" i="57"/>
  <c r="Y14" i="57" l="1"/>
  <c r="V14" i="57"/>
  <c r="Y25" i="57"/>
  <c r="V25" i="57"/>
  <c r="Y41" i="57"/>
  <c r="V41" i="57"/>
  <c r="Y22" i="57"/>
  <c r="V22" i="57"/>
  <c r="Y23" i="57"/>
  <c r="Y32" i="57"/>
  <c r="V32" i="57"/>
  <c r="Y21" i="57"/>
  <c r="V21" i="57"/>
  <c r="Y8" i="57"/>
  <c r="V8" i="57"/>
  <c r="Y10" i="57"/>
  <c r="V10" i="57"/>
  <c r="Y27" i="57"/>
  <c r="V27" i="57"/>
  <c r="Y5" i="57"/>
  <c r="V5" i="57"/>
  <c r="Y7" i="57"/>
  <c r="V7" i="57"/>
  <c r="Y11" i="57"/>
  <c r="V11" i="57"/>
  <c r="Y13" i="57"/>
  <c r="V13" i="57"/>
  <c r="Y17" i="57"/>
  <c r="V17" i="57"/>
  <c r="Y19" i="57"/>
  <c r="V19" i="57"/>
  <c r="Y20" i="57"/>
  <c r="Y24" i="57"/>
  <c r="V24" i="57"/>
  <c r="Y28" i="57"/>
  <c r="V28" i="57"/>
  <c r="Y30" i="57"/>
  <c r="V30" i="57"/>
  <c r="Y38" i="57"/>
  <c r="V38" i="57"/>
  <c r="Y39" i="57"/>
  <c r="Y33" i="57"/>
  <c r="Y37" i="57"/>
  <c r="U42" i="57"/>
  <c r="Y4" i="57"/>
  <c r="Y9" i="57"/>
  <c r="Y29" i="57"/>
  <c r="Y12" i="57"/>
  <c r="Y40" i="57"/>
  <c r="Y15" i="57"/>
  <c r="Y6" i="57"/>
  <c r="Y26" i="57"/>
  <c r="Y42" i="57" l="1"/>
  <c r="V42" i="57"/>
  <c r="B25" i="41" l="1"/>
  <c r="D25" i="41" l="1"/>
  <c r="E28" i="41" l="1"/>
  <c r="C28" i="41"/>
  <c r="B28" i="41"/>
  <c r="E27" i="41"/>
  <c r="C27" i="41"/>
  <c r="B27" i="41"/>
  <c r="E26" i="41"/>
  <c r="C26" i="41"/>
  <c r="B26" i="41"/>
  <c r="E25" i="41"/>
  <c r="C25" i="41"/>
  <c r="E24" i="41"/>
  <c r="C24" i="41"/>
  <c r="B24" i="41"/>
  <c r="E25" i="39" l="1"/>
  <c r="C25" i="39"/>
  <c r="B25" i="39"/>
  <c r="E24" i="39"/>
  <c r="C24" i="39"/>
  <c r="B24" i="39"/>
  <c r="E28" i="39"/>
  <c r="C28" i="39"/>
  <c r="B28" i="39"/>
  <c r="E27" i="39"/>
  <c r="C27" i="39"/>
  <c r="B27" i="39"/>
  <c r="E23" i="39"/>
  <c r="C23" i="39"/>
  <c r="B23" i="39"/>
  <c r="D28" i="41" l="1"/>
  <c r="D27" i="41" l="1"/>
  <c r="C23" i="41" l="1"/>
  <c r="E26" i="39"/>
  <c r="C26" i="39"/>
  <c r="B26" i="39"/>
  <c r="D26" i="41" l="1"/>
  <c r="D24" i="41" l="1"/>
  <c r="D26" i="39" l="1"/>
  <c r="D25" i="39"/>
  <c r="D24" i="39" l="1"/>
  <c r="D28" i="39" l="1"/>
  <c r="D27" i="39" l="1"/>
  <c r="D23" i="39" l="1"/>
  <c r="N38" i="51" l="1"/>
  <c r="G38" i="51"/>
  <c r="H38" i="51"/>
  <c r="I38" i="51"/>
  <c r="J38" i="51"/>
  <c r="K38" i="51"/>
  <c r="L38" i="51"/>
  <c r="M38" i="51"/>
  <c r="F38" i="51"/>
  <c r="E38" i="51"/>
  <c r="O12" i="51"/>
  <c r="P12" i="51" s="1"/>
  <c r="O13" i="51"/>
  <c r="P13" i="51" s="1"/>
  <c r="O14" i="51"/>
  <c r="P14" i="51" s="1"/>
  <c r="O15" i="51"/>
  <c r="P15" i="51" s="1"/>
  <c r="O16" i="51"/>
  <c r="P16" i="51" s="1"/>
  <c r="O17" i="51"/>
  <c r="P17" i="51" s="1"/>
  <c r="O18" i="51"/>
  <c r="P18" i="51" s="1"/>
  <c r="O19" i="51"/>
  <c r="P19" i="51" s="1"/>
  <c r="O20" i="51"/>
  <c r="P20" i="51" s="1"/>
  <c r="O21" i="51"/>
  <c r="P21" i="51" s="1"/>
  <c r="O22" i="51"/>
  <c r="P22" i="51" s="1"/>
  <c r="O23" i="51"/>
  <c r="P23" i="51" s="1"/>
  <c r="O24" i="51"/>
  <c r="P24" i="51" s="1"/>
  <c r="O25" i="51"/>
  <c r="P25" i="51" s="1"/>
  <c r="O26" i="51"/>
  <c r="P26" i="51" s="1"/>
  <c r="O27" i="51"/>
  <c r="P27" i="51" s="1"/>
  <c r="O28" i="51"/>
  <c r="P28" i="51" s="1"/>
  <c r="O29" i="51"/>
  <c r="P29" i="51" s="1"/>
  <c r="O30" i="51"/>
  <c r="P30" i="51" s="1"/>
  <c r="O31" i="51"/>
  <c r="P31" i="51" s="1"/>
  <c r="O32" i="51"/>
  <c r="P32" i="51" s="1"/>
  <c r="O33" i="51"/>
  <c r="P33" i="51" s="1"/>
  <c r="O34" i="51"/>
  <c r="P34" i="51" s="1"/>
  <c r="O35" i="51"/>
  <c r="P35" i="51" s="1"/>
  <c r="O36" i="51"/>
  <c r="P36" i="51" s="1"/>
  <c r="O37" i="51"/>
  <c r="P37" i="51" s="1"/>
  <c r="O11" i="51"/>
  <c r="P11" i="51" s="1"/>
  <c r="O10" i="51"/>
  <c r="P10" i="51" s="1"/>
  <c r="O38" i="51" l="1"/>
  <c r="P38" i="51" s="1"/>
  <c r="E27" i="50" l="1"/>
  <c r="B27" i="50" l="1"/>
  <c r="C27" i="50"/>
  <c r="B24" i="49" l="1"/>
  <c r="C24" i="49" l="1"/>
  <c r="E24" i="49"/>
  <c r="C26" i="43" l="1"/>
  <c r="E24" i="48" l="1"/>
  <c r="C24" i="48"/>
  <c r="C25" i="48"/>
  <c r="E25" i="48"/>
  <c r="E26" i="49" l="1"/>
  <c r="E27" i="49"/>
  <c r="C26" i="49"/>
  <c r="E23" i="49"/>
  <c r="C23" i="49"/>
  <c r="C27" i="49"/>
  <c r="C28" i="49"/>
  <c r="C25" i="49"/>
  <c r="E28" i="49"/>
  <c r="E25" i="49"/>
  <c r="B26" i="49" l="1"/>
  <c r="B28" i="49" l="1"/>
  <c r="B27" i="49"/>
  <c r="B25" i="49"/>
  <c r="D23" i="49"/>
  <c r="B23" i="49"/>
  <c r="B25" i="48" l="1"/>
  <c r="B24" i="48" l="1"/>
  <c r="D25" i="49" l="1"/>
  <c r="D24" i="49"/>
  <c r="D24" i="48" l="1"/>
  <c r="B26" i="43" l="1"/>
  <c r="D25" i="48" l="1"/>
  <c r="D26" i="43" l="1"/>
  <c r="E25" i="50" l="1"/>
  <c r="C25" i="50"/>
  <c r="B25" i="50"/>
  <c r="D28" i="49" l="1"/>
  <c r="D25" i="50" l="1"/>
  <c r="D27" i="49" l="1"/>
  <c r="E27" i="43" l="1"/>
  <c r="E24" i="43"/>
  <c r="E23" i="43"/>
  <c r="E28" i="43"/>
  <c r="E23" i="41"/>
  <c r="E28" i="48"/>
  <c r="E25" i="43" l="1"/>
  <c r="D25" i="43"/>
  <c r="D28" i="43"/>
  <c r="B28" i="43"/>
  <c r="C28" i="43"/>
  <c r="C23" i="43"/>
  <c r="D23" i="43"/>
  <c r="B23" i="43"/>
  <c r="B24" i="43"/>
  <c r="C24" i="43"/>
  <c r="D24" i="43"/>
  <c r="B27" i="43"/>
  <c r="C27" i="43"/>
  <c r="D27" i="43"/>
  <c r="B25" i="43"/>
  <c r="C25" i="43"/>
  <c r="B23" i="48"/>
  <c r="C23" i="48"/>
  <c r="D23" i="48"/>
  <c r="E23" i="48"/>
  <c r="B28" i="48"/>
  <c r="C28" i="48"/>
  <c r="B27" i="48"/>
  <c r="C27" i="48"/>
  <c r="D27" i="48"/>
  <c r="E27" i="48"/>
  <c r="E26" i="48"/>
  <c r="B26" i="48"/>
  <c r="C26" i="48"/>
  <c r="D26" i="48"/>
  <c r="B23" i="41"/>
  <c r="D23" i="41"/>
  <c r="D29" i="41" s="1"/>
  <c r="D29" i="43" l="1"/>
  <c r="D26" i="49"/>
  <c r="D29" i="49" s="1"/>
  <c r="E28" i="50" l="1"/>
  <c r="E23" i="50"/>
  <c r="E24" i="50"/>
  <c r="E26" i="50"/>
  <c r="C28" i="50"/>
  <c r="C23" i="50"/>
  <c r="C24" i="50"/>
  <c r="C26" i="50"/>
  <c r="B28" i="50"/>
  <c r="B23" i="50"/>
  <c r="B24" i="50"/>
  <c r="B26" i="50"/>
  <c r="D26" i="50" l="1"/>
  <c r="D27" i="50"/>
  <c r="D28" i="50"/>
  <c r="D23" i="50"/>
  <c r="D24" i="50"/>
  <c r="D29" i="50" l="1"/>
  <c r="D28" i="48"/>
  <c r="D29" i="48" s="1"/>
  <c r="C28" i="37" l="1"/>
  <c r="E27" i="37"/>
  <c r="D24" i="37"/>
  <c r="E25" i="37"/>
  <c r="B28" i="37"/>
  <c r="D23" i="37"/>
  <c r="B25" i="37"/>
  <c r="E28" i="37"/>
  <c r="B23" i="37"/>
  <c r="C26" i="37"/>
  <c r="C23" i="37"/>
  <c r="E24" i="37"/>
  <c r="D27" i="37"/>
  <c r="B26" i="37"/>
  <c r="E26" i="37"/>
  <c r="C27" i="37"/>
  <c r="C25" i="37"/>
  <c r="D28" i="37"/>
  <c r="B27" i="37"/>
  <c r="E23" i="37"/>
  <c r="C24" i="37"/>
  <c r="B24" i="37"/>
  <c r="D25" i="37"/>
  <c r="D26" i="37"/>
  <c r="D29" i="37" l="1"/>
  <c r="H3" i="37"/>
</calcChain>
</file>

<file path=xl/sharedStrings.xml><?xml version="1.0" encoding="utf-8"?>
<sst xmlns="http://schemas.openxmlformats.org/spreadsheetml/2006/main" count="6595" uniqueCount="595">
  <si>
    <t>Jaw Short</t>
  </si>
  <si>
    <t>Yield %</t>
  </si>
  <si>
    <t>Scrap %</t>
  </si>
  <si>
    <t>Continuity Fail</t>
  </si>
  <si>
    <t>Blade does not pass front stop</t>
  </si>
  <si>
    <t>Total</t>
  </si>
  <si>
    <t>Rough Actuation of Jaw</t>
  </si>
  <si>
    <t>Comments</t>
  </si>
  <si>
    <t>High Jaw Force</t>
  </si>
  <si>
    <t>Low Jaw Force</t>
  </si>
  <si>
    <t>Scratched Logo</t>
  </si>
  <si>
    <t>Rough Knob Actuation</t>
  </si>
  <si>
    <t>Insulation Damage</t>
  </si>
  <si>
    <t>Misassembled</t>
  </si>
  <si>
    <t>0.003 Jaw Gap Fail</t>
  </si>
  <si>
    <t>0.006 Jaw Gap Fail</t>
  </si>
  <si>
    <t>Stuck Blade</t>
  </si>
  <si>
    <t>Yield</t>
  </si>
  <si>
    <t>Build QTY</t>
  </si>
  <si>
    <t>Rough Rotation Shaft Rotation</t>
  </si>
  <si>
    <t>Fuse Switch</t>
  </si>
  <si>
    <t>Description</t>
  </si>
  <si>
    <t>Shaft Level Scrap</t>
  </si>
  <si>
    <t>Shop Order</t>
  </si>
  <si>
    <t>Date</t>
  </si>
  <si>
    <t>Count</t>
  </si>
  <si>
    <t>Blade guide assembled incorrectly</t>
  </si>
  <si>
    <t>Damaged actuation tube from nut setting</t>
  </si>
  <si>
    <t>Incorrect/Missing Weld</t>
  </si>
  <si>
    <t>Damaged Harness</t>
  </si>
  <si>
    <t>Squeaky Blade</t>
  </si>
  <si>
    <t>Blade Does Not Pass Front Stop</t>
  </si>
  <si>
    <t>Front Stops Not Touching</t>
  </si>
  <si>
    <t>Middle Stops Not Touching</t>
  </si>
  <si>
    <t>Both Not Touching</t>
  </si>
  <si>
    <t>Incorrect Insulation Orientation</t>
  </si>
  <si>
    <t>Jaw Isolation</t>
  </si>
  <si>
    <t>Damaged Component</t>
  </si>
  <si>
    <t>Discolored Jaws</t>
  </si>
  <si>
    <t>Incorrect Weld</t>
  </si>
  <si>
    <t>Gamma Audit</t>
  </si>
  <si>
    <t>Trigger Lock Failure</t>
  </si>
  <si>
    <t>Collapsed Front Stop</t>
  </si>
  <si>
    <t>Quality Control
Inspection</t>
  </si>
  <si>
    <t>Damaged Handle</t>
  </si>
  <si>
    <t>Blade Activation</t>
  </si>
  <si>
    <t>Rough Trigger</t>
  </si>
  <si>
    <t>Damaged Jaw</t>
  </si>
  <si>
    <t>Misaligned Pins</t>
  </si>
  <si>
    <t>Engineering Scrap</t>
  </si>
  <si>
    <t>Model</t>
  </si>
  <si>
    <t>Rough Jaw Actuation</t>
  </si>
  <si>
    <t>Average Yield:</t>
  </si>
  <si>
    <t>Scrap Breakdown (Last 3 S/O)</t>
  </si>
  <si>
    <t>Misaligned Hub</t>
  </si>
  <si>
    <t>S/O Qty</t>
  </si>
  <si>
    <t>1st Rework (New Shafts)</t>
  </si>
  <si>
    <t>2nd Rework (New Shafts)</t>
  </si>
  <si>
    <t>3rd Rework (New Shafts)</t>
  </si>
  <si>
    <t>4th Rework (New Shafts)</t>
  </si>
  <si>
    <t>5th Rework (New Shafts)</t>
  </si>
  <si>
    <t>1st Rework (Same Shafts)</t>
  </si>
  <si>
    <t>2nd Rework (Same Shafts)</t>
  </si>
  <si>
    <t>3rd Rework (Same Shafts)</t>
  </si>
  <si>
    <t>Cracked Handles</t>
  </si>
  <si>
    <t>Scrap Breakdown (Last S/O)</t>
  </si>
  <si>
    <t>Shop Order's Yield</t>
  </si>
  <si>
    <t>4th Rework (Same Shafts)</t>
  </si>
  <si>
    <t>5th Rework (Same Shafts)</t>
  </si>
  <si>
    <t>Blade lever spring pop out</t>
  </si>
  <si>
    <t>Initial build Inspection (Scrapped Shafts)</t>
  </si>
  <si>
    <t>Initial build rework (Same Shaft)</t>
  </si>
  <si>
    <t>Front Stop Not Touching</t>
  </si>
  <si>
    <t>RSL Code</t>
  </si>
  <si>
    <t>**Production Shop Order**</t>
  </si>
  <si>
    <t>Exposed Wire</t>
  </si>
  <si>
    <t>Production Initial build Inspection (Scrapped Shafts)</t>
  </si>
  <si>
    <t>Production Initial build rework (Same Shaft)</t>
  </si>
  <si>
    <t>4th Rework Same Shafts)</t>
  </si>
  <si>
    <t>Top Level Non-Conformance</t>
  </si>
  <si>
    <t>Damaged harness</t>
  </si>
  <si>
    <t>Return Spring Pop Out</t>
  </si>
  <si>
    <t>Blade Lever Stop Pop Out</t>
  </si>
  <si>
    <t>Open Handles</t>
  </si>
  <si>
    <t>Cosmetic Defect</t>
  </si>
  <si>
    <t>Shafts</t>
  </si>
  <si>
    <t>Incorrect Blade Stop Crimp</t>
  </si>
  <si>
    <t>Incorrect Jaw Crimp</t>
  </si>
  <si>
    <t>Incorrect Blade Orientation</t>
  </si>
  <si>
    <t>Contamination</t>
  </si>
  <si>
    <t>Rework %</t>
  </si>
  <si>
    <t>Production Scrap</t>
  </si>
  <si>
    <t>Production Rework</t>
  </si>
  <si>
    <t>Quality Scrap</t>
  </si>
  <si>
    <t>0.007 Jaw Gap Fail</t>
  </si>
  <si>
    <t>Electrode Isolation</t>
  </si>
  <si>
    <t>Defective Component</t>
  </si>
  <si>
    <t>Wire Popped Out</t>
  </si>
  <si>
    <t>Reworkables</t>
  </si>
  <si>
    <t>Blade Link Pop Out</t>
  </si>
  <si>
    <t>Missing Component</t>
  </si>
  <si>
    <t>Misassembled Component</t>
  </si>
  <si>
    <t>Particulate Matter</t>
  </si>
  <si>
    <t>Sub-assembly Level Scrap</t>
  </si>
  <si>
    <t>Knob Collars Incorrectly Pressed</t>
  </si>
  <si>
    <t>0.005 Jaw Gap Fail</t>
  </si>
  <si>
    <t>.</t>
  </si>
  <si>
    <t>EB016/EB216 Energy Hand Device Yield</t>
  </si>
  <si>
    <t>EB015/EB215 Energy Hand Device Yield</t>
  </si>
  <si>
    <t xml:space="preserve"> </t>
  </si>
  <si>
    <t>Jaws Do Not Open</t>
  </si>
  <si>
    <t>Loose Knob Collar</t>
  </si>
  <si>
    <t>EB217</t>
  </si>
  <si>
    <t>EB017/EB217 Energy Hand Device Yield</t>
  </si>
  <si>
    <t>EB040/EB240 Energy Hand Device Yield</t>
  </si>
  <si>
    <t>EB030/EB230 Energy Hand Device Yield</t>
  </si>
  <si>
    <t>EB011/EB211 Energy Hand Device Yield</t>
  </si>
  <si>
    <t>EB010/EB210 Energy Hand Device Yield</t>
  </si>
  <si>
    <t>Front Stop not Touching</t>
  </si>
  <si>
    <t>RSL Codes</t>
  </si>
  <si>
    <t>S/O QTY</t>
  </si>
  <si>
    <t>Open Handle</t>
  </si>
  <si>
    <t>EB215</t>
  </si>
  <si>
    <t xml:space="preserve">                                                                                                                                    </t>
  </si>
  <si>
    <t>Partial Pack</t>
  </si>
  <si>
    <t>Incorrect knob collar press</t>
  </si>
  <si>
    <t>Trigger Actuation</t>
  </si>
  <si>
    <t>Both Stops Not Touching</t>
  </si>
  <si>
    <t>Packaging</t>
  </si>
  <si>
    <t xml:space="preserve">Packaging </t>
  </si>
  <si>
    <t>**Laser Welding Shim: .007**</t>
  </si>
  <si>
    <t>Exposed Wire (Static)</t>
  </si>
  <si>
    <t>Blade Guide Does Not Go Through</t>
  </si>
  <si>
    <t>Excess Grivory (Dynamic)</t>
  </si>
  <si>
    <t>**Production  Shop Order**</t>
  </si>
  <si>
    <t>**Laser Welding Shim: .007 Shim**</t>
  </si>
  <si>
    <t>Non Conformance</t>
  </si>
  <si>
    <t>Shop Order Qty.</t>
  </si>
  <si>
    <t>Build Qty.</t>
  </si>
  <si>
    <t>Top-Level Yield (%)</t>
  </si>
  <si>
    <t>QC</t>
  </si>
  <si>
    <t>Insulation Orientation</t>
  </si>
  <si>
    <t>Blade Actiavtion</t>
  </si>
  <si>
    <t>Low Jaw Gap</t>
  </si>
  <si>
    <t>High Jaw Gap</t>
  </si>
  <si>
    <t>Blade Doesn't Pass Front Stop</t>
  </si>
  <si>
    <t>TOP-LEVEL
SCRAP</t>
  </si>
  <si>
    <t>1st Reassembly
(Reassembly)</t>
  </si>
  <si>
    <t>1st Reassembly
(Scrap)</t>
  </si>
  <si>
    <t>2nd Reassembly
(Scrap)</t>
  </si>
  <si>
    <t>2nd Reassembly
(Reassembly)</t>
  </si>
  <si>
    <t>3rd Reassembly
(Scrap)</t>
  </si>
  <si>
    <t>3rd Reassembly
(Reassembly)</t>
  </si>
  <si>
    <t>Rough Knob Rotation</t>
  </si>
  <si>
    <t>Missassembled</t>
  </si>
  <si>
    <t>TOP-LEVEL
REASSEMBLY</t>
  </si>
  <si>
    <t>Defective Weld</t>
  </si>
  <si>
    <t>SUB-ASSEMBLY
SCRAP</t>
  </si>
  <si>
    <t>Total Scrap</t>
  </si>
  <si>
    <t>Totals</t>
  </si>
  <si>
    <t>Initial Build
(Scrap)</t>
  </si>
  <si>
    <t>Initial Build
(Reassembly)</t>
  </si>
  <si>
    <t>General Information</t>
  </si>
  <si>
    <t>Blade Pusher Coming Out</t>
  </si>
  <si>
    <t>BP Cap Separation: ea</t>
  </si>
  <si>
    <t xml:space="preserve">Exposed Wire </t>
  </si>
  <si>
    <t>Build Qty</t>
  </si>
  <si>
    <t>Visual</t>
  </si>
  <si>
    <t>Damaged Blade Pusher : ea</t>
  </si>
  <si>
    <t>**Production Shop Order **</t>
  </si>
  <si>
    <t xml:space="preserve">Damaged Component </t>
  </si>
  <si>
    <t>Knob Collar Pressed incorrect</t>
  </si>
  <si>
    <t xml:space="preserve">                                                                                                                                 </t>
  </si>
  <si>
    <t>**Nut Setting Shim: .010 shim</t>
  </si>
  <si>
    <t>Knob Collar Press Incorrectly</t>
  </si>
  <si>
    <t>**Nut Setting Shim: .010**</t>
  </si>
  <si>
    <t>**Nut Setting Shim: .010 Shim**</t>
  </si>
  <si>
    <t xml:space="preserve">     Scratched Logo : </t>
  </si>
  <si>
    <t>S/O</t>
  </si>
  <si>
    <t>Desired  Pattern Could Not Be Found</t>
  </si>
  <si>
    <t>Incomplete / Incorrect Weld</t>
  </si>
  <si>
    <t>Incorrect Hub Press</t>
  </si>
  <si>
    <t xml:space="preserve">              </t>
  </si>
  <si>
    <t>Damaged Nut Thread</t>
  </si>
  <si>
    <t>Damaged Blade</t>
  </si>
  <si>
    <t xml:space="preserve">Incomplete / Incorrect Weld </t>
  </si>
  <si>
    <t>3ea Damaged Pull Tube</t>
  </si>
  <si>
    <t xml:space="preserve">Contamination </t>
  </si>
  <si>
    <t>Blacde Pusher Coming Out</t>
  </si>
  <si>
    <t xml:space="preserve">3ea Incorrect Blade Stop Crimp (No Jaws) </t>
  </si>
  <si>
    <t>Failure To Unblock Trigger</t>
  </si>
  <si>
    <t>Missing Harness</t>
  </si>
  <si>
    <t>Frames Weld Incorrectly</t>
  </si>
  <si>
    <t>EB012/EB212 Energy Hand Device Yield</t>
  </si>
  <si>
    <t>Discolored Weld</t>
  </si>
  <si>
    <t>Failure To Unlock Trigger</t>
  </si>
  <si>
    <t xml:space="preserve">BP Cap Separation: </t>
  </si>
  <si>
    <t>Damaged Component (Static)</t>
  </si>
  <si>
    <t xml:space="preserve">Cosmetic Defect </t>
  </si>
  <si>
    <t xml:space="preserve">6ea Incorrect Hub Press </t>
  </si>
  <si>
    <t xml:space="preserve">Missing Harness </t>
  </si>
  <si>
    <t>BP Cap Separation: 7ea</t>
  </si>
  <si>
    <t>Uneven Jaw</t>
  </si>
  <si>
    <t>Damaged Nut Theard</t>
  </si>
  <si>
    <t>Damaged Frame</t>
  </si>
  <si>
    <t xml:space="preserve">Incorrect Hub Press </t>
  </si>
  <si>
    <t xml:space="preserve">Missing Front Stop Dot </t>
  </si>
  <si>
    <t>Exposed  Wire ( Dynamic)</t>
  </si>
  <si>
    <t>Knob Collar Press incorrectly</t>
  </si>
  <si>
    <t>Contamination ( Dynamic)</t>
  </si>
  <si>
    <t xml:space="preserve">Damaged Blade </t>
  </si>
  <si>
    <t xml:space="preserve">Knob Collar Press Incorrectly </t>
  </si>
  <si>
    <t xml:space="preserve">BP Cap Seperation : </t>
  </si>
  <si>
    <t>Jaw</t>
  </si>
  <si>
    <t xml:space="preserve"> Incorrect Blade Stop Crimp</t>
  </si>
  <si>
    <t>Damaged Insulation</t>
  </si>
  <si>
    <t xml:space="preserve">11ea Incorrect Blade Stop Crimp ( No Jaw) </t>
  </si>
  <si>
    <t xml:space="preserve">5ea No Grease </t>
  </si>
  <si>
    <t xml:space="preserve">          </t>
  </si>
  <si>
    <t>Front and Middle Stops Not Touching</t>
  </si>
  <si>
    <t>Damaged Front Blade Pusher : 20ea</t>
  </si>
  <si>
    <t xml:space="preserve">8ea Damaged  Pull Tube </t>
  </si>
  <si>
    <t>6ea Damaged Upper Jaw</t>
  </si>
  <si>
    <t>Damaged Front Blade Pusher: 122ea</t>
  </si>
  <si>
    <t>19ea  Contamination Pull Tube</t>
  </si>
  <si>
    <t xml:space="preserve">3ea  Incorrect Blade Stop Crimp (No Jaws) </t>
  </si>
  <si>
    <t>6ea  Damaged Cover Tube</t>
  </si>
  <si>
    <t xml:space="preserve">9ea  Incorrect Hub Press </t>
  </si>
  <si>
    <t>5ea Contamination Lower Jaw</t>
  </si>
  <si>
    <t>EB230</t>
  </si>
  <si>
    <t>Fuse Button</t>
  </si>
  <si>
    <t>8ea No Grease</t>
  </si>
  <si>
    <t>OverSize Shaft</t>
  </si>
  <si>
    <t>Bend Jaw</t>
  </si>
  <si>
    <t>Incomplete / Incorrect Weld (Static)</t>
  </si>
  <si>
    <t xml:space="preserve">                                           104ea ARM COVER, STATIC</t>
  </si>
  <si>
    <t xml:space="preserve">15ea Damaged  Pull Tube </t>
  </si>
  <si>
    <t>Damaged  Blade Pusher : 25ea</t>
  </si>
  <si>
    <t>EB240</t>
  </si>
  <si>
    <t>4ea Defective Upper Jaw</t>
  </si>
  <si>
    <t>3ea  Defective Tube</t>
  </si>
  <si>
    <t>Misassembled Frames</t>
  </si>
  <si>
    <t>Broken Nut Thread</t>
  </si>
  <si>
    <t>18ea Damaged Hub</t>
  </si>
  <si>
    <t xml:space="preserve">              291ea ARM HOUSING, STATIC</t>
  </si>
  <si>
    <t>EB210</t>
  </si>
  <si>
    <t xml:space="preserve">Uneven Jaw </t>
  </si>
  <si>
    <t xml:space="preserve">7ea Incorrect Hub Press </t>
  </si>
  <si>
    <t>25ea  Incorrect Blade Stop Crimp (No Jaw)</t>
  </si>
  <si>
    <t>2ea Damaged Cover Tube</t>
  </si>
  <si>
    <t>Damaged Rear  Blade Pusher: ea</t>
  </si>
  <si>
    <t>1ea Damaged Upper Jaw</t>
  </si>
  <si>
    <t>Under Issue</t>
  </si>
  <si>
    <t xml:space="preserve">                                         ea ARM COVER, STATIC</t>
  </si>
  <si>
    <t xml:space="preserve">           ea ARM HOUSING, STATIC</t>
  </si>
  <si>
    <t>Focus Error</t>
  </si>
  <si>
    <t>ea No Grease</t>
  </si>
  <si>
    <t>EB213</t>
  </si>
  <si>
    <t>Insulation Damaged</t>
  </si>
  <si>
    <t>9ea Damaged Pull Tube</t>
  </si>
  <si>
    <t>Damaged Front Blade Pusher: 135ea</t>
  </si>
  <si>
    <t xml:space="preserve">8ea  Incorrect Blade Stop Crimp (No Jaws) </t>
  </si>
  <si>
    <t xml:space="preserve">4ea  Incorrect Hub Press </t>
  </si>
  <si>
    <t>2ea  Damaged Cover Tube</t>
  </si>
  <si>
    <t>3ea  Damaged Pull Tube</t>
  </si>
  <si>
    <t>BP Cap Separation: 6ea</t>
  </si>
  <si>
    <t>Damaged Front Blade Pusher: 152ea</t>
  </si>
  <si>
    <t xml:space="preserve">13ea  Incorrect Hub Press </t>
  </si>
  <si>
    <t xml:space="preserve">10ea  Incorrect Blade Stop Crimp (No Jaws) </t>
  </si>
  <si>
    <t>5ea  Damaged Pull Tube</t>
  </si>
  <si>
    <t>12ea Damaged Upper Jaw</t>
  </si>
  <si>
    <t>Defective Cover Tube</t>
  </si>
  <si>
    <t>4ea Damaged Pull Tube</t>
  </si>
  <si>
    <t>7ea  Incorrect Blade Stop Crimp (No Jaw)</t>
  </si>
  <si>
    <t>Damaged Rear  Blade Pusher: 51ea</t>
  </si>
  <si>
    <t>5ea Defective Upper Jaw</t>
  </si>
  <si>
    <t>175ea Contamination Insulation</t>
  </si>
  <si>
    <t>Damaged Front Blade Pusher: 190ea</t>
  </si>
  <si>
    <t>6ea  Damaged Pull Tube</t>
  </si>
  <si>
    <t xml:space="preserve">12ea  Incorrect Hub Press </t>
  </si>
  <si>
    <t xml:space="preserve">5ea  Incorrect Blade Stop Crimp (No Jaws) </t>
  </si>
  <si>
    <t>Cosmetic Defect (Cover Tube)</t>
  </si>
  <si>
    <t xml:space="preserve">2ea Incorrect Hub Press </t>
  </si>
  <si>
    <t>1ea Damaged Pull Tube</t>
  </si>
  <si>
    <t>5ea  Incorrect Blade Stop Crimp (No Jaw)</t>
  </si>
  <si>
    <t>Damaged Rear  Blade Pusher: 101ea</t>
  </si>
  <si>
    <t>Engineering Sample</t>
  </si>
  <si>
    <t>1ea  Damaged Pull Tube</t>
  </si>
  <si>
    <t>2ea Damaged Lower Jaw</t>
  </si>
  <si>
    <t xml:space="preserve">154ea Overtripped Upper Jaw </t>
  </si>
  <si>
    <t>Damaged Front Blade Pusher: 117ea</t>
  </si>
  <si>
    <t>Wire Cut Short</t>
  </si>
  <si>
    <t xml:space="preserve">Excess Grivory </t>
  </si>
  <si>
    <t xml:space="preserve">Missing Front/Back Stop Dot </t>
  </si>
  <si>
    <t>4ea No Grease</t>
  </si>
  <si>
    <t>Cosmetic Defect (Static)</t>
  </si>
  <si>
    <t>Cosmetic Defect (Jaw)</t>
  </si>
  <si>
    <t xml:space="preserve">                                         87ea ARM COVER, STATIC</t>
  </si>
  <si>
    <t xml:space="preserve">           145ea ARM HOUSING, STATIC</t>
  </si>
  <si>
    <t>Defective Component (Jaw)</t>
  </si>
  <si>
    <t>Damaged  Front Blade Pusher: 89ea</t>
  </si>
  <si>
    <t xml:space="preserve">                           Damaged Insulation : 168ea</t>
  </si>
  <si>
    <t xml:space="preserve">1ea Damaged Lower jaw </t>
  </si>
  <si>
    <t xml:space="preserve">2ea Damaged Upper Jaw </t>
  </si>
  <si>
    <t xml:space="preserve">16ea Incorrect Hub Press </t>
  </si>
  <si>
    <t>17ea  Incorrect Blade Stop Crimp (No Jaw)</t>
  </si>
  <si>
    <t>EB211</t>
  </si>
  <si>
    <t xml:space="preserve">Damaged Blade Pusher:  </t>
  </si>
  <si>
    <t xml:space="preserve">1ea Incorrect Hub Press </t>
  </si>
  <si>
    <t>1ea Damaged cover Tube</t>
  </si>
  <si>
    <t xml:space="preserve">4ea Damaged Upper Jaw </t>
  </si>
  <si>
    <t xml:space="preserve">14ea Damaged Pull Tube </t>
  </si>
  <si>
    <t>Damaged Front Blade Pusher:  48ea</t>
  </si>
  <si>
    <t xml:space="preserve">109ea Damaged Insulation </t>
  </si>
  <si>
    <t xml:space="preserve">1ea No Grease </t>
  </si>
  <si>
    <t>28ea Damaged Hub</t>
  </si>
  <si>
    <t xml:space="preserve"> 3ea Defective Upper Jaw</t>
  </si>
  <si>
    <t>14ea Defective Tube</t>
  </si>
  <si>
    <t xml:space="preserve">5ea Damaged Upper Jaw </t>
  </si>
  <si>
    <t>4ea Damaged Cover Tube</t>
  </si>
  <si>
    <t>4ea  Damaged Pull Tube</t>
  </si>
  <si>
    <t>Damaged Front Blade Pusher: 97ea</t>
  </si>
  <si>
    <t xml:space="preserve">281ea Incorrect Blade Stop Crimp (No Jaws) </t>
  </si>
  <si>
    <t>18ea Incorrect Hub Press</t>
  </si>
  <si>
    <t>6ea Missing Dimple Press ( No Jaws )</t>
  </si>
  <si>
    <t>5ea Damaged Upper Jaw</t>
  </si>
  <si>
    <t xml:space="preserve">13ea Damaged  Pull Tube </t>
  </si>
  <si>
    <t xml:space="preserve">                              2ea Damaged Cover Tube </t>
  </si>
  <si>
    <t>Damaged Insulation: 99 ea</t>
  </si>
  <si>
    <t>Damaged  Blade Pusher : 70ea</t>
  </si>
  <si>
    <t>EB216</t>
  </si>
  <si>
    <t xml:space="preserve">23ea Damaged Upper Jaw </t>
  </si>
  <si>
    <t>Damaged Front Blade Pusher: 195ea</t>
  </si>
  <si>
    <t xml:space="preserve">3ea  Incorrect Hub Press </t>
  </si>
  <si>
    <t>3ea No Grease</t>
  </si>
  <si>
    <t>Contamination ( Static)</t>
  </si>
  <si>
    <t>Ben Jaw (Dynamic)</t>
  </si>
  <si>
    <t>Damaged Front Blade Pusher: 172ea</t>
  </si>
  <si>
    <t xml:space="preserve">6ea  Incorrect Hub Press </t>
  </si>
  <si>
    <t xml:space="preserve">4ea  Incorrect Blade Stop Crimp (No Jaws) </t>
  </si>
  <si>
    <t xml:space="preserve"> 92ea Damaged Insulation </t>
  </si>
  <si>
    <t xml:space="preserve">2ea No Grease </t>
  </si>
  <si>
    <t>2ea Defective Tube</t>
  </si>
  <si>
    <t xml:space="preserve">22ea Damaged Upper Jaw </t>
  </si>
  <si>
    <t>EB214</t>
  </si>
  <si>
    <t>ea Incorrect Blade Stop Crimp (No Jaws)</t>
  </si>
  <si>
    <t>Damaged Blade Pusher : 16ea</t>
  </si>
  <si>
    <t xml:space="preserve">14ea Contamination Blade </t>
  </si>
  <si>
    <t>EB212</t>
  </si>
  <si>
    <t>2ea Incorrect Hub Press</t>
  </si>
  <si>
    <t>Damaged Insulation : 50ea</t>
  </si>
  <si>
    <t>Damaged Blade Pusher : 130ea</t>
  </si>
  <si>
    <t>5ea Damaged Pull Tube</t>
  </si>
  <si>
    <t xml:space="preserve">                      8ea Ddamgaed Cover Tube</t>
  </si>
  <si>
    <t>9ea Damaged Upper Jaw</t>
  </si>
  <si>
    <t xml:space="preserve">                      5ea Ddamgaed Lower Jaw</t>
  </si>
  <si>
    <t>Damaged  Blade Pusher : 61ea</t>
  </si>
  <si>
    <t>5ea Incorrect Hub Press</t>
  </si>
  <si>
    <t xml:space="preserve">9ea Damaged  Pull Tube </t>
  </si>
  <si>
    <t>BP Cap Separation: 4ea</t>
  </si>
  <si>
    <t xml:space="preserve">5ea Incorrect Blade Stop Crimp (No Jaws) </t>
  </si>
  <si>
    <t xml:space="preserve">8ea Damaged Upper Jaw </t>
  </si>
  <si>
    <t xml:space="preserve">3ea No Grease </t>
  </si>
  <si>
    <t xml:space="preserve">Misassembled </t>
  </si>
  <si>
    <t>2ea Defective Upper Jaw</t>
  </si>
  <si>
    <t>Damaged Front Blade Pusher: 35ea</t>
  </si>
  <si>
    <t xml:space="preserve">3ea Damaged Blade </t>
  </si>
  <si>
    <t>1ea Contamination Lowr Jaw</t>
  </si>
  <si>
    <t xml:space="preserve">7ea  Incorrect Hub Press </t>
  </si>
  <si>
    <t>7ea  Damaged Pull Tube</t>
  </si>
  <si>
    <t xml:space="preserve">59ea Over Tripped Upper Jaw </t>
  </si>
  <si>
    <t xml:space="preserve">14ea Incorrect Blade Stop Crimp (No Jaws) </t>
  </si>
  <si>
    <t>Damaged Front Blade Pusher: 121ea</t>
  </si>
  <si>
    <t>BP Cap Separation: 3ea</t>
  </si>
  <si>
    <t xml:space="preserve">ea Incorrect Blade Stop Crimp (No Jaws) </t>
  </si>
  <si>
    <t xml:space="preserve"> Damaged Upper Jaw </t>
  </si>
  <si>
    <t>ea Damaged Pull Tube</t>
  </si>
  <si>
    <t xml:space="preserve">5ea Incorrect Blade Stop Crimp ( No Jaw) </t>
  </si>
  <si>
    <t xml:space="preserve">6ea Damaged Pull Tube </t>
  </si>
  <si>
    <t xml:space="preserve">3ea Misassembled (No Blade) </t>
  </si>
  <si>
    <t>4ea Double Blade</t>
  </si>
  <si>
    <t xml:space="preserve">86ea Damaged Insulation </t>
  </si>
  <si>
    <t>11ea Damaged Cover Tube</t>
  </si>
  <si>
    <t xml:space="preserve">11ea Damaged Upper Jaw </t>
  </si>
  <si>
    <t>BP Cap Separation: 10ea</t>
  </si>
  <si>
    <t>Damaged Front Blade Pusher:  192ea</t>
  </si>
  <si>
    <t xml:space="preserve">6ea Damaged Upper Jaw </t>
  </si>
  <si>
    <t>1ea Damaged Cover Tube</t>
  </si>
  <si>
    <t xml:space="preserve">10ea Incorrect Hub Press </t>
  </si>
  <si>
    <t>Damaged  Rear Blade Pusher: 14a</t>
  </si>
  <si>
    <t>10ea  Incorrect Blade Stop Crimp (No Jaw)</t>
  </si>
  <si>
    <t xml:space="preserve">                           Damaged Insulation : 110ea</t>
  </si>
  <si>
    <t>Damaged  Front Blade Pusher: 39ea</t>
  </si>
  <si>
    <t>Discoloreation Shaft</t>
  </si>
  <si>
    <t>Pinch Cable</t>
  </si>
  <si>
    <t>Damaged Component (Bend Jaw)</t>
  </si>
  <si>
    <t>Excess Grivory (Static)</t>
  </si>
  <si>
    <t>Damaged omponent (Static)</t>
  </si>
  <si>
    <t>28ea Done Welded Scrap</t>
  </si>
  <si>
    <t>2ea Open Handle</t>
  </si>
  <si>
    <t xml:space="preserve">                                         57ea ARM COVER, STATIC</t>
  </si>
  <si>
    <t xml:space="preserve">          203ea ARM HOUSING, STATIC</t>
  </si>
  <si>
    <t>52ea Discoloration Shaft</t>
  </si>
  <si>
    <t xml:space="preserve">Taken By Engineering </t>
  </si>
  <si>
    <t>Damaged Front Blade Pusher: 112ea</t>
  </si>
  <si>
    <t xml:space="preserve">10ea Damaged Upper Jaw </t>
  </si>
  <si>
    <t xml:space="preserve">12ea Incorrect Blade Stop Crimp (No Jaws) </t>
  </si>
  <si>
    <t>8ea  Damaged Pull Tube</t>
  </si>
  <si>
    <t xml:space="preserve">5ea  Incorrect Hub Press </t>
  </si>
  <si>
    <t>5ea Rough Cover tube</t>
  </si>
  <si>
    <t xml:space="preserve">7ea Damaged  Pull Tube </t>
  </si>
  <si>
    <t>3ea Incorrect Blade Stop Crimp</t>
  </si>
  <si>
    <t>2ea Incorrect Blade Orientation</t>
  </si>
  <si>
    <t>Damaged  Blade Pusher : 23ea</t>
  </si>
  <si>
    <t>7ea Damaged Upper Jaw</t>
  </si>
  <si>
    <t xml:space="preserve">Logo Missing Ink </t>
  </si>
  <si>
    <t>6ea Incorrect Hub Press</t>
  </si>
  <si>
    <t>1ea Incorrect Blade Orientation</t>
  </si>
  <si>
    <t xml:space="preserve">1ea  Blade Pusher Coming Out </t>
  </si>
  <si>
    <t xml:space="preserve">Defective Component </t>
  </si>
  <si>
    <t xml:space="preserve">Insulation Damaged </t>
  </si>
  <si>
    <t>Damaged Insulation: 128ea</t>
  </si>
  <si>
    <t>Damaged Front Blade Pusher: 88ea</t>
  </si>
  <si>
    <t xml:space="preserve">6ea Defective Pull Tube </t>
  </si>
  <si>
    <t xml:space="preserve">67ea Damaged Upper Jaw </t>
  </si>
  <si>
    <t>2ea  Incorrect Blade Stop Crimp (No Jaw)</t>
  </si>
  <si>
    <t>Device Key Programming Fail</t>
  </si>
  <si>
    <t>2ea Lost Serial Number</t>
  </si>
  <si>
    <t>Divice Key Programming Fail</t>
  </si>
  <si>
    <t>2ea No Grease</t>
  </si>
  <si>
    <t xml:space="preserve">                                         60ea ARM COVER, STATIC</t>
  </si>
  <si>
    <t xml:space="preserve">         31ea ARM HOUSING, STATIC</t>
  </si>
  <si>
    <t>Missing Front/Back Stop Dot (Static)</t>
  </si>
  <si>
    <t>Undersized Shaft</t>
  </si>
  <si>
    <t>Rear Blade Pusher Broken</t>
  </si>
  <si>
    <t>5ea Incorrect Blade Stop Crimp</t>
  </si>
  <si>
    <t>Damaged  Blade Pusher : 32ea</t>
  </si>
  <si>
    <t>9ea Incorrect Hub Press</t>
  </si>
  <si>
    <t>3ea Damaged Cover Tube</t>
  </si>
  <si>
    <t xml:space="preserve">11ea Damaged  Pull Tube </t>
  </si>
  <si>
    <t>0ea Open Handle</t>
  </si>
  <si>
    <t>Missing Jaw Crimp</t>
  </si>
  <si>
    <t xml:space="preserve">2ea  Incorrect Hub Press </t>
  </si>
  <si>
    <t>1ea  Damaged Cover Tube</t>
  </si>
  <si>
    <t xml:space="preserve">19ea Incorrect Blade Stop Crimp (No Jaws) </t>
  </si>
  <si>
    <t>BP Cap Separation: 19ea</t>
  </si>
  <si>
    <t>Damaged Front Blade Pusher: 82ea</t>
  </si>
  <si>
    <t>Failure To lock Trigger</t>
  </si>
  <si>
    <t xml:space="preserve">8ea No Grease </t>
  </si>
  <si>
    <t>Short Wire</t>
  </si>
  <si>
    <t>4ea Exposed Wire (Upper Jaw)</t>
  </si>
  <si>
    <t xml:space="preserve">25ea Damaged Upper Jaw </t>
  </si>
  <si>
    <t>u</t>
  </si>
  <si>
    <t>2ea Contamination Cover Tube</t>
  </si>
  <si>
    <t>Damaged  Front Blade Pusher: 72ea</t>
  </si>
  <si>
    <t>4ea  Incorrect Blade Stop Crimp (No Jaw)</t>
  </si>
  <si>
    <t xml:space="preserve">   Damaged Insulation : 204ea</t>
  </si>
  <si>
    <t>8ea Damaged Pull Tube</t>
  </si>
  <si>
    <t>Damaged Shaft</t>
  </si>
  <si>
    <t>Rough Jaw</t>
  </si>
  <si>
    <t>9ea Damaged Tube</t>
  </si>
  <si>
    <t>1ea Exposed Wire Upper Jaw</t>
  </si>
  <si>
    <t>Damaged Front Blade Pusher: 144ea</t>
  </si>
  <si>
    <t xml:space="preserve">4ea Incorrect Blade Stop Crimp (No Jaws) </t>
  </si>
  <si>
    <t>5ea Double Blade (No Jaws)</t>
  </si>
  <si>
    <t>Damaged Front Blade Pusher: 127ea</t>
  </si>
  <si>
    <t xml:space="preserve">11ea Incorrect Blade Stop Crimp (No Jaws) </t>
  </si>
  <si>
    <t>16ea  Damaged Pull Tube</t>
  </si>
  <si>
    <t>Damaged Blade Pusher Rear</t>
  </si>
  <si>
    <t>Incorrect/Missing  Weld</t>
  </si>
  <si>
    <t>4ea Incorrect Hub Press</t>
  </si>
  <si>
    <t xml:space="preserve">8ea Damaged Pull Tube </t>
  </si>
  <si>
    <t>14ea Incorrect Blade Stop Crimp</t>
  </si>
  <si>
    <t>BP Cap Separation: 2ea</t>
  </si>
  <si>
    <t>Damaged Front Blade Pusher: 53ea</t>
  </si>
  <si>
    <t xml:space="preserve">33ea Damaged Upper Jaw </t>
  </si>
  <si>
    <t>Damaged Blade Pusher: 30ea</t>
  </si>
  <si>
    <t>Failure To Lock/Unlock Trigger</t>
  </si>
  <si>
    <t>Stuck Button</t>
  </si>
  <si>
    <t>3ea Damaged Tube</t>
  </si>
  <si>
    <t>Damaged Thread</t>
  </si>
  <si>
    <t>Crack Jaw</t>
  </si>
  <si>
    <t>Over Tripped</t>
  </si>
  <si>
    <t>7ea Damaged Cover Tube</t>
  </si>
  <si>
    <t>10ea Damaged Upper Jaw</t>
  </si>
  <si>
    <t>29ea Incorrect Hub Press</t>
  </si>
  <si>
    <t>BP Cap Seperation : 7ea</t>
  </si>
  <si>
    <t xml:space="preserve">2ea Damaged  Pull Tube </t>
  </si>
  <si>
    <t>Damaged  Blade Pusher : 65ea</t>
  </si>
  <si>
    <t>Broken Blade Pusher</t>
  </si>
  <si>
    <t>Damaged Front Blade Pusher: ea</t>
  </si>
  <si>
    <t>10ea  Harness Transfer to S/O</t>
  </si>
  <si>
    <t xml:space="preserve">3ea Incorrect Hub Press </t>
  </si>
  <si>
    <t xml:space="preserve">   Damaged Insulation : 117ea</t>
  </si>
  <si>
    <t>Damaged  Front Blade Pusher: 85ea</t>
  </si>
  <si>
    <t>Engineer Sample</t>
  </si>
  <si>
    <t>No Harness</t>
  </si>
  <si>
    <t>BP Cap Separation:  4 ea</t>
  </si>
  <si>
    <t>Damaged Front Blade Pusher: 141 ea</t>
  </si>
  <si>
    <t>25ea Damaged Lower Jaw</t>
  </si>
  <si>
    <t>20ea Damaged Upper Jaw</t>
  </si>
  <si>
    <t xml:space="preserve">  </t>
  </si>
  <si>
    <t>46ea  Damaged Pull Tube (can not use per Eng.)</t>
  </si>
  <si>
    <t>BP Cap Separation:  11 ea</t>
  </si>
  <si>
    <t>Damaged Front Blade Pusher: 38 ea</t>
  </si>
  <si>
    <t>2ea Damaged Tube</t>
  </si>
  <si>
    <t xml:space="preserve">         ea ARM HOUSING, STATIC</t>
  </si>
  <si>
    <t xml:space="preserve">0ea No Grease </t>
  </si>
  <si>
    <t>24ea Damaged Upper Jaw</t>
  </si>
  <si>
    <t>60ea Damaged Lower Jaw</t>
  </si>
  <si>
    <t>BP Cap Seperation : ea</t>
  </si>
  <si>
    <t xml:space="preserve">        </t>
  </si>
  <si>
    <t>15ea Incorrect Hub Press</t>
  </si>
  <si>
    <t>6ea Incorrect Blade Stop Crimp</t>
  </si>
  <si>
    <t>8ea Damaged Cover Tube</t>
  </si>
  <si>
    <t>Damaged  Blade Pusher : 42ea</t>
  </si>
  <si>
    <t>Uneven Pin</t>
  </si>
  <si>
    <t>33ea Damaged Lower Jaw</t>
  </si>
  <si>
    <t>26ea Damaged Upper Jaw</t>
  </si>
  <si>
    <t xml:space="preserve">BP Cap Separation:   </t>
  </si>
  <si>
    <t>Damaged Front Blade Pusher:  88ea</t>
  </si>
  <si>
    <t xml:space="preserve">2ea Incorrect Blade Stop Crimp (No Jaws) </t>
  </si>
  <si>
    <t>Defective componet</t>
  </si>
  <si>
    <t xml:space="preserve">12ea Damaged Upper Jaw </t>
  </si>
  <si>
    <t>Damaged Front Blade Pusher: 10ea</t>
  </si>
  <si>
    <t>15ea  Incorrect Blade Stop Crimp (No Jaw)</t>
  </si>
  <si>
    <t>11ea  Incorrect Hub Press</t>
  </si>
  <si>
    <t xml:space="preserve">14ea  Damaged Pull Tube </t>
  </si>
  <si>
    <t xml:space="preserve">9ea Damaged Upper Jaw </t>
  </si>
  <si>
    <t>ea Damaged Lower Jaw</t>
  </si>
  <si>
    <t>Dameged Harness</t>
  </si>
  <si>
    <t>14ea Damaged Pull Tube</t>
  </si>
  <si>
    <t>11ea Damaged Upper Jaw</t>
  </si>
  <si>
    <t>Damaged  Front Blade Pusher: 81ea</t>
  </si>
  <si>
    <t>Uneven Jaws</t>
  </si>
  <si>
    <t>Uneven Pins</t>
  </si>
  <si>
    <t>Damaged  Blade Pusher :</t>
  </si>
  <si>
    <t>6ea  Incorrect Blade Stop Crimp (no Jaw)</t>
  </si>
  <si>
    <t>10ea   Incorrect Hub Press</t>
  </si>
  <si>
    <t xml:space="preserve"> 19ea  Damaged  Pull Tube </t>
  </si>
  <si>
    <t>8ea  Damaged Upper Jaw</t>
  </si>
  <si>
    <t>1ea Contamination (Lower Jaw)</t>
  </si>
  <si>
    <t>3ea Incorrect Hub Press</t>
  </si>
  <si>
    <t>Insulation Damage: 135</t>
  </si>
  <si>
    <t xml:space="preserve">51ea Damaged Upper Jaw </t>
  </si>
  <si>
    <t>Damaged Front Blade Pusher:  95ea</t>
  </si>
  <si>
    <t>Program Fail</t>
  </si>
  <si>
    <t>3ea Damaged Jaw(Dynamic) : 1ea Damaged Jaw (Static)</t>
  </si>
  <si>
    <t>15ea No Grease</t>
  </si>
  <si>
    <t>11ea Excess Grease</t>
  </si>
  <si>
    <t>6ea Missing Front Stop Dot</t>
  </si>
  <si>
    <t>Dark Spot Weld</t>
  </si>
  <si>
    <t>Exposed Wire (Dynamic)</t>
  </si>
  <si>
    <t>Fail DKP Program</t>
  </si>
  <si>
    <t>7ea  Damaged Upper Jaw</t>
  </si>
  <si>
    <t>Damaged Blade Pusher:  36ea</t>
  </si>
  <si>
    <t>2ea  Damaged Lower  Jaw</t>
  </si>
  <si>
    <t xml:space="preserve">30ea   Incorrect Hub Press </t>
  </si>
  <si>
    <t>32ea  Damaged Pull Tube</t>
  </si>
  <si>
    <t>3ea Damaged Upper Jaw</t>
  </si>
  <si>
    <t>3ea No Grease , QC: 1ea No Grease</t>
  </si>
  <si>
    <t>1ea Contamination Upper Jaw</t>
  </si>
  <si>
    <t>Jaw Won't Open</t>
  </si>
  <si>
    <t>7ea Damaged Pull Tube</t>
  </si>
  <si>
    <t>Damaged Blade Pusher : 116ea</t>
  </si>
  <si>
    <t>Wire Pinch</t>
  </si>
  <si>
    <t xml:space="preserve">5ea Incorrect Hub Press </t>
  </si>
  <si>
    <t>6ea Exposed Wire Upper Jaw</t>
  </si>
  <si>
    <t>Damaged  Front Blade Pusher: 77ea</t>
  </si>
  <si>
    <t>Insulation Damage: 132ea</t>
  </si>
  <si>
    <t>11ea Contamination Lower Jaw</t>
  </si>
  <si>
    <t xml:space="preserve">4ea  No Grease </t>
  </si>
  <si>
    <t>2ea  Damaged Upper Jaw</t>
  </si>
  <si>
    <t>5ea Damaged Lower Jaw</t>
  </si>
  <si>
    <t>Rough Blade Pusher</t>
  </si>
  <si>
    <t>24ea  Incorrect Blade Stop Crimp (no Jaw)</t>
  </si>
  <si>
    <t xml:space="preserve"> 6ea  Damaged  Pull Tube </t>
  </si>
  <si>
    <t xml:space="preserve"> 2ea  Damaged Cover Tube </t>
  </si>
  <si>
    <t>13ea  Damaged Upper Jaw</t>
  </si>
  <si>
    <t>Damaged  Blade Pusher : 56ea</t>
  </si>
  <si>
    <t>4ea Missing Revert Dimple Press (No JawS)</t>
  </si>
  <si>
    <t>Damaged Front Blade Pusher:  76ea</t>
  </si>
  <si>
    <t xml:space="preserve">3ea Damaged Upper Jaw </t>
  </si>
  <si>
    <t xml:space="preserve">                                         31ea ARM COVER, STATIC</t>
  </si>
  <si>
    <t xml:space="preserve">         30ea ARM HOUSING, STATIC</t>
  </si>
  <si>
    <t>Ben Jaw</t>
  </si>
  <si>
    <t>12ea No Grease</t>
  </si>
  <si>
    <t>Damaged Component (Dynamic)</t>
  </si>
  <si>
    <t>Missing Front/Back Stop Dot</t>
  </si>
  <si>
    <t>4ea Discolored Shaft</t>
  </si>
  <si>
    <t xml:space="preserve">3ea  No Grease </t>
  </si>
  <si>
    <t>1ea Damaged Tube</t>
  </si>
  <si>
    <t xml:space="preserve">8ea Incorrect Blade Stop Crimp (No Jaws) </t>
  </si>
  <si>
    <t xml:space="preserve">28ea Damaged Upper Jaw </t>
  </si>
  <si>
    <t>Damaged Front Blade Pusher:  67ea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</si>
</sst>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ddmmmyy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4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47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6ECF2"/>
        <bgColor indexed="64"/>
      </patternFill>
    </fill>
    <fill>
      <patternFill patternType="solid">
        <fgColor rgb="FFDBD3E5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464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15" fillId="0" borderId="12" applyNumberFormat="0" applyFill="0" applyAlignment="0" applyProtection="0"/>
    <xf numFmtId="0" fontId="16" fillId="7" borderId="13" applyNumberFormat="0" applyAlignment="0" applyProtection="0"/>
    <xf numFmtId="0" fontId="2" fillId="0" borderId="0" applyNumberFormat="0" applyFill="0" applyBorder="0" applyAlignment="0" applyProtection="0"/>
    <xf numFmtId="0" fontId="4" fillId="8" borderId="1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</cellStyleXfs>
  <cellXfs count="524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3" xfId="0" applyFill="1" applyBorder="1"/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35" borderId="47" xfId="0" applyFill="1" applyBorder="1" applyAlignment="1">
      <alignment horizontal="center" vertical="center" wrapText="1"/>
    </xf>
    <xf numFmtId="0" fontId="22" fillId="33" borderId="48" xfId="0" applyFont="1" applyFill="1" applyBorder="1" applyAlignment="1">
      <alignment horizontal="left" vertical="center"/>
    </xf>
    <xf numFmtId="0" fontId="0" fillId="33" borderId="46" xfId="0" applyNumberFormat="1" applyFont="1" applyFill="1" applyBorder="1" applyAlignment="1">
      <alignment vertical="center"/>
    </xf>
    <xf numFmtId="14" fontId="0" fillId="33" borderId="42" xfId="0" applyNumberFormat="1" applyFill="1" applyBorder="1" applyAlignment="1"/>
    <xf numFmtId="14" fontId="0" fillId="33" borderId="48" xfId="0" applyNumberFormat="1" applyFill="1" applyBorder="1" applyAlignment="1"/>
    <xf numFmtId="14" fontId="0" fillId="33" borderId="40" xfId="0" applyNumberFormat="1" applyFill="1" applyBorder="1" applyAlignment="1"/>
    <xf numFmtId="0" fontId="0" fillId="33" borderId="48" xfId="0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166" fontId="0" fillId="0" borderId="0" xfId="0" applyNumberFormat="1"/>
    <xf numFmtId="166" fontId="0" fillId="0" borderId="0" xfId="0" applyNumberFormat="1" applyFill="1" applyAlignment="1">
      <alignment vertical="center"/>
    </xf>
    <xf numFmtId="166" fontId="0" fillId="0" borderId="0" xfId="0" applyNumberFormat="1" applyFill="1" applyAlignment="1">
      <alignment horizontal="right" vertical="center"/>
    </xf>
    <xf numFmtId="0" fontId="0" fillId="35" borderId="46" xfId="0" applyFill="1" applyBorder="1" applyAlignment="1">
      <alignment horizontal="center" vertical="center" wrapText="1"/>
    </xf>
    <xf numFmtId="166" fontId="0" fillId="35" borderId="46" xfId="0" applyNumberFormat="1" applyFill="1" applyBorder="1" applyAlignment="1">
      <alignment horizontal="center" vertical="center" wrapText="1"/>
    </xf>
    <xf numFmtId="0" fontId="16" fillId="35" borderId="46" xfId="0" applyFont="1" applyFill="1" applyBorder="1" applyAlignment="1">
      <alignment vertical="center"/>
    </xf>
    <xf numFmtId="14" fontId="0" fillId="33" borderId="0" xfId="0" applyNumberFormat="1" applyFill="1" applyBorder="1" applyAlignment="1"/>
    <xf numFmtId="0" fontId="0" fillId="33" borderId="0" xfId="0" applyNumberFormat="1" applyFont="1" applyFill="1" applyBorder="1" applyAlignment="1">
      <alignment vertical="center"/>
    </xf>
    <xf numFmtId="9" fontId="1" fillId="34" borderId="52" xfId="1" applyNumberFormat="1" applyFont="1" applyFill="1" applyBorder="1" applyAlignment="1">
      <alignment vertical="center"/>
    </xf>
    <xf numFmtId="0" fontId="16" fillId="36" borderId="31" xfId="0" applyFont="1" applyFill="1" applyBorder="1" applyAlignment="1">
      <alignment horizontal="center" vertical="center"/>
    </xf>
    <xf numFmtId="0" fontId="16" fillId="36" borderId="25" xfId="0" applyFon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top"/>
    </xf>
    <xf numFmtId="0" fontId="0" fillId="38" borderId="27" xfId="0" applyFill="1" applyBorder="1" applyAlignment="1">
      <alignment horizontal="center" vertical="top"/>
    </xf>
    <xf numFmtId="0" fontId="0" fillId="38" borderId="34" xfId="0" applyFill="1" applyBorder="1" applyAlignment="1">
      <alignment horizontal="center" vertical="top"/>
    </xf>
    <xf numFmtId="0" fontId="0" fillId="38" borderId="17" xfId="0" applyFill="1" applyBorder="1" applyAlignment="1">
      <alignment horizontal="center" vertical="top"/>
    </xf>
    <xf numFmtId="0" fontId="0" fillId="38" borderId="32" xfId="0" applyFill="1" applyBorder="1" applyAlignment="1">
      <alignment horizontal="center" vertical="top" wrapText="1"/>
    </xf>
    <xf numFmtId="0" fontId="0" fillId="38" borderId="29" xfId="0" applyFill="1" applyBorder="1" applyAlignment="1">
      <alignment horizontal="center" vertical="top" wrapText="1"/>
    </xf>
    <xf numFmtId="0" fontId="0" fillId="0" borderId="22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36" borderId="5" xfId="0" applyFont="1" applyFill="1" applyBorder="1" applyAlignment="1">
      <alignment horizontal="center" vertical="center"/>
    </xf>
    <xf numFmtId="0" fontId="16" fillId="36" borderId="5" xfId="0" applyFont="1" applyFill="1" applyBorder="1" applyAlignment="1">
      <alignment horizontal="center" vertical="center" wrapText="1"/>
    </xf>
    <xf numFmtId="164" fontId="16" fillId="36" borderId="5" xfId="0" applyNumberFormat="1" applyFont="1" applyFill="1" applyBorder="1" applyAlignment="1">
      <alignment horizontal="center" vertical="center"/>
    </xf>
    <xf numFmtId="166" fontId="16" fillId="36" borderId="5" xfId="0" applyNumberFormat="1" applyFont="1" applyFill="1" applyBorder="1" applyAlignment="1">
      <alignment horizontal="center" vertical="center"/>
    </xf>
    <xf numFmtId="164" fontId="16" fillId="36" borderId="5" xfId="0" applyNumberFormat="1" applyFont="1" applyFill="1" applyBorder="1" applyAlignment="1">
      <alignment horizontal="center" vertical="center" wrapText="1"/>
    </xf>
    <xf numFmtId="166" fontId="16" fillId="36" borderId="6" xfId="0" applyNumberFormat="1" applyFont="1" applyFill="1" applyBorder="1" applyAlignment="1">
      <alignment horizontal="center" vertical="center"/>
    </xf>
    <xf numFmtId="166" fontId="1" fillId="37" borderId="28" xfId="0" applyNumberFormat="1" applyFont="1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166" fontId="0" fillId="37" borderId="19" xfId="0" applyNumberFormat="1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166" fontId="0" fillId="37" borderId="0" xfId="0" applyNumberFormat="1" applyFill="1" applyBorder="1" applyAlignment="1">
      <alignment horizontal="center" vertical="center"/>
    </xf>
    <xf numFmtId="0" fontId="0" fillId="37" borderId="0" xfId="0" applyNumberFormat="1" applyFill="1" applyBorder="1" applyAlignment="1">
      <alignment horizontal="center" vertical="center"/>
    </xf>
    <xf numFmtId="166" fontId="0" fillId="37" borderId="17" xfId="0" applyNumberFormat="1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 wrapText="1"/>
    </xf>
    <xf numFmtId="0" fontId="0" fillId="38" borderId="38" xfId="0" applyNumberForma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vertical="center" wrapText="1"/>
    </xf>
    <xf numFmtId="0" fontId="0" fillId="38" borderId="35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8" borderId="1" xfId="0" applyNumberFormat="1" applyFont="1" applyFill="1" applyBorder="1" applyAlignment="1">
      <alignment horizontal="center" vertical="center" wrapText="1"/>
    </xf>
    <xf numFmtId="0" fontId="0" fillId="38" borderId="36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0" fillId="38" borderId="2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1" fillId="38" borderId="33" xfId="0" applyNumberFormat="1" applyFont="1" applyFill="1" applyBorder="1" applyAlignment="1">
      <alignment horizontal="center" vertical="center" wrapText="1"/>
    </xf>
    <xf numFmtId="0" fontId="1" fillId="38" borderId="2" xfId="0" applyNumberFormat="1" applyFont="1" applyFill="1" applyBorder="1" applyAlignment="1">
      <alignment horizontal="center" vertical="center" wrapText="1"/>
    </xf>
    <xf numFmtId="0" fontId="1" fillId="38" borderId="5" xfId="0" applyNumberFormat="1" applyFont="1" applyFill="1" applyBorder="1" applyAlignment="1">
      <alignment horizontal="center" vertical="center" wrapText="1"/>
    </xf>
    <xf numFmtId="0" fontId="1" fillId="37" borderId="30" xfId="0" applyFont="1" applyFill="1" applyBorder="1" applyAlignment="1">
      <alignment horizontal="center"/>
    </xf>
    <xf numFmtId="0" fontId="1" fillId="33" borderId="31" xfId="0" applyFont="1" applyFill="1" applyBorder="1" applyAlignment="1">
      <alignment horizontal="center" vertical="top"/>
    </xf>
    <xf numFmtId="9" fontId="0" fillId="34" borderId="52" xfId="1" applyNumberFormat="1" applyFont="1" applyFill="1" applyBorder="1" applyAlignment="1">
      <alignment vertical="center"/>
    </xf>
    <xf numFmtId="164" fontId="25" fillId="36" borderId="5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16" fillId="36" borderId="60" xfId="0" applyFont="1" applyFill="1" applyBorder="1" applyAlignment="1">
      <alignment horizontal="center" vertical="center"/>
    </xf>
    <xf numFmtId="0" fontId="26" fillId="36" borderId="60" xfId="0" applyFont="1" applyFill="1" applyBorder="1" applyAlignment="1">
      <alignment horizontal="center" vertical="center"/>
    </xf>
    <xf numFmtId="0" fontId="0" fillId="37" borderId="18" xfId="0" applyNumberFormat="1" applyFont="1" applyFill="1" applyBorder="1" applyAlignment="1">
      <alignment horizontal="center" vertical="center" wrapText="1"/>
    </xf>
    <xf numFmtId="0" fontId="0" fillId="37" borderId="19" xfId="0" applyNumberFormat="1" applyFont="1" applyFill="1" applyBorder="1" applyAlignment="1">
      <alignment horizontal="center" vertical="center" wrapText="1"/>
    </xf>
    <xf numFmtId="0" fontId="0" fillId="37" borderId="19" xfId="0" applyFont="1" applyFill="1" applyBorder="1" applyAlignment="1">
      <alignment horizontal="center" vertical="center" wrapText="1"/>
    </xf>
    <xf numFmtId="0" fontId="1" fillId="37" borderId="19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center" vertical="center"/>
    </xf>
    <xf numFmtId="0" fontId="0" fillId="37" borderId="19" xfId="0" applyFont="1" applyFill="1" applyBorder="1" applyAlignment="1">
      <alignment horizontal="center" vertical="center"/>
    </xf>
    <xf numFmtId="166" fontId="0" fillId="37" borderId="19" xfId="0" applyNumberFormat="1" applyFont="1" applyFill="1" applyBorder="1" applyAlignment="1">
      <alignment horizontal="center" vertical="center"/>
    </xf>
    <xf numFmtId="0" fontId="0" fillId="38" borderId="38" xfId="0" applyNumberFormat="1" applyFont="1" applyFill="1" applyBorder="1" applyAlignment="1">
      <alignment horizontal="center" vertical="center" wrapText="1"/>
    </xf>
    <xf numFmtId="0" fontId="0" fillId="38" borderId="21" xfId="0" applyNumberFormat="1" applyFont="1" applyFill="1" applyBorder="1" applyAlignment="1">
      <alignment horizontal="center" vertical="center" wrapText="1"/>
    </xf>
    <xf numFmtId="0" fontId="0" fillId="38" borderId="21" xfId="0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0" fontId="19" fillId="0" borderId="0" xfId="43" applyFont="1"/>
    <xf numFmtId="0" fontId="0" fillId="38" borderId="26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7" borderId="16" xfId="0" applyFont="1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166" fontId="0" fillId="37" borderId="0" xfId="0" applyNumberFormat="1" applyFont="1" applyFill="1" applyBorder="1" applyAlignment="1">
      <alignment horizontal="center" vertical="center"/>
    </xf>
    <xf numFmtId="0" fontId="0" fillId="38" borderId="35" xfId="0" applyNumberFormat="1" applyFont="1" applyFill="1" applyBorder="1" applyAlignment="1">
      <alignment horizontal="center" vertical="center" wrapText="1"/>
    </xf>
    <xf numFmtId="0" fontId="0" fillId="38" borderId="3" xfId="0" applyNumberFormat="1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27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 wrapText="1"/>
    </xf>
    <xf numFmtId="0" fontId="0" fillId="37" borderId="0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vertical="center" wrapText="1"/>
    </xf>
    <xf numFmtId="0" fontId="0" fillId="38" borderId="36" xfId="0" applyNumberFormat="1" applyFont="1" applyFill="1" applyBorder="1" applyAlignment="1">
      <alignment horizontal="center" vertical="center" wrapText="1"/>
    </xf>
    <xf numFmtId="0" fontId="0" fillId="38" borderId="3" xfId="0" applyFont="1" applyFill="1" applyBorder="1" applyAlignment="1">
      <alignment horizontal="center" vertical="center" wrapText="1"/>
    </xf>
    <xf numFmtId="166" fontId="0" fillId="37" borderId="17" xfId="0" applyNumberFormat="1" applyFont="1" applyFill="1" applyBorder="1" applyAlignment="1">
      <alignment horizontal="center" vertical="center"/>
    </xf>
    <xf numFmtId="0" fontId="0" fillId="38" borderId="4" xfId="0" applyNumberFormat="1" applyFont="1" applyFill="1" applyBorder="1" applyAlignment="1">
      <alignment horizontal="center" vertical="center" wrapText="1"/>
    </xf>
    <xf numFmtId="0" fontId="0" fillId="38" borderId="2" xfId="0" applyNumberFormat="1" applyFont="1" applyFill="1" applyBorder="1" applyAlignment="1">
      <alignment horizontal="center" vertical="center" wrapText="1"/>
    </xf>
    <xf numFmtId="0" fontId="0" fillId="38" borderId="2" xfId="0" applyFont="1" applyFill="1" applyBorder="1" applyAlignment="1">
      <alignment horizontal="center" vertical="center" wrapText="1"/>
    </xf>
    <xf numFmtId="0" fontId="0" fillId="38" borderId="34" xfId="0" applyNumberFormat="1" applyFont="1" applyFill="1" applyBorder="1" applyAlignment="1">
      <alignment horizontal="center" vertical="center" wrapText="1"/>
    </xf>
    <xf numFmtId="0" fontId="0" fillId="38" borderId="32" xfId="0" applyNumberFormat="1" applyFont="1" applyFill="1" applyBorder="1" applyAlignment="1">
      <alignment horizontal="center" vertical="center" wrapText="1"/>
    </xf>
    <xf numFmtId="0" fontId="0" fillId="37" borderId="28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 wrapText="1"/>
    </xf>
    <xf numFmtId="0" fontId="0" fillId="37" borderId="56" xfId="0" applyFont="1" applyFill="1" applyBorder="1" applyAlignment="1">
      <alignment horizontal="center" vertical="center"/>
    </xf>
    <xf numFmtId="0" fontId="0" fillId="37" borderId="57" xfId="0" applyFont="1" applyFill="1" applyBorder="1" applyAlignment="1">
      <alignment horizontal="center" vertical="center"/>
    </xf>
    <xf numFmtId="0" fontId="0" fillId="37" borderId="57" xfId="0" applyNumberFormat="1" applyFont="1" applyFill="1" applyBorder="1" applyAlignment="1">
      <alignment horizontal="center" vertical="center"/>
    </xf>
    <xf numFmtId="166" fontId="0" fillId="37" borderId="58" xfId="0" applyNumberFormat="1" applyFont="1" applyFill="1" applyBorder="1" applyAlignment="1">
      <alignment horizontal="center" vertical="center"/>
    </xf>
    <xf numFmtId="0" fontId="0" fillId="38" borderId="2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37" borderId="5" xfId="0" applyFont="1" applyFill="1" applyBorder="1" applyAlignment="1">
      <alignment horizontal="center" vertical="center" wrapText="1"/>
    </xf>
    <xf numFmtId="0" fontId="0" fillId="38" borderId="62" xfId="0" applyNumberFormat="1" applyFill="1" applyBorder="1" applyAlignment="1">
      <alignment horizontal="center" vertical="center" wrapText="1"/>
    </xf>
    <xf numFmtId="0" fontId="28" fillId="0" borderId="0" xfId="0" applyFont="1"/>
    <xf numFmtId="0" fontId="0" fillId="0" borderId="23" xfId="0" applyFill="1" applyBorder="1" applyAlignment="1">
      <alignment horizontal="center" vertical="center" wrapText="1"/>
    </xf>
    <xf numFmtId="0" fontId="23" fillId="35" borderId="63" xfId="0" applyFont="1" applyFill="1" applyBorder="1" applyAlignment="1">
      <alignment vertical="center"/>
    </xf>
    <xf numFmtId="0" fontId="23" fillId="35" borderId="64" xfId="0" applyFont="1" applyFill="1" applyBorder="1" applyAlignment="1">
      <alignment vertical="center"/>
    </xf>
    <xf numFmtId="0" fontId="23" fillId="35" borderId="65" xfId="0" applyFont="1" applyFill="1" applyBorder="1" applyAlignment="1">
      <alignment vertical="center"/>
    </xf>
    <xf numFmtId="0" fontId="29" fillId="0" borderId="0" xfId="0" applyNumberFormat="1" applyFont="1" applyFill="1" applyAlignment="1">
      <alignment vertical="center"/>
    </xf>
    <xf numFmtId="9" fontId="29" fillId="0" borderId="0" xfId="1" applyNumberFormat="1" applyFont="1" applyFill="1" applyAlignment="1">
      <alignment vertical="center"/>
    </xf>
    <xf numFmtId="166" fontId="29" fillId="0" borderId="0" xfId="0" applyNumberFormat="1" applyFont="1" applyFill="1" applyAlignment="1">
      <alignment vertical="center"/>
    </xf>
    <xf numFmtId="0" fontId="0" fillId="35" borderId="66" xfId="0" applyFill="1" applyBorder="1" applyAlignment="1">
      <alignment horizontal="center" vertical="center" wrapText="1"/>
    </xf>
    <xf numFmtId="0" fontId="0" fillId="35" borderId="49" xfId="0" applyFill="1" applyBorder="1" applyAlignment="1">
      <alignment horizontal="center" vertical="center" wrapText="1"/>
    </xf>
    <xf numFmtId="166" fontId="0" fillId="35" borderId="67" xfId="0" applyNumberForma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vertical="center"/>
    </xf>
    <xf numFmtId="0" fontId="3" fillId="0" borderId="0" xfId="0" applyFont="1" applyFill="1"/>
    <xf numFmtId="0" fontId="3" fillId="0" borderId="0" xfId="0" applyFont="1"/>
    <xf numFmtId="0" fontId="16" fillId="36" borderId="71" xfId="0" applyFont="1" applyFill="1" applyBorder="1" applyAlignment="1">
      <alignment horizontal="center" vertical="center"/>
    </xf>
    <xf numFmtId="0" fontId="16" fillId="36" borderId="72" xfId="0" applyFont="1" applyFill="1" applyBorder="1" applyAlignment="1">
      <alignment horizontal="center" vertical="center"/>
    </xf>
    <xf numFmtId="164" fontId="16" fillId="36" borderId="72" xfId="0" applyNumberFormat="1" applyFont="1" applyFill="1" applyBorder="1" applyAlignment="1">
      <alignment horizontal="center" vertical="center"/>
    </xf>
    <xf numFmtId="166" fontId="16" fillId="36" borderId="72" xfId="0" applyNumberFormat="1" applyFont="1" applyFill="1" applyBorder="1" applyAlignment="1">
      <alignment horizontal="center" vertical="center"/>
    </xf>
    <xf numFmtId="164" fontId="16" fillId="36" borderId="72" xfId="0" applyNumberFormat="1" applyFont="1" applyFill="1" applyBorder="1" applyAlignment="1">
      <alignment horizontal="center" vertical="center" wrapText="1"/>
    </xf>
    <xf numFmtId="0" fontId="16" fillId="36" borderId="72" xfId="0" applyFont="1" applyFill="1" applyBorder="1" applyAlignment="1">
      <alignment horizontal="center" vertical="center" wrapText="1"/>
    </xf>
    <xf numFmtId="165" fontId="16" fillId="36" borderId="72" xfId="1" applyNumberFormat="1" applyFont="1" applyFill="1" applyBorder="1" applyAlignment="1">
      <alignment horizontal="center" vertical="center"/>
    </xf>
    <xf numFmtId="0" fontId="16" fillId="36" borderId="33" xfId="0" applyFont="1" applyFill="1" applyBorder="1" applyAlignment="1">
      <alignment horizontal="center" vertical="center"/>
    </xf>
    <xf numFmtId="0" fontId="0" fillId="33" borderId="30" xfId="0" applyNumberFormat="1" applyFill="1" applyBorder="1" applyAlignment="1">
      <alignment wrapText="1"/>
    </xf>
    <xf numFmtId="0" fontId="0" fillId="33" borderId="28" xfId="0" applyNumberFormat="1" applyFill="1" applyBorder="1" applyAlignment="1">
      <alignment wrapText="1"/>
    </xf>
    <xf numFmtId="0" fontId="0" fillId="33" borderId="28" xfId="0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wrapText="1"/>
    </xf>
    <xf numFmtId="0" fontId="31" fillId="33" borderId="31" xfId="0" applyFont="1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top"/>
    </xf>
    <xf numFmtId="0" fontId="0" fillId="33" borderId="19" xfId="0" applyFill="1" applyBorder="1" applyAlignment="1">
      <alignment horizontal="center" vertical="top"/>
    </xf>
    <xf numFmtId="0" fontId="0" fillId="33" borderId="19" xfId="0" applyNumberFormat="1" applyFill="1" applyBorder="1" applyAlignment="1">
      <alignment horizontal="center" vertical="top"/>
    </xf>
    <xf numFmtId="0" fontId="0" fillId="38" borderId="2" xfId="0" applyFill="1" applyBorder="1" applyAlignment="1">
      <alignment horizontal="center" wrapText="1"/>
    </xf>
    <xf numFmtId="0" fontId="1" fillId="38" borderId="74" xfId="0" applyFont="1" applyFill="1" applyBorder="1" applyAlignment="1">
      <alignment horizontal="center" wrapText="1"/>
    </xf>
    <xf numFmtId="165" fontId="0" fillId="0" borderId="2" xfId="1" applyNumberFormat="1" applyFont="1" applyBorder="1" applyAlignment="1">
      <alignment horizontal="center" vertical="center"/>
    </xf>
    <xf numFmtId="0" fontId="0" fillId="33" borderId="16" xfId="0" applyFill="1" applyBorder="1" applyAlignment="1">
      <alignment horizontal="center" vertical="top"/>
    </xf>
    <xf numFmtId="0" fontId="0" fillId="33" borderId="0" xfId="0" applyFill="1" applyBorder="1" applyAlignment="1">
      <alignment horizontal="center" vertical="top"/>
    </xf>
    <xf numFmtId="0" fontId="0" fillId="33" borderId="0" xfId="0" applyNumberFormat="1" applyFill="1" applyBorder="1" applyAlignment="1">
      <alignment horizontal="center" vertical="top"/>
    </xf>
    <xf numFmtId="166" fontId="0" fillId="33" borderId="17" xfId="0" applyNumberFormat="1" applyFill="1" applyBorder="1" applyAlignment="1">
      <alignment horizontal="center" vertical="top"/>
    </xf>
    <xf numFmtId="0" fontId="0" fillId="38" borderId="1" xfId="0" applyFill="1" applyBorder="1" applyAlignment="1">
      <alignment horizontal="center" wrapText="1"/>
    </xf>
    <xf numFmtId="0" fontId="21" fillId="38" borderId="27" xfId="0" applyFont="1" applyFill="1" applyBorder="1" applyAlignment="1">
      <alignment horizontal="center" vertical="center"/>
    </xf>
    <xf numFmtId="0" fontId="3" fillId="38" borderId="4" xfId="0" applyNumberFormat="1" applyFont="1" applyFill="1" applyBorder="1" applyAlignment="1">
      <alignment horizontal="center" vertical="center" wrapText="1"/>
    </xf>
    <xf numFmtId="0" fontId="22" fillId="38" borderId="2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38" borderId="75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wrapText="1"/>
    </xf>
    <xf numFmtId="0" fontId="21" fillId="38" borderId="32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wrapText="1"/>
    </xf>
    <xf numFmtId="0" fontId="0" fillId="0" borderId="23" xfId="0" applyFill="1" applyBorder="1" applyAlignment="1">
      <alignment vertical="center"/>
    </xf>
    <xf numFmtId="0" fontId="0" fillId="0" borderId="23" xfId="0" applyBorder="1" applyAlignment="1">
      <alignment horizontal="left" wrapText="1"/>
    </xf>
    <xf numFmtId="0" fontId="0" fillId="38" borderId="73" xfId="0" applyNumberFormat="1" applyFill="1" applyBorder="1" applyAlignment="1">
      <alignment horizontal="center" vertical="center" wrapText="1"/>
    </xf>
    <xf numFmtId="0" fontId="0" fillId="33" borderId="76" xfId="0" applyFill="1" applyBorder="1" applyAlignment="1">
      <alignment horizontal="center" vertical="top"/>
    </xf>
    <xf numFmtId="0" fontId="0" fillId="33" borderId="77" xfId="0" applyFill="1" applyBorder="1" applyAlignment="1">
      <alignment horizontal="center" vertical="top"/>
    </xf>
    <xf numFmtId="0" fontId="0" fillId="33" borderId="77" xfId="0" applyNumberFormat="1" applyFill="1" applyBorder="1" applyAlignment="1">
      <alignment horizontal="center" vertical="top"/>
    </xf>
    <xf numFmtId="166" fontId="0" fillId="33" borderId="34" xfId="0" applyNumberFormat="1" applyFill="1" applyBorder="1" applyAlignment="1">
      <alignment horizontal="center" vertical="top"/>
    </xf>
    <xf numFmtId="166" fontId="16" fillId="36" borderId="6" xfId="0" applyNumberFormat="1" applyFont="1" applyFill="1" applyBorder="1" applyAlignment="1">
      <alignment horizontal="center" vertical="top"/>
    </xf>
    <xf numFmtId="0" fontId="0" fillId="37" borderId="56" xfId="0" applyFill="1" applyBorder="1" applyAlignment="1">
      <alignment horizontal="center" vertical="center"/>
    </xf>
    <xf numFmtId="0" fontId="0" fillId="37" borderId="57" xfId="0" applyFill="1" applyBorder="1" applyAlignment="1">
      <alignment horizontal="center" vertical="center"/>
    </xf>
    <xf numFmtId="0" fontId="0" fillId="37" borderId="57" xfId="0" applyNumberFormat="1" applyFill="1" applyBorder="1" applyAlignment="1">
      <alignment horizontal="center" vertical="center"/>
    </xf>
    <xf numFmtId="0" fontId="16" fillId="35" borderId="49" xfId="0" applyFont="1" applyFill="1" applyBorder="1" applyAlignment="1">
      <alignment vertical="center"/>
    </xf>
    <xf numFmtId="0" fontId="1" fillId="38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166" fontId="0" fillId="37" borderId="58" xfId="0" applyNumberFormat="1" applyFill="1" applyBorder="1" applyAlignment="1">
      <alignment horizontal="center" vertical="center"/>
    </xf>
    <xf numFmtId="0" fontId="0" fillId="38" borderId="27" xfId="0" applyNumberFormat="1" applyFill="1" applyBorder="1" applyAlignment="1">
      <alignment horizontal="center" vertical="center" wrapText="1"/>
    </xf>
    <xf numFmtId="0" fontId="0" fillId="38" borderId="26" xfId="0" applyNumberFormat="1" applyFill="1" applyBorder="1" applyAlignment="1">
      <alignment horizontal="center" vertical="center" wrapText="1"/>
    </xf>
    <xf numFmtId="0" fontId="0" fillId="37" borderId="28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0" fillId="37" borderId="19" xfId="0" applyNumberFormat="1" applyFill="1" applyBorder="1" applyAlignment="1">
      <alignment horizontal="center" vertical="center" wrapText="1"/>
    </xf>
    <xf numFmtId="0" fontId="0" fillId="37" borderId="18" xfId="0" applyNumberFormat="1" applyFill="1" applyBorder="1" applyAlignment="1">
      <alignment horizontal="center" vertical="center" wrapText="1"/>
    </xf>
    <xf numFmtId="0" fontId="0" fillId="38" borderId="32" xfId="0" applyNumberFormat="1" applyFill="1" applyBorder="1" applyAlignment="1">
      <alignment horizontal="center" vertical="center" wrapText="1"/>
    </xf>
    <xf numFmtId="0" fontId="0" fillId="38" borderId="34" xfId="0" applyNumberFormat="1" applyFill="1" applyBorder="1" applyAlignment="1">
      <alignment horizontal="center" vertical="center" wrapText="1"/>
    </xf>
    <xf numFmtId="0" fontId="0" fillId="38" borderId="58" xfId="0" applyNumberFormat="1" applyFill="1" applyBorder="1" applyAlignment="1">
      <alignment horizontal="center" vertical="center" wrapText="1"/>
    </xf>
    <xf numFmtId="0" fontId="1" fillId="38" borderId="78" xfId="0" applyNumberFormat="1" applyFont="1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vertical="center" wrapText="1"/>
    </xf>
    <xf numFmtId="0" fontId="0" fillId="38" borderId="59" xfId="0" applyNumberFormat="1" applyFill="1" applyBorder="1" applyAlignment="1">
      <alignment horizontal="center" vertical="center" wrapText="1"/>
    </xf>
    <xf numFmtId="0" fontId="0" fillId="38" borderId="61" xfId="0" applyNumberFormat="1" applyFill="1" applyBorder="1" applyAlignment="1">
      <alignment horizontal="center" vertical="center" wrapText="1"/>
    </xf>
    <xf numFmtId="0" fontId="0" fillId="38" borderId="45" xfId="0" applyNumberForma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166" fontId="1" fillId="33" borderId="28" xfId="0" applyNumberFormat="1" applyFont="1" applyFill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6" fillId="35" borderId="60" xfId="0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0" fontId="0" fillId="38" borderId="76" xfId="0" applyNumberFormat="1" applyFont="1" applyFill="1" applyBorder="1" applyAlignment="1">
      <alignment horizontal="center" vertical="center" wrapText="1"/>
    </xf>
    <xf numFmtId="0" fontId="0" fillId="38" borderId="62" xfId="0" applyNumberFormat="1" applyFont="1" applyFill="1" applyBorder="1" applyAlignment="1">
      <alignment horizontal="center" vertical="center" wrapText="1"/>
    </xf>
    <xf numFmtId="0" fontId="0" fillId="38" borderId="81" xfId="0" applyNumberFormat="1" applyFont="1" applyFill="1" applyBorder="1" applyAlignment="1">
      <alignment horizontal="center" vertical="center" wrapText="1"/>
    </xf>
    <xf numFmtId="0" fontId="0" fillId="38" borderId="78" xfId="0" applyNumberFormat="1" applyFont="1" applyFill="1" applyBorder="1" applyAlignment="1">
      <alignment horizontal="center" vertical="center" wrapText="1"/>
    </xf>
    <xf numFmtId="0" fontId="3" fillId="38" borderId="80" xfId="0" applyNumberFormat="1" applyFon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wrapText="1"/>
    </xf>
    <xf numFmtId="0" fontId="21" fillId="38" borderId="26" xfId="0" applyFont="1" applyFill="1" applyBorder="1" applyAlignment="1">
      <alignment horizontal="center" vertical="center"/>
    </xf>
    <xf numFmtId="0" fontId="0" fillId="39" borderId="35" xfId="0" applyNumberFormat="1" applyFill="1" applyBorder="1" applyAlignment="1">
      <alignment horizontal="center" vertical="center" wrapText="1"/>
    </xf>
    <xf numFmtId="0" fontId="3" fillId="38" borderId="35" xfId="0" applyNumberFormat="1" applyFont="1" applyFill="1" applyBorder="1" applyAlignment="1">
      <alignment horizontal="center" vertical="center" wrapText="1"/>
    </xf>
    <xf numFmtId="0" fontId="0" fillId="38" borderId="39" xfId="0" applyFont="1" applyFill="1" applyBorder="1" applyAlignment="1">
      <alignment horizontal="center" vertical="center"/>
    </xf>
    <xf numFmtId="0" fontId="1" fillId="38" borderId="83" xfId="0" applyFont="1" applyFill="1" applyBorder="1" applyAlignment="1">
      <alignment horizontal="center" wrapText="1"/>
    </xf>
    <xf numFmtId="0" fontId="0" fillId="38" borderId="86" xfId="0" applyNumberFormat="1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wrapText="1"/>
    </xf>
    <xf numFmtId="0" fontId="0" fillId="38" borderId="87" xfId="0" applyFont="1" applyFill="1" applyBorder="1" applyAlignment="1">
      <alignment horizontal="center" vertical="center"/>
    </xf>
    <xf numFmtId="0" fontId="0" fillId="38" borderId="85" xfId="0" applyFill="1" applyBorder="1" applyAlignment="1">
      <alignment horizontal="center" wrapText="1"/>
    </xf>
    <xf numFmtId="0" fontId="1" fillId="38" borderId="59" xfId="0" applyFont="1" applyFill="1" applyBorder="1" applyAlignment="1">
      <alignment horizontal="center" wrapText="1"/>
    </xf>
    <xf numFmtId="0" fontId="0" fillId="38" borderId="81" xfId="0" applyNumberFormat="1" applyFill="1" applyBorder="1" applyAlignment="1">
      <alignment horizontal="center" vertical="center" wrapText="1"/>
    </xf>
    <xf numFmtId="0" fontId="1" fillId="38" borderId="89" xfId="0" applyFont="1" applyFill="1" applyBorder="1" applyAlignment="1">
      <alignment horizontal="center" wrapText="1"/>
    </xf>
    <xf numFmtId="0" fontId="0" fillId="33" borderId="0" xfId="0" applyNumberFormat="1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wrapText="1"/>
    </xf>
    <xf numFmtId="0" fontId="1" fillId="33" borderId="0" xfId="0" applyFont="1" applyFill="1" applyBorder="1" applyAlignment="1">
      <alignment horizontal="center" wrapText="1"/>
    </xf>
    <xf numFmtId="0" fontId="31" fillId="33" borderId="17" xfId="0" applyFont="1" applyFill="1" applyBorder="1" applyAlignment="1">
      <alignment horizontal="center" vertical="center"/>
    </xf>
    <xf numFmtId="0" fontId="0" fillId="38" borderId="88" xfId="0" applyNumberFormat="1" applyFill="1" applyBorder="1" applyAlignment="1">
      <alignment horizontal="center" vertical="center" wrapText="1"/>
    </xf>
    <xf numFmtId="0" fontId="21" fillId="38" borderId="29" xfId="0" applyFont="1" applyFill="1" applyBorder="1" applyAlignment="1">
      <alignment horizontal="center" vertical="center"/>
    </xf>
    <xf numFmtId="0" fontId="0" fillId="38" borderId="91" xfId="0" applyFont="1" applyFill="1" applyBorder="1" applyAlignment="1">
      <alignment horizontal="center" vertical="center"/>
    </xf>
    <xf numFmtId="0" fontId="0" fillId="33" borderId="28" xfId="0" applyNumberFormat="1" applyFill="1" applyBorder="1" applyAlignment="1">
      <alignment horizontal="center" vertical="center" wrapText="1"/>
    </xf>
    <xf numFmtId="0" fontId="16" fillId="36" borderId="90" xfId="0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center"/>
    </xf>
    <xf numFmtId="0" fontId="0" fillId="38" borderId="39" xfId="0" applyNumberFormat="1" applyFont="1" applyFill="1" applyBorder="1" applyAlignment="1">
      <alignment horizontal="center" vertical="center" wrapText="1"/>
    </xf>
    <xf numFmtId="0" fontId="0" fillId="38" borderId="78" xfId="0" applyFont="1" applyFill="1" applyBorder="1" applyAlignment="1">
      <alignment horizontal="center" vertical="center" wrapText="1"/>
    </xf>
    <xf numFmtId="0" fontId="1" fillId="33" borderId="92" xfId="0" applyFont="1" applyFill="1" applyBorder="1" applyAlignment="1">
      <alignment horizontal="center" vertical="center"/>
    </xf>
    <xf numFmtId="166" fontId="1" fillId="33" borderId="25" xfId="0" applyNumberFormat="1" applyFont="1" applyFill="1" applyBorder="1" applyAlignment="1">
      <alignment horizontal="center" vertical="center"/>
    </xf>
    <xf numFmtId="1" fontId="0" fillId="33" borderId="19" xfId="0" applyNumberFormat="1" applyFill="1" applyBorder="1" applyAlignment="1">
      <alignment horizontal="center" vertical="top"/>
    </xf>
    <xf numFmtId="1" fontId="0" fillId="33" borderId="0" xfId="0" applyNumberFormat="1" applyFill="1" applyBorder="1" applyAlignment="1">
      <alignment horizontal="center" vertical="top"/>
    </xf>
    <xf numFmtId="1" fontId="0" fillId="33" borderId="17" xfId="0" applyNumberFormat="1" applyFill="1" applyBorder="1" applyAlignment="1">
      <alignment horizontal="center" vertical="top"/>
    </xf>
    <xf numFmtId="0" fontId="19" fillId="0" borderId="1" xfId="43" applyFont="1" applyBorder="1" applyAlignment="1">
      <alignment horizontal="center" vertical="center"/>
    </xf>
    <xf numFmtId="0" fontId="19" fillId="0" borderId="78" xfId="43" applyFont="1" applyBorder="1" applyAlignment="1">
      <alignment horizontal="center" vertical="center"/>
    </xf>
    <xf numFmtId="0" fontId="19" fillId="0" borderId="2" xfId="4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" fillId="33" borderId="57" xfId="0" applyFont="1" applyFill="1" applyBorder="1" applyAlignment="1">
      <alignment horizontal="center" vertical="center" wrapText="1"/>
    </xf>
    <xf numFmtId="0" fontId="0" fillId="38" borderId="27" xfId="0" applyFill="1" applyBorder="1" applyAlignment="1">
      <alignment horizontal="center" vertical="center"/>
    </xf>
    <xf numFmtId="0" fontId="0" fillId="38" borderId="32" xfId="0" applyFill="1" applyBorder="1" applyAlignment="1">
      <alignment horizontal="center" vertical="top"/>
    </xf>
    <xf numFmtId="0" fontId="1" fillId="33" borderId="28" xfId="0" applyFont="1" applyFill="1" applyBorder="1" applyAlignment="1">
      <alignment horizontal="center" vertical="center" wrapText="1"/>
    </xf>
    <xf numFmtId="0" fontId="0" fillId="37" borderId="28" xfId="0" applyNumberFormat="1" applyFill="1" applyBorder="1" applyAlignment="1">
      <alignment horizontal="center" vertical="center" wrapText="1"/>
    </xf>
    <xf numFmtId="0" fontId="1" fillId="37" borderId="5" xfId="0" applyNumberFormat="1" applyFont="1" applyFill="1" applyBorder="1" applyAlignment="1">
      <alignment horizontal="center" vertical="center" wrapText="1"/>
    </xf>
    <xf numFmtId="0" fontId="0" fillId="38" borderId="94" xfId="0" applyFill="1" applyBorder="1" applyAlignment="1">
      <alignment horizontal="center" wrapText="1"/>
    </xf>
    <xf numFmtId="0" fontId="0" fillId="38" borderId="93" xfId="0" applyNumberFormat="1" applyFill="1" applyBorder="1" applyAlignment="1">
      <alignment horizontal="center" vertical="center" wrapText="1"/>
    </xf>
    <xf numFmtId="0" fontId="0" fillId="38" borderId="96" xfId="0" applyFill="1" applyBorder="1" applyAlignment="1">
      <alignment horizontal="center" wrapText="1"/>
    </xf>
    <xf numFmtId="0" fontId="30" fillId="33" borderId="42" xfId="0" applyFont="1" applyFill="1" applyBorder="1" applyAlignment="1">
      <alignment horizontal="left" vertical="center"/>
    </xf>
    <xf numFmtId="0" fontId="30" fillId="33" borderId="48" xfId="0" applyFont="1" applyFill="1" applyBorder="1" applyAlignment="1">
      <alignment horizontal="left" vertical="center"/>
    </xf>
    <xf numFmtId="0" fontId="30" fillId="33" borderId="40" xfId="0" applyFont="1" applyFill="1" applyBorder="1" applyAlignment="1">
      <alignment horizontal="left" vertical="center"/>
    </xf>
    <xf numFmtId="0" fontId="3" fillId="38" borderId="73" xfId="0" applyNumberFormat="1" applyFont="1" applyFill="1" applyBorder="1" applyAlignment="1">
      <alignment horizontal="center" vertical="center" wrapText="1"/>
    </xf>
    <xf numFmtId="0" fontId="3" fillId="38" borderId="38" xfId="0" applyNumberFormat="1" applyFont="1" applyFill="1" applyBorder="1" applyAlignment="1">
      <alignment horizontal="center" vertical="center" wrapText="1"/>
    </xf>
    <xf numFmtId="0" fontId="32" fillId="38" borderId="26" xfId="0" applyNumberFormat="1" applyFont="1" applyFill="1" applyBorder="1" applyAlignment="1">
      <alignment horizontal="center" vertical="center" wrapText="1"/>
    </xf>
    <xf numFmtId="0" fontId="32" fillId="38" borderId="27" xfId="0" applyNumberFormat="1" applyFont="1" applyFill="1" applyBorder="1" applyAlignment="1">
      <alignment horizontal="center" vertical="center" wrapText="1"/>
    </xf>
    <xf numFmtId="0" fontId="32" fillId="38" borderId="39" xfId="0" applyNumberFormat="1" applyFont="1" applyFill="1" applyBorder="1" applyAlignment="1">
      <alignment horizontal="center" vertical="center" wrapText="1"/>
    </xf>
    <xf numFmtId="0" fontId="32" fillId="38" borderId="84" xfId="0" applyNumberFormat="1" applyFont="1" applyFill="1" applyBorder="1" applyAlignment="1">
      <alignment horizontal="center" vertical="center" wrapText="1"/>
    </xf>
    <xf numFmtId="0" fontId="32" fillId="38" borderId="34" xfId="0" applyNumberFormat="1" applyFont="1" applyFill="1" applyBorder="1" applyAlignment="1">
      <alignment horizontal="center" vertical="center" wrapText="1"/>
    </xf>
    <xf numFmtId="0" fontId="32" fillId="38" borderId="32" xfId="0" applyNumberFormat="1" applyFont="1" applyFill="1" applyBorder="1" applyAlignment="1">
      <alignment horizontal="center" vertical="center" wrapText="1"/>
    </xf>
    <xf numFmtId="0" fontId="32" fillId="37" borderId="20" xfId="0" applyFont="1" applyFill="1" applyBorder="1" applyAlignment="1">
      <alignment horizontal="center" vertical="center" wrapText="1"/>
    </xf>
    <xf numFmtId="0" fontId="1" fillId="37" borderId="30" xfId="0" applyFont="1" applyFill="1" applyBorder="1" applyAlignment="1">
      <alignment horizontal="center" vertical="center"/>
    </xf>
    <xf numFmtId="0" fontId="0" fillId="37" borderId="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38" borderId="77" xfId="0" applyNumberFormat="1" applyFont="1" applyFill="1" applyBorder="1" applyAlignment="1">
      <alignment horizontal="center" vertical="center" wrapText="1"/>
    </xf>
    <xf numFmtId="0" fontId="0" fillId="38" borderId="70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6" fillId="36" borderId="1" xfId="0" applyFont="1" applyFill="1" applyBorder="1" applyAlignment="1">
      <alignment horizontal="left" vertical="top"/>
    </xf>
    <xf numFmtId="0" fontId="0" fillId="37" borderId="1" xfId="0" applyFill="1" applyBorder="1"/>
    <xf numFmtId="0" fontId="16" fillId="36" borderId="1" xfId="0" applyFont="1" applyFill="1" applyBorder="1" applyAlignment="1">
      <alignment horizontal="center" vertical="center"/>
    </xf>
    <xf numFmtId="0" fontId="16" fillId="3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/>
    </xf>
    <xf numFmtId="0" fontId="1" fillId="37" borderId="78" xfId="0" applyFont="1" applyFill="1" applyBorder="1" applyAlignment="1">
      <alignment horizontal="center" vertical="center"/>
    </xf>
    <xf numFmtId="0" fontId="1" fillId="37" borderId="21" xfId="0" applyFont="1" applyFill="1" applyBorder="1" applyAlignment="1">
      <alignment horizontal="center" vertical="center"/>
    </xf>
    <xf numFmtId="0" fontId="16" fillId="36" borderId="2" xfId="0" applyFont="1" applyFill="1" applyBorder="1" applyAlignment="1">
      <alignment horizontal="center" vertical="center"/>
    </xf>
    <xf numFmtId="9" fontId="1" fillId="37" borderId="1" xfId="1" applyFont="1" applyFill="1" applyBorder="1" applyAlignment="1">
      <alignment horizontal="center" vertical="center"/>
    </xf>
    <xf numFmtId="9" fontId="1" fillId="37" borderId="78" xfId="1" applyFont="1" applyFill="1" applyBorder="1" applyAlignment="1">
      <alignment horizontal="center" vertical="center"/>
    </xf>
    <xf numFmtId="9" fontId="1" fillId="37" borderId="2" xfId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" fillId="38" borderId="78" xfId="0" applyFont="1" applyFill="1" applyBorder="1" applyAlignment="1">
      <alignment horizontal="center" vertical="center"/>
    </xf>
    <xf numFmtId="0" fontId="1" fillId="38" borderId="2" xfId="0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1" fillId="39" borderId="78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0" fillId="38" borderId="84" xfId="0" applyNumberFormat="1" applyFill="1" applyBorder="1" applyAlignment="1">
      <alignment horizontal="center" vertical="center" wrapText="1"/>
    </xf>
    <xf numFmtId="0" fontId="0" fillId="37" borderId="57" xfId="0" applyFill="1" applyBorder="1" applyAlignment="1">
      <alignment horizontal="center" vertical="center" wrapText="1"/>
    </xf>
    <xf numFmtId="165" fontId="0" fillId="0" borderId="78" xfId="1" applyNumberFormat="1" applyFont="1" applyBorder="1" applyAlignment="1">
      <alignment horizontal="center" vertical="center"/>
    </xf>
    <xf numFmtId="165" fontId="0" fillId="0" borderId="72" xfId="1" applyNumberFormat="1" applyFont="1" applyBorder="1" applyAlignment="1">
      <alignment horizontal="center" vertical="center"/>
    </xf>
    <xf numFmtId="0" fontId="1" fillId="33" borderId="57" xfId="0" applyFont="1" applyFill="1" applyBorder="1" applyAlignment="1">
      <alignment horizontal="center" wrapText="1"/>
    </xf>
    <xf numFmtId="165" fontId="0" fillId="0" borderId="1" xfId="1" applyNumberFormat="1" applyFont="1" applyBorder="1" applyAlignment="1">
      <alignment horizontal="center" vertical="center"/>
    </xf>
    <xf numFmtId="0" fontId="19" fillId="0" borderId="59" xfId="43" applyFont="1" applyBorder="1"/>
    <xf numFmtId="0" fontId="19" fillId="0" borderId="86" xfId="43" applyFont="1" applyBorder="1"/>
    <xf numFmtId="166" fontId="29" fillId="0" borderId="0" xfId="0" applyNumberFormat="1" applyFont="1" applyFill="1" applyAlignment="1">
      <alignment horizontal="right" vertical="center"/>
    </xf>
    <xf numFmtId="9" fontId="0" fillId="34" borderId="0" xfId="1" applyNumberFormat="1" applyFont="1" applyFill="1" applyBorder="1" applyAlignment="1">
      <alignment vertical="center"/>
    </xf>
    <xf numFmtId="0" fontId="35" fillId="37" borderId="19" xfId="0" applyNumberFormat="1" applyFont="1" applyFill="1" applyBorder="1" applyAlignment="1">
      <alignment horizontal="center" vertical="center" wrapText="1"/>
    </xf>
    <xf numFmtId="0" fontId="36" fillId="0" borderId="0" xfId="0" applyNumberFormat="1" applyFont="1" applyFill="1" applyAlignment="1">
      <alignment vertical="center"/>
    </xf>
    <xf numFmtId="9" fontId="36" fillId="0" borderId="0" xfId="1" applyNumberFormat="1" applyFont="1" applyFill="1" applyAlignment="1">
      <alignment vertical="center"/>
    </xf>
    <xf numFmtId="166" fontId="36" fillId="0" borderId="0" xfId="0" applyNumberFormat="1" applyFont="1" applyFill="1" applyAlignment="1">
      <alignment vertical="center"/>
    </xf>
    <xf numFmtId="0" fontId="1" fillId="0" borderId="23" xfId="0" applyFont="1" applyFill="1" applyBorder="1" applyAlignment="1">
      <alignment horizontal="left" vertical="center" wrapText="1"/>
    </xf>
    <xf numFmtId="165" fontId="0" fillId="33" borderId="19" xfId="1" applyNumberFormat="1" applyFont="1" applyFill="1" applyBorder="1" applyAlignment="1">
      <alignment horizontal="center" vertical="center"/>
    </xf>
    <xf numFmtId="165" fontId="0" fillId="0" borderId="78" xfId="1" applyNumberFormat="1" applyFont="1" applyFill="1" applyBorder="1" applyAlignment="1">
      <alignment horizontal="center" vertical="center"/>
    </xf>
    <xf numFmtId="0" fontId="0" fillId="37" borderId="28" xfId="0" applyNumberFormat="1" applyFont="1" applyFill="1" applyBorder="1" applyAlignment="1">
      <alignment horizontal="center" vertical="center" wrapText="1"/>
    </xf>
    <xf numFmtId="0" fontId="1" fillId="39" borderId="1" xfId="0" applyNumberFormat="1" applyFont="1" applyFill="1" applyBorder="1" applyAlignment="1">
      <alignment horizontal="center" vertical="center" wrapText="1"/>
    </xf>
    <xf numFmtId="0" fontId="1" fillId="39" borderId="78" xfId="0" applyNumberFormat="1" applyFont="1" applyFill="1" applyBorder="1" applyAlignment="1">
      <alignment horizontal="center" vertical="center" wrapText="1"/>
    </xf>
    <xf numFmtId="0" fontId="1" fillId="39" borderId="2" xfId="0" applyNumberFormat="1" applyFont="1" applyFill="1" applyBorder="1" applyAlignment="1">
      <alignment horizontal="center" vertical="center" wrapText="1"/>
    </xf>
    <xf numFmtId="0" fontId="0" fillId="39" borderId="2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78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  <xf numFmtId="0" fontId="0" fillId="39" borderId="3" xfId="0" applyFont="1" applyFill="1" applyBorder="1" applyAlignment="1">
      <alignment horizontal="center" vertical="center" wrapText="1"/>
    </xf>
    <xf numFmtId="0" fontId="0" fillId="37" borderId="40" xfId="0" applyNumberFormat="1" applyFont="1" applyFill="1" applyBorder="1" applyAlignment="1">
      <alignment vertical="center"/>
    </xf>
    <xf numFmtId="0" fontId="0" fillId="37" borderId="46" xfId="0" applyNumberFormat="1" applyFont="1" applyFill="1" applyBorder="1" applyAlignment="1">
      <alignment vertical="center"/>
    </xf>
    <xf numFmtId="0" fontId="16" fillId="35" borderId="49" xfId="0" applyFont="1" applyFill="1" applyBorder="1" applyAlignment="1">
      <alignment vertical="center"/>
    </xf>
    <xf numFmtId="0" fontId="16" fillId="41" borderId="46" xfId="0" applyFont="1" applyFill="1" applyBorder="1" applyAlignment="1">
      <alignment vertical="center"/>
    </xf>
    <xf numFmtId="165" fontId="0" fillId="0" borderId="85" xfId="1" applyNumberFormat="1" applyFont="1" applyBorder="1" applyAlignment="1">
      <alignment horizontal="center" vertical="center"/>
    </xf>
    <xf numFmtId="0" fontId="16" fillId="35" borderId="43" xfId="0" applyFont="1" applyFill="1" applyBorder="1" applyAlignment="1">
      <alignment vertical="center"/>
    </xf>
    <xf numFmtId="0" fontId="3" fillId="38" borderId="8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8" borderId="97" xfId="0" applyNumberFormat="1" applyFill="1" applyBorder="1" applyAlignment="1">
      <alignment horizontal="center" vertical="center" wrapText="1"/>
    </xf>
    <xf numFmtId="0" fontId="0" fillId="38" borderId="68" xfId="0" applyNumberFormat="1" applyFill="1" applyBorder="1" applyAlignment="1">
      <alignment horizontal="center" vertical="center" wrapText="1"/>
    </xf>
    <xf numFmtId="0" fontId="0" fillId="38" borderId="79" xfId="0" applyFill="1" applyBorder="1" applyAlignment="1">
      <alignment horizontal="center" wrapText="1"/>
    </xf>
    <xf numFmtId="0" fontId="0" fillId="38" borderId="80" xfId="0" applyNumberFormat="1" applyFill="1" applyBorder="1" applyAlignment="1">
      <alignment horizontal="center" vertical="center" wrapText="1"/>
    </xf>
    <xf numFmtId="0" fontId="0" fillId="38" borderId="82" xfId="0" applyFill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38" borderId="89" xfId="0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right"/>
    </xf>
    <xf numFmtId="0" fontId="0" fillId="37" borderId="18" xfId="0" applyFill="1" applyBorder="1" applyAlignment="1">
      <alignment horizontal="center" vertical="center" wrapText="1"/>
    </xf>
    <xf numFmtId="0" fontId="0" fillId="38" borderId="38" xfId="0" applyFill="1" applyBorder="1" applyAlignment="1">
      <alignment horizontal="center" vertical="center" wrapText="1"/>
    </xf>
    <xf numFmtId="0" fontId="1" fillId="38" borderId="33" xfId="0" applyFont="1" applyFill="1" applyBorder="1" applyAlignment="1">
      <alignment horizontal="center" vertical="center" wrapText="1"/>
    </xf>
    <xf numFmtId="0" fontId="19" fillId="0" borderId="0" xfId="43"/>
    <xf numFmtId="0" fontId="0" fillId="38" borderId="95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166" fontId="0" fillId="37" borderId="0" xfId="0" applyNumberFormat="1" applyFill="1" applyAlignment="1">
      <alignment horizontal="center" vertical="center"/>
    </xf>
    <xf numFmtId="0" fontId="0" fillId="38" borderId="35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0" fillId="38" borderId="39" xfId="0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vertical="center" wrapText="1"/>
    </xf>
    <xf numFmtId="0" fontId="0" fillId="38" borderId="36" xfId="0" applyFill="1" applyBorder="1" applyAlignment="1">
      <alignment horizontal="center" vertical="center" wrapText="1"/>
    </xf>
    <xf numFmtId="0" fontId="1" fillId="38" borderId="3" xfId="0" applyFont="1" applyFill="1" applyBorder="1" applyAlignment="1">
      <alignment horizontal="center" vertical="center" wrapText="1"/>
    </xf>
    <xf numFmtId="0" fontId="0" fillId="38" borderId="45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32" fillId="38" borderId="39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38" borderId="75" xfId="0" applyFill="1" applyBorder="1" applyAlignment="1">
      <alignment horizontal="center" vertical="center" wrapText="1"/>
    </xf>
    <xf numFmtId="0" fontId="0" fillId="38" borderId="61" xfId="0" applyFill="1" applyBorder="1" applyAlignment="1">
      <alignment horizontal="center" vertical="center" wrapText="1"/>
    </xf>
    <xf numFmtId="0" fontId="1" fillId="38" borderId="59" xfId="0" applyFont="1" applyFill="1" applyBorder="1" applyAlignment="1">
      <alignment horizontal="center" vertical="center" wrapText="1"/>
    </xf>
    <xf numFmtId="0" fontId="19" fillId="0" borderId="57" xfId="43" applyBorder="1"/>
    <xf numFmtId="0" fontId="0" fillId="38" borderId="87" xfId="0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38" borderId="76" xfId="0" applyFill="1" applyBorder="1" applyAlignment="1">
      <alignment horizontal="center" vertical="center" wrapText="1"/>
    </xf>
    <xf numFmtId="0" fontId="0" fillId="38" borderId="91" xfId="0" applyFill="1" applyBorder="1" applyAlignment="1">
      <alignment horizontal="center" vertical="center" wrapText="1"/>
    </xf>
    <xf numFmtId="0" fontId="0" fillId="38" borderId="62" xfId="0" applyFill="1" applyBorder="1" applyAlignment="1">
      <alignment horizontal="center" vertical="center" wrapText="1"/>
    </xf>
    <xf numFmtId="0" fontId="32" fillId="38" borderId="45" xfId="0" applyFont="1" applyFill="1" applyBorder="1" applyAlignment="1">
      <alignment horizontal="center" vertical="center" wrapText="1"/>
    </xf>
    <xf numFmtId="0" fontId="19" fillId="37" borderId="57" xfId="43" applyFill="1" applyBorder="1"/>
    <xf numFmtId="0" fontId="1" fillId="38" borderId="2" xfId="0" applyFont="1" applyFill="1" applyBorder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32" fillId="38" borderId="32" xfId="0" applyFont="1" applyFill="1" applyBorder="1" applyAlignment="1">
      <alignment horizontal="center" vertical="center" wrapText="1"/>
    </xf>
    <xf numFmtId="0" fontId="0" fillId="38" borderId="84" xfId="0" applyFill="1" applyBorder="1" applyAlignment="1">
      <alignment horizontal="center" vertical="center" wrapText="1"/>
    </xf>
    <xf numFmtId="0" fontId="1" fillId="37" borderId="5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 wrapText="1"/>
    </xf>
    <xf numFmtId="0" fontId="1" fillId="39" borderId="33" xfId="0" applyFont="1" applyFill="1" applyBorder="1" applyAlignment="1">
      <alignment horizontal="center" vertical="center" wrapText="1"/>
    </xf>
    <xf numFmtId="0" fontId="32" fillId="38" borderId="26" xfId="0" applyFont="1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center" wrapText="1"/>
    </xf>
    <xf numFmtId="0" fontId="1" fillId="39" borderId="1" xfId="0" applyFont="1" applyFill="1" applyBorder="1" applyAlignment="1">
      <alignment horizontal="center" vertical="center" wrapText="1"/>
    </xf>
    <xf numFmtId="0" fontId="32" fillId="38" borderId="27" xfId="0" applyFont="1" applyFill="1" applyBorder="1" applyAlignment="1">
      <alignment horizontal="center" vertical="center" wrapText="1"/>
    </xf>
    <xf numFmtId="0" fontId="0" fillId="38" borderId="81" xfId="0" applyFill="1" applyBorder="1" applyAlignment="1">
      <alignment horizontal="center" vertical="center" wrapText="1"/>
    </xf>
    <xf numFmtId="0" fontId="0" fillId="38" borderId="78" xfId="0" applyFill="1" applyBorder="1" applyAlignment="1">
      <alignment horizontal="center" vertical="center" wrapText="1"/>
    </xf>
    <xf numFmtId="0" fontId="0" fillId="39" borderId="78" xfId="0" applyFill="1" applyBorder="1" applyAlignment="1">
      <alignment horizontal="center" vertical="center" wrapText="1"/>
    </xf>
    <xf numFmtId="0" fontId="1" fillId="39" borderId="78" xfId="0" applyFont="1" applyFill="1" applyBorder="1" applyAlignment="1">
      <alignment horizontal="center" vertical="center" wrapText="1"/>
    </xf>
    <xf numFmtId="0" fontId="19" fillId="0" borderId="86" xfId="43" applyBorder="1"/>
    <xf numFmtId="0" fontId="32" fillId="38" borderId="84" xfId="0" applyFont="1" applyFill="1" applyBorder="1" applyAlignment="1">
      <alignment horizontal="center" vertical="center" wrapText="1"/>
    </xf>
    <xf numFmtId="0" fontId="0" fillId="38" borderId="77" xfId="0" applyFill="1" applyBorder="1" applyAlignment="1">
      <alignment horizontal="center" vertical="center" wrapText="1"/>
    </xf>
    <xf numFmtId="0" fontId="0" fillId="39" borderId="2" xfId="0" applyFill="1" applyBorder="1" applyAlignment="1">
      <alignment horizontal="center" vertical="center" wrapText="1"/>
    </xf>
    <xf numFmtId="0" fontId="1" fillId="39" borderId="2" xfId="0" applyFont="1" applyFill="1" applyBorder="1" applyAlignment="1">
      <alignment horizontal="center" vertical="center" wrapText="1"/>
    </xf>
    <xf numFmtId="0" fontId="32" fillId="38" borderId="34" xfId="0" applyFont="1" applyFill="1" applyBorder="1" applyAlignment="1">
      <alignment horizontal="center" vertical="center" wrapText="1"/>
    </xf>
    <xf numFmtId="0" fontId="0" fillId="38" borderId="70" xfId="0" applyFill="1" applyBorder="1" applyAlignment="1">
      <alignment horizontal="center" vertical="center" wrapText="1"/>
    </xf>
    <xf numFmtId="0" fontId="0" fillId="39" borderId="3" xfId="0" applyFill="1" applyBorder="1" applyAlignment="1">
      <alignment horizontal="center" vertical="center" wrapText="1"/>
    </xf>
    <xf numFmtId="0" fontId="1" fillId="39" borderId="3" xfId="0" applyFont="1" applyFill="1" applyBorder="1" applyAlignment="1">
      <alignment horizontal="center" vertical="center" wrapText="1"/>
    </xf>
    <xf numFmtId="0" fontId="1" fillId="39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38" borderId="69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37" borderId="30" xfId="0" applyFill="1" applyBorder="1" applyAlignment="1">
      <alignment horizontal="center" vertical="center" wrapText="1"/>
    </xf>
    <xf numFmtId="0" fontId="1" fillId="37" borderId="28" xfId="0" applyFont="1" applyFill="1" applyBorder="1" applyAlignment="1">
      <alignment horizontal="center" vertical="center" wrapText="1"/>
    </xf>
    <xf numFmtId="0" fontId="0" fillId="38" borderId="37" xfId="0" applyFill="1" applyBorder="1" applyAlignment="1">
      <alignment horizontal="center" vertical="center" wrapText="1"/>
    </xf>
    <xf numFmtId="0" fontId="0" fillId="0" borderId="6" xfId="0" applyBorder="1"/>
    <xf numFmtId="0" fontId="0" fillId="0" borderId="23" xfId="0" applyFont="1" applyBorder="1" applyAlignment="1">
      <alignment vertical="center" wrapText="1"/>
    </xf>
    <xf numFmtId="165" fontId="0" fillId="0" borderId="72" xfId="1" applyNumberFormat="1" applyFont="1" applyFill="1" applyBorder="1" applyAlignment="1">
      <alignment horizontal="center" vertical="center"/>
    </xf>
    <xf numFmtId="165" fontId="0" fillId="0" borderId="85" xfId="1" applyNumberFormat="1" applyFont="1" applyFill="1" applyBorder="1" applyAlignment="1">
      <alignment horizontal="center" vertical="center"/>
    </xf>
    <xf numFmtId="0" fontId="29" fillId="38" borderId="1" xfId="0" applyFont="1" applyFill="1" applyBorder="1" applyAlignment="1">
      <alignment horizontal="center" wrapText="1"/>
    </xf>
    <xf numFmtId="0" fontId="29" fillId="38" borderId="2" xfId="0" applyFont="1" applyFill="1" applyBorder="1" applyAlignment="1">
      <alignment horizontal="center" wrapText="1"/>
    </xf>
    <xf numFmtId="0" fontId="1" fillId="33" borderId="24" xfId="0" applyFont="1" applyFill="1" applyBorder="1" applyAlignment="1">
      <alignment horizontal="center" vertical="center"/>
    </xf>
    <xf numFmtId="0" fontId="1" fillId="33" borderId="24" xfId="0" applyNumberFormat="1" applyFont="1" applyFill="1" applyBorder="1" applyAlignment="1">
      <alignment horizontal="center" vertical="center"/>
    </xf>
    <xf numFmtId="10" fontId="1" fillId="33" borderId="24" xfId="1" applyNumberFormat="1" applyFont="1" applyFill="1" applyBorder="1" applyAlignment="1">
      <alignment horizontal="center" vertical="center"/>
    </xf>
    <xf numFmtId="10" fontId="1" fillId="33" borderId="25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3" xfId="0" applyFont="1" applyBorder="1" applyAlignment="1">
      <alignment horizontal="center" vertical="center" wrapText="1"/>
    </xf>
    <xf numFmtId="0" fontId="29" fillId="38" borderId="78" xfId="0" applyFont="1" applyFill="1" applyBorder="1" applyAlignment="1">
      <alignment horizontal="center" wrapText="1"/>
    </xf>
    <xf numFmtId="0" fontId="29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37" borderId="16" xfId="0" applyFont="1" applyFill="1" applyBorder="1" applyAlignment="1">
      <alignment horizontal="center" vertical="center"/>
    </xf>
    <xf numFmtId="0" fontId="1" fillId="37" borderId="17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0" fillId="0" borderId="17" xfId="0" applyFill="1" applyBorder="1" applyAlignment="1">
      <alignment vertical="center" wrapText="1"/>
    </xf>
    <xf numFmtId="14" fontId="0" fillId="33" borderId="42" xfId="0" applyNumberFormat="1" applyFill="1" applyBorder="1" applyAlignment="1">
      <alignment vertical="center"/>
    </xf>
    <xf numFmtId="14" fontId="0" fillId="33" borderId="48" xfId="0" applyNumberFormat="1" applyFill="1" applyBorder="1" applyAlignment="1">
      <alignment vertical="center"/>
    </xf>
    <xf numFmtId="14" fontId="0" fillId="33" borderId="40" xfId="0" applyNumberFormat="1" applyFill="1" applyBorder="1" applyAlignment="1">
      <alignment vertical="center"/>
    </xf>
    <xf numFmtId="0" fontId="19" fillId="0" borderId="88" xfId="43" applyFont="1" applyBorder="1" applyAlignment="1">
      <alignment horizontal="center" vertical="center"/>
    </xf>
    <xf numFmtId="0" fontId="1" fillId="37" borderId="60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9" fontId="1" fillId="0" borderId="0" xfId="1" applyNumberFormat="1" applyFont="1" applyFill="1" applyAlignment="1">
      <alignment vertical="center"/>
    </xf>
    <xf numFmtId="166" fontId="1" fillId="0" borderId="0" xfId="0" applyNumberFormat="1" applyFont="1" applyFill="1" applyAlignment="1">
      <alignment vertical="center"/>
    </xf>
    <xf numFmtId="0" fontId="1" fillId="0" borderId="5" xfId="0" applyFont="1" applyBorder="1" applyAlignment="1">
      <alignment horizontal="center" vertical="center"/>
    </xf>
    <xf numFmtId="10" fontId="1" fillId="0" borderId="5" xfId="1" applyNumberFormat="1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/>
    </xf>
    <xf numFmtId="10" fontId="1" fillId="37" borderId="5" xfId="1" applyNumberFormat="1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 vertical="center"/>
    </xf>
    <xf numFmtId="0" fontId="1" fillId="37" borderId="5" xfId="0" applyNumberFormat="1" applyFont="1" applyFill="1" applyBorder="1" applyAlignment="1">
      <alignment horizontal="center"/>
    </xf>
    <xf numFmtId="0" fontId="1" fillId="37" borderId="5" xfId="0" applyNumberFormat="1" applyFont="1" applyFill="1" applyBorder="1" applyAlignment="1">
      <alignment horizontal="center" vertical="center"/>
    </xf>
    <xf numFmtId="10" fontId="1" fillId="37" borderId="5" xfId="1" applyNumberFormat="1" applyFont="1" applyFill="1" applyBorder="1" applyAlignment="1">
      <alignment horizontal="center" vertical="center"/>
    </xf>
    <xf numFmtId="0" fontId="1" fillId="38" borderId="85" xfId="0" applyFont="1" applyFill="1" applyBorder="1" applyAlignment="1">
      <alignment horizontal="center" wrapText="1"/>
    </xf>
    <xf numFmtId="0" fontId="27" fillId="0" borderId="23" xfId="0" applyFont="1" applyFill="1" applyBorder="1" applyAlignment="1">
      <alignment horizontal="left" vertical="center" wrapText="1"/>
    </xf>
    <xf numFmtId="0" fontId="32" fillId="37" borderId="31" xfId="0" applyFont="1" applyFill="1" applyBorder="1" applyAlignment="1">
      <alignment horizontal="center" vertical="center" wrapText="1"/>
    </xf>
    <xf numFmtId="0" fontId="1" fillId="33" borderId="5" xfId="0" applyNumberFormat="1" applyFont="1" applyFill="1" applyBorder="1" applyAlignment="1">
      <alignment horizontal="center" vertical="center"/>
    </xf>
    <xf numFmtId="10" fontId="1" fillId="33" borderId="5" xfId="1" applyNumberFormat="1" applyFont="1" applyFill="1" applyBorder="1" applyAlignment="1">
      <alignment horizontal="center" vertical="center"/>
    </xf>
    <xf numFmtId="0" fontId="27" fillId="0" borderId="17" xfId="0" applyFont="1" applyBorder="1" applyAlignment="1">
      <alignment vertical="center" wrapText="1"/>
    </xf>
    <xf numFmtId="0" fontId="27" fillId="0" borderId="1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/>
    </xf>
    <xf numFmtId="166" fontId="29" fillId="0" borderId="0" xfId="0" applyNumberFormat="1" applyFont="1" applyFill="1" applyAlignment="1">
      <alignment horizontal="center" vertical="center"/>
    </xf>
    <xf numFmtId="0" fontId="1" fillId="33" borderId="6" xfId="0" applyNumberFormat="1" applyFont="1" applyFill="1" applyBorder="1" applyAlignment="1">
      <alignment horizontal="center" vertical="top" wrapText="1"/>
    </xf>
    <xf numFmtId="0" fontId="0" fillId="0" borderId="73" xfId="0" applyBorder="1" applyAlignment="1">
      <alignment horizontal="center" vertical="center" wrapText="1"/>
    </xf>
    <xf numFmtId="165" fontId="0" fillId="0" borderId="5" xfId="1" applyNumberFormat="1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center" vertical="center"/>
    </xf>
    <xf numFmtId="0" fontId="36" fillId="0" borderId="0" xfId="0" applyNumberFormat="1" applyFont="1" applyFill="1" applyAlignment="1">
      <alignment horizontal="center" vertical="center"/>
    </xf>
    <xf numFmtId="0" fontId="0" fillId="0" borderId="23" xfId="0" applyBorder="1" applyAlignment="1">
      <alignment vertical="center"/>
    </xf>
    <xf numFmtId="0" fontId="32" fillId="38" borderId="1" xfId="0" applyFont="1" applyFill="1" applyBorder="1" applyAlignment="1">
      <alignment horizontal="center" vertical="center" wrapText="1"/>
    </xf>
    <xf numFmtId="0" fontId="32" fillId="38" borderId="32" xfId="0" applyFont="1" applyFill="1" applyBorder="1" applyAlignment="1">
      <alignment horizontal="center" vertical="top"/>
    </xf>
    <xf numFmtId="165" fontId="0" fillId="0" borderId="38" xfId="1" applyNumberFormat="1" applyFont="1" applyFill="1" applyBorder="1" applyAlignment="1">
      <alignment horizontal="center" vertical="center"/>
    </xf>
    <xf numFmtId="0" fontId="1" fillId="37" borderId="53" xfId="0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0" fontId="0" fillId="38" borderId="39" xfId="0" applyFont="1" applyFill="1" applyBorder="1" applyAlignment="1">
      <alignment horizontal="center" vertical="center" wrapText="1"/>
    </xf>
    <xf numFmtId="0" fontId="0" fillId="38" borderId="32" xfId="0" applyFont="1" applyFill="1" applyBorder="1" applyAlignment="1">
      <alignment horizontal="center" vertical="center" wrapText="1"/>
    </xf>
    <xf numFmtId="0" fontId="1" fillId="33" borderId="20" xfId="0" applyFont="1" applyFill="1" applyBorder="1" applyAlignment="1">
      <alignment horizontal="center" vertical="top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top"/>
    </xf>
    <xf numFmtId="0" fontId="0" fillId="38" borderId="1" xfId="0" applyFill="1" applyBorder="1" applyAlignment="1">
      <alignment horizontal="center" vertical="top" wrapText="1"/>
    </xf>
    <xf numFmtId="0" fontId="16" fillId="36" borderId="60" xfId="0" applyFont="1" applyFill="1" applyBorder="1" applyAlignment="1">
      <alignment horizontal="left" vertical="center"/>
    </xf>
    <xf numFmtId="0" fontId="0" fillId="38" borderId="82" xfId="0" applyFill="1" applyBorder="1" applyAlignment="1">
      <alignment horizontal="center" vertical="center" wrapText="1"/>
    </xf>
    <xf numFmtId="0" fontId="0" fillId="38" borderId="89" xfId="0" applyFill="1" applyBorder="1" applyAlignment="1">
      <alignment horizontal="center" vertical="center" wrapText="1"/>
    </xf>
    <xf numFmtId="0" fontId="3" fillId="38" borderId="97" xfId="0" applyNumberFormat="1" applyFont="1" applyFill="1" applyBorder="1" applyAlignment="1">
      <alignment horizontal="center" vertical="center" wrapText="1"/>
    </xf>
    <xf numFmtId="0" fontId="3" fillId="38" borderId="36" xfId="0" applyNumberFormat="1" applyFont="1" applyFill="1" applyBorder="1" applyAlignment="1">
      <alignment horizontal="center" vertical="center" wrapText="1"/>
    </xf>
    <xf numFmtId="0" fontId="3" fillId="38" borderId="81" xfId="0" applyNumberFormat="1" applyFont="1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50" xfId="0" applyFont="1" applyFill="1" applyBorder="1" applyAlignment="1">
      <alignment horizontal="center" vertical="center"/>
    </xf>
    <xf numFmtId="0" fontId="16" fillId="35" borderId="43" xfId="0" applyFont="1" applyFill="1" applyBorder="1" applyAlignment="1">
      <alignment horizontal="left" vertical="center"/>
    </xf>
    <xf numFmtId="0" fontId="16" fillId="35" borderId="51" xfId="0" applyFont="1" applyFill="1" applyBorder="1" applyAlignment="1">
      <alignment horizontal="left" vertical="center"/>
    </xf>
    <xf numFmtId="0" fontId="16" fillId="35" borderId="41" xfId="0" applyFont="1" applyFill="1" applyBorder="1" applyAlignment="1">
      <alignment horizontal="left" vertical="center"/>
    </xf>
    <xf numFmtId="0" fontId="1" fillId="34" borderId="0" xfId="0" applyFont="1" applyFill="1" applyBorder="1" applyAlignment="1">
      <alignment horizontal="right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3" fillId="35" borderId="40" xfId="0" applyFont="1" applyFill="1" applyBorder="1" applyAlignment="1">
      <alignment horizontal="center" vertical="center"/>
    </xf>
    <xf numFmtId="0" fontId="1" fillId="34" borderId="53" xfId="0" applyFont="1" applyFill="1" applyBorder="1" applyAlignment="1">
      <alignment horizontal="right" vertical="center"/>
    </xf>
    <xf numFmtId="0" fontId="1" fillId="34" borderId="54" xfId="0" applyFont="1" applyFill="1" applyBorder="1" applyAlignment="1">
      <alignment horizontal="right" vertical="center"/>
    </xf>
    <xf numFmtId="0" fontId="1" fillId="34" borderId="55" xfId="0" applyFont="1" applyFill="1" applyBorder="1" applyAlignment="1">
      <alignment horizontal="right" vertical="center"/>
    </xf>
    <xf numFmtId="0" fontId="16" fillId="35" borderId="49" xfId="0" applyFont="1" applyFill="1" applyBorder="1" applyAlignment="1">
      <alignment vertical="center"/>
    </xf>
    <xf numFmtId="0" fontId="33" fillId="36" borderId="1" xfId="0" applyFont="1" applyFill="1" applyBorder="1" applyAlignment="1">
      <alignment horizontal="center" vertical="center" wrapText="1"/>
    </xf>
    <xf numFmtId="0" fontId="33" fillId="36" borderId="1" xfId="0" applyFont="1" applyFill="1" applyBorder="1" applyAlignment="1">
      <alignment horizontal="center" vertical="center"/>
    </xf>
    <xf numFmtId="0" fontId="33" fillId="36" borderId="78" xfId="0" applyFont="1" applyFill="1" applyBorder="1" applyAlignment="1">
      <alignment horizontal="center" vertical="center"/>
    </xf>
    <xf numFmtId="0" fontId="33" fillId="36" borderId="2" xfId="0" applyFont="1" applyFill="1" applyBorder="1" applyAlignment="1">
      <alignment horizontal="center" vertical="center" wrapText="1"/>
    </xf>
    <xf numFmtId="0" fontId="33" fillId="36" borderId="19" xfId="0" applyFont="1" applyFill="1" applyBorder="1" applyAlignment="1">
      <alignment horizontal="center" vertical="center" wrapText="1"/>
    </xf>
    <xf numFmtId="0" fontId="33" fillId="36" borderId="0" xfId="0" applyFont="1" applyFill="1" applyBorder="1" applyAlignment="1">
      <alignment horizontal="center" vertical="center"/>
    </xf>
    <xf numFmtId="0" fontId="33" fillId="36" borderId="57" xfId="0" applyFont="1" applyFill="1" applyBorder="1" applyAlignment="1">
      <alignment horizontal="center" vertical="center"/>
    </xf>
    <xf numFmtId="0" fontId="16" fillId="36" borderId="0" xfId="0" applyFont="1" applyFill="1" applyAlignment="1">
      <alignment horizontal="center"/>
    </xf>
    <xf numFmtId="0" fontId="1" fillId="37" borderId="94" xfId="0" applyFont="1" applyFill="1" applyBorder="1" applyAlignment="1">
      <alignment horizontal="center" vertical="center"/>
    </xf>
    <xf numFmtId="0" fontId="1" fillId="37" borderId="93" xfId="0" applyFont="1" applyFill="1" applyBorder="1" applyAlignment="1">
      <alignment horizontal="center" vertical="center"/>
    </xf>
    <xf numFmtId="0" fontId="1" fillId="37" borderId="75" xfId="0" applyFont="1" applyFill="1" applyBorder="1" applyAlignment="1">
      <alignment horizontal="center" vertical="center"/>
    </xf>
    <xf numFmtId="0" fontId="1" fillId="37" borderId="79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68" xfId="0" applyFont="1" applyFill="1" applyBorder="1" applyAlignment="1">
      <alignment horizontal="center" vertical="center"/>
    </xf>
    <xf numFmtId="0" fontId="1" fillId="37" borderId="74" xfId="0" applyFont="1" applyFill="1" applyBorder="1" applyAlignment="1">
      <alignment horizontal="center" vertical="center"/>
    </xf>
    <xf numFmtId="0" fontId="1" fillId="37" borderId="77" xfId="0" applyFont="1" applyFill="1" applyBorder="1" applyAlignment="1">
      <alignment horizontal="center" vertical="center"/>
    </xf>
    <xf numFmtId="0" fontId="1" fillId="37" borderId="73" xfId="0" applyFont="1" applyFill="1" applyBorder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7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808080"/>
        <name val="Calibri"/>
        <scheme val="minor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DBD3E5"/>
      <color rgb="FF006478"/>
      <color rgb="FF006464"/>
      <color rgb="FFD8CFE3"/>
      <color rgb="FFD6ECF2"/>
      <color rgb="FFCB716F"/>
      <color rgb="FFBF504D"/>
      <color rgb="FFDCDCDC"/>
      <color rgb="FF007D7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'EB010-EB210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'EB010-EB210 Graph'!$A$23:$A$28</c:f>
              <c:numCache>
                <c:formatCode>General</c:formatCode>
                <c:ptCount val="6"/>
                <c:pt idx="0">
                  <c:v>1484983</c:v>
                </c:pt>
                <c:pt idx="1">
                  <c:v>1486323</c:v>
                </c:pt>
                <c:pt idx="2">
                  <c:v>1486218</c:v>
                </c:pt>
                <c:pt idx="3">
                  <c:v>1486755</c:v>
                </c:pt>
                <c:pt idx="4">
                  <c:v>1486760</c:v>
                </c:pt>
                <c:pt idx="5">
                  <c:v>1488029</c:v>
                </c:pt>
              </c:numCache>
            </c:numRef>
          </c:cat>
          <c:val>
            <c:numRef>
              <c:f>'EB010-EB210 Graph'!$D$23:$D$28</c:f>
              <c:numCache>
                <c:formatCode>0%</c:formatCode>
                <c:ptCount val="6"/>
                <c:pt idx="0">
                  <c:v>0.83264746227709185</c:v>
                </c:pt>
                <c:pt idx="1">
                  <c:v>0.8238202247191011</c:v>
                </c:pt>
                <c:pt idx="2">
                  <c:v>0.8662004662004662</c:v>
                </c:pt>
                <c:pt idx="3">
                  <c:v>0.82281236395298218</c:v>
                </c:pt>
                <c:pt idx="4">
                  <c:v>0.91562198649951787</c:v>
                </c:pt>
                <c:pt idx="5">
                  <c:v>0.90583173996175903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4B14-97B3-9AAA2F83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4B84-4F04-9568-09B2AB287D1E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4-4F04-9568-09B2AB287D1E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4B84-4F04-9568-09B2AB287D1E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4B84-4F04-9568-09B2AB287D1E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4B84-4F04-9568-09B2AB287D1E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-0.122730356593635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84-4F04-9568-09B2AB287D1E}"/>
                </c:ext>
              </c:extLst>
            </c:dLbl>
            <c:dLbl>
              <c:idx val="1"/>
              <c:layout>
                <c:manualLayout>
                  <c:x val="-5.9952283668090724E-2"/>
                  <c:y val="0.211876503898829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84-4F04-9568-09B2AB287D1E}"/>
                </c:ext>
              </c:extLst>
            </c:dLbl>
            <c:dLbl>
              <c:idx val="2"/>
              <c:layout>
                <c:manualLayout>
                  <c:x val="-0.12220093344545213"/>
                  <c:y val="0.321892243952743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84-4F04-9568-09B2AB287D1E}"/>
                </c:ext>
              </c:extLst>
            </c:dLbl>
            <c:dLbl>
              <c:idx val="3"/>
              <c:layout>
                <c:manualLayout>
                  <c:x val="-0.11435144164837212"/>
                  <c:y val="0.193281982161272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84-4F04-9568-09B2AB287D1E}"/>
                </c:ext>
              </c:extLst>
            </c:dLbl>
            <c:dLbl>
              <c:idx val="4"/>
              <c:layout>
                <c:manualLayout>
                  <c:x val="-0.1668645206074732"/>
                  <c:y val="5.12913176415248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84-4F04-9568-09B2AB287D1E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'EB014-EB214 Graphs'!$O$5:$O$9</c:f>
              <c:strCache>
                <c:ptCount val="5"/>
                <c:pt idx="0">
                  <c:v>Stuck Blade</c:v>
                </c:pt>
                <c:pt idx="1">
                  <c:v>Damaged Harness</c:v>
                </c:pt>
                <c:pt idx="2">
                  <c:v>Fuse Switch</c:v>
                </c:pt>
                <c:pt idx="3">
                  <c:v>0.003 Jaw Gap Fail</c:v>
                </c:pt>
                <c:pt idx="4">
                  <c:v>Low Jaw Force</c:v>
                </c:pt>
              </c:strCache>
            </c:strRef>
          </c:cat>
          <c:val>
            <c:numRef>
              <c:f>'EB014-EB214 Graphs'!$R$5:$R$9</c:f>
              <c:numCache>
                <c:formatCode>General</c:formatCode>
                <c:ptCount val="5"/>
                <c:pt idx="0">
                  <c:v>17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84-4F04-9568-09B2AB287D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1019733890691598"/>
          <c:y val="2.8198211966921499E-2"/>
        </c:manualLayout>
      </c:layout>
      <c:overlay val="0"/>
    </c:title>
    <c:autoTitleDeleted val="0"/>
    <c:plotArea>
      <c:layout/>
      <c:pieChart>
        <c:varyColors val="1"/>
        <c:ser>
          <c:idx val="1"/>
          <c:order val="0"/>
          <c:tx>
            <c:v>Names</c:v>
          </c:tx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1-7CD8-40E0-9810-D1B491C63AB7}"/>
              </c:ext>
            </c:extLst>
          </c:dPt>
          <c:dLbls>
            <c:dLbl>
              <c:idx val="0"/>
              <c:layout>
                <c:manualLayout>
                  <c:x val="0.11256323886639662"/>
                  <c:y val="-0.121968869918259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D8-40E0-9810-D1B491C63AB7}"/>
                </c:ext>
              </c:extLst>
            </c:dLbl>
            <c:dLbl>
              <c:idx val="1"/>
              <c:layout>
                <c:manualLayout>
                  <c:x val="-4.2665748987854253E-2"/>
                  <c:y val="0.190053840443919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D8-40E0-9810-D1B491C63AB7}"/>
                </c:ext>
              </c:extLst>
            </c:dLbl>
            <c:dLbl>
              <c:idx val="2"/>
              <c:layout>
                <c:manualLayout>
                  <c:x val="-8.6503157894736837E-2"/>
                  <c:y val="0.12531760186095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8-40E0-9810-D1B491C63AB7}"/>
                </c:ext>
              </c:extLst>
            </c:dLbl>
            <c:dLbl>
              <c:idx val="3"/>
              <c:layout>
                <c:manualLayout>
                  <c:x val="-7.2121943319838053E-2"/>
                  <c:y val="3.8615952060631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D8-40E0-9810-D1B491C63AB7}"/>
                </c:ext>
              </c:extLst>
            </c:dLbl>
            <c:dLbl>
              <c:idx val="4"/>
              <c:layout>
                <c:manualLayout>
                  <c:x val="0.18185668016194326"/>
                  <c:y val="6.83155505852742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'EB030-EB230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Continuity Fail</c:v>
                </c:pt>
                <c:pt idx="3">
                  <c:v>Discolored Weld</c:v>
                </c:pt>
                <c:pt idx="4">
                  <c:v>0.003 Jaw Gap Fail</c:v>
                </c:pt>
              </c:strCache>
            </c:strRef>
          </c:cat>
          <c:val>
            <c:numRef>
              <c:f>'EB030-EB230 Graphs'!$R$5:$R$9</c:f>
              <c:numCache>
                <c:formatCode>General</c:formatCode>
                <c:ptCount val="5"/>
                <c:pt idx="0">
                  <c:v>216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8-40E0-9810-D1B491C63AB7}"/>
            </c:ext>
          </c:extLst>
        </c:ser>
        <c:ser>
          <c:idx val="0"/>
          <c:order val="1"/>
          <c:tx>
            <c:v>Names</c:v>
          </c:tx>
          <c:explosion val="4"/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8-7CD8-40E0-9810-D1B491C63AB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7CD8-40E0-9810-D1B491C63AB7}"/>
              </c:ext>
            </c:extLst>
          </c:dPt>
          <c:dLbls>
            <c:dLbl>
              <c:idx val="0"/>
              <c:layout>
                <c:manualLayout>
                  <c:x val="8.1977107085985709E-3"/>
                  <c:y val="0.14660041973360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D8-40E0-9810-D1B491C63AB7}"/>
                </c:ext>
              </c:extLst>
            </c:dLbl>
            <c:dLbl>
              <c:idx val="1"/>
              <c:layout>
                <c:manualLayout>
                  <c:x val="-4.098855354299244E-2"/>
                  <c:y val="-5.63892165668241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D8-40E0-9810-D1B491C63A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D8-40E0-9810-D1B491C63A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D8-40E0-9810-D1B491C63A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'EB030-EB230 Graphs'!$O$5:$O$9</c:f>
              <c:strCache>
                <c:ptCount val="5"/>
                <c:pt idx="0">
                  <c:v>Stuck Blade</c:v>
                </c:pt>
                <c:pt idx="1">
                  <c:v>Front Stop not Touching</c:v>
                </c:pt>
                <c:pt idx="2">
                  <c:v>Continuity Fail</c:v>
                </c:pt>
                <c:pt idx="3">
                  <c:v>Discolored Weld</c:v>
                </c:pt>
                <c:pt idx="4">
                  <c:v>0.003 Jaw Gap Fail</c:v>
                </c:pt>
              </c:strCache>
            </c:strRef>
          </c:cat>
          <c:val>
            <c:numRef>
              <c:f>'EB030-EB230 Graphs'!$R$5:$R$9</c:f>
              <c:numCache>
                <c:formatCode>General</c:formatCode>
                <c:ptCount val="5"/>
                <c:pt idx="0">
                  <c:v>216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D8-40E0-9810-D1B491C63A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35885748205071E-2"/>
          <c:y val="0.16432414819511593"/>
          <c:w val="0.93743003147925419"/>
          <c:h val="0.74973771425384328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2-4A63-A8C6-3905D3333078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2-4A63-A8C6-3905D3333078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2-4A63-A8C6-3905D3333078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2-4A63-A8C6-3905D3333078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2-4A63-A8C6-3905D3333078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2-4A63-A8C6-3905D3333078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F2-4A63-A8C6-3905D3333078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F2-4A63-A8C6-3905D3333078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2-4A63-A8C6-3905D3333078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2-4A63-A8C6-3905D3333078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'EB030-EB230 Graphs'!$A$23:$A$28</c:f>
              <c:numCache>
                <c:formatCode>General</c:formatCode>
                <c:ptCount val="6"/>
                <c:pt idx="0">
                  <c:v>1484680</c:v>
                </c:pt>
                <c:pt idx="1">
                  <c:v>1486766</c:v>
                </c:pt>
                <c:pt idx="2">
                  <c:v>1490572</c:v>
                </c:pt>
                <c:pt idx="3">
                  <c:v>1492604</c:v>
                </c:pt>
                <c:pt idx="4">
                  <c:v>1488012</c:v>
                </c:pt>
                <c:pt idx="5">
                  <c:v>1489769</c:v>
                </c:pt>
              </c:numCache>
            </c:numRef>
          </c:cat>
          <c:val>
            <c:numRef>
              <c:f>'EB030-EB230 Graphs'!$D$23:$D$28</c:f>
              <c:numCache>
                <c:formatCode>0%</c:formatCode>
                <c:ptCount val="6"/>
                <c:pt idx="0">
                  <c:v>0.90746421267893662</c:v>
                </c:pt>
                <c:pt idx="1">
                  <c:v>0.91791633780584059</c:v>
                </c:pt>
                <c:pt idx="2">
                  <c:v>0.8968386023294509</c:v>
                </c:pt>
                <c:pt idx="3">
                  <c:v>0.91106719367588929</c:v>
                </c:pt>
                <c:pt idx="4">
                  <c:v>0.90779419256240446</c:v>
                </c:pt>
                <c:pt idx="5">
                  <c:v>0.89756592292089254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F2-4A63-A8C6-3905D333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3808"/>
        <c:axId val="248714368"/>
      </c:barChart>
      <c:catAx>
        <c:axId val="2487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4368"/>
        <c:crosses val="autoZero"/>
        <c:auto val="1"/>
        <c:lblAlgn val="ctr"/>
        <c:lblOffset val="100"/>
        <c:noMultiLvlLbl val="0"/>
      </c:catAx>
      <c:valAx>
        <c:axId val="24871436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2345168181533657"/>
          <c:y val="2.2222231943233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explosion val="1"/>
            <c:extLst>
              <c:ext xmlns:c16="http://schemas.microsoft.com/office/drawing/2014/chart" uri="{C3380CC4-5D6E-409C-BE32-E72D297353CC}">
                <c16:uniqueId val="{00000000-07C9-4C0B-A114-B07B9D4CA811}"/>
              </c:ext>
            </c:extLst>
          </c:dPt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2-07C9-4C0B-A114-B07B9D4CA811}"/>
              </c:ext>
            </c:extLst>
          </c:dPt>
          <c:dPt>
            <c:idx val="2"/>
            <c:bubble3D val="0"/>
            <c:explosion val="2"/>
            <c:extLst>
              <c:ext xmlns:c16="http://schemas.microsoft.com/office/drawing/2014/chart" uri="{C3380CC4-5D6E-409C-BE32-E72D297353CC}">
                <c16:uniqueId val="{00000003-07C9-4C0B-A114-B07B9D4CA811}"/>
              </c:ext>
            </c:extLst>
          </c:dPt>
          <c:dPt>
            <c:idx val="3"/>
            <c:bubble3D val="0"/>
            <c:explosion val="1"/>
            <c:extLst>
              <c:ext xmlns:c16="http://schemas.microsoft.com/office/drawing/2014/chart" uri="{C3380CC4-5D6E-409C-BE32-E72D297353CC}">
                <c16:uniqueId val="{00000004-07C9-4C0B-A114-B07B9D4CA811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7C9-4C0B-A114-B07B9D4CA811}"/>
              </c:ext>
            </c:extLst>
          </c:dPt>
          <c:dLbls>
            <c:dLbl>
              <c:idx val="0"/>
              <c:layout>
                <c:manualLayout>
                  <c:x val="0.10076429247217336"/>
                  <c:y val="-0.176942502621461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C9-4C0B-A114-B07B9D4CA811}"/>
                </c:ext>
              </c:extLst>
            </c:dLbl>
            <c:dLbl>
              <c:idx val="1"/>
              <c:layout>
                <c:manualLayout>
                  <c:x val="-7.2165496411600777E-2"/>
                  <c:y val="0.281379325410695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C9-4C0B-A114-B07B9D4CA811}"/>
                </c:ext>
              </c:extLst>
            </c:dLbl>
            <c:dLbl>
              <c:idx val="2"/>
              <c:layout>
                <c:manualLayout>
                  <c:x val="-0.11453192965004451"/>
                  <c:y val="0.1897631946871723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9-4C0B-A114-B07B9D4CA811}"/>
                </c:ext>
              </c:extLst>
            </c:dLbl>
            <c:dLbl>
              <c:idx val="3"/>
              <c:layout>
                <c:manualLayout>
                  <c:x val="-0.1006333454562674"/>
                  <c:y val="3.6259175113596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9-4C0B-A114-B07B9D4CA811}"/>
                </c:ext>
              </c:extLst>
            </c:dLbl>
            <c:dLbl>
              <c:idx val="4"/>
              <c:layout>
                <c:manualLayout>
                  <c:x val="0.14301958986685917"/>
                  <c:y val="4.6870412443201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9-4C0B-A114-B07B9D4CA81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'EB040-EB240 Graphs'!$O$5:$O$9</c:f>
              <c:strCache>
                <c:ptCount val="5"/>
                <c:pt idx="0">
                  <c:v>Stuck Blade</c:v>
                </c:pt>
                <c:pt idx="1">
                  <c:v>Rough Jaw Actuation</c:v>
                </c:pt>
                <c:pt idx="2">
                  <c:v>High Jaw Force</c:v>
                </c:pt>
                <c:pt idx="3">
                  <c:v>Damaged Harness</c:v>
                </c:pt>
                <c:pt idx="4">
                  <c:v>0.006 Jaw Gap Fail</c:v>
                </c:pt>
              </c:strCache>
            </c:strRef>
          </c:cat>
          <c:val>
            <c:numRef>
              <c:f>'EB040-EB240 Graphs'!$R$5:$R$9</c:f>
              <c:numCache>
                <c:formatCode>General</c:formatCode>
                <c:ptCount val="5"/>
                <c:pt idx="0">
                  <c:v>182</c:v>
                </c:pt>
                <c:pt idx="1">
                  <c:v>16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9-4C0B-A114-B07B9D4CA81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441626098458455E-2"/>
          <c:y val="0.15415417101410475"/>
          <c:w val="0.93735964832063834"/>
          <c:h val="0.74808025703147341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E4-4A82-A1F4-1D0BBD4CBDBA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E4-4A82-A1F4-1D0BBD4CBDBA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E4-4A82-A1F4-1D0BBD4CBDBA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E4-4A82-A1F4-1D0BBD4CBDBA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E4-4A82-A1F4-1D0BBD4CBDBA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E4-4A82-A1F4-1D0BBD4CBDBA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E4-4A82-A1F4-1D0BBD4CBDBA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E4-4A82-A1F4-1D0BBD4CBDBA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4-4A82-A1F4-1D0BBD4CBDBA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4-4A82-A1F4-1D0BBD4CBDBA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'EB040-EB240 Graphs'!$A$23:$A$28</c:f>
              <c:numCache>
                <c:formatCode>General</c:formatCode>
                <c:ptCount val="6"/>
                <c:pt idx="0">
                  <c:v>1493482</c:v>
                </c:pt>
                <c:pt idx="1">
                  <c:v>1492700</c:v>
                </c:pt>
                <c:pt idx="2">
                  <c:v>1493483</c:v>
                </c:pt>
                <c:pt idx="3">
                  <c:v>1492701</c:v>
                </c:pt>
                <c:pt idx="4">
                  <c:v>1494748</c:v>
                </c:pt>
                <c:pt idx="5">
                  <c:v>1493484</c:v>
                </c:pt>
              </c:numCache>
            </c:numRef>
          </c:cat>
          <c:val>
            <c:numRef>
              <c:f>'EB040-EB240 Graphs'!$D$23:$D$28</c:f>
              <c:numCache>
                <c:formatCode>0%</c:formatCode>
                <c:ptCount val="6"/>
                <c:pt idx="0">
                  <c:v>0.87944358578052551</c:v>
                </c:pt>
                <c:pt idx="1">
                  <c:v>0.86212121212121207</c:v>
                </c:pt>
                <c:pt idx="2">
                  <c:v>0.88697017268445844</c:v>
                </c:pt>
                <c:pt idx="3">
                  <c:v>0.84798807749627425</c:v>
                </c:pt>
                <c:pt idx="4">
                  <c:v>0.88235294117647056</c:v>
                </c:pt>
                <c:pt idx="5">
                  <c:v>0.85956790123456794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4-4A82-A1F4-1D0BBD4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8288"/>
        <c:axId val="248718848"/>
      </c:barChart>
      <c:catAx>
        <c:axId val="2487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8848"/>
        <c:crosses val="autoZero"/>
        <c:auto val="1"/>
        <c:lblAlgn val="ctr"/>
        <c:lblOffset val="100"/>
        <c:noMultiLvlLbl val="0"/>
      </c:catAx>
      <c:valAx>
        <c:axId val="2487188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'EB015-EB215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'EB015-EB215 Graphs'!$A$23:$A$28</c:f>
              <c:numCache>
                <c:formatCode>General</c:formatCode>
                <c:ptCount val="6"/>
                <c:pt idx="0">
                  <c:v>1486334</c:v>
                </c:pt>
                <c:pt idx="1">
                  <c:v>1488957</c:v>
                </c:pt>
                <c:pt idx="2">
                  <c:v>1492707</c:v>
                </c:pt>
                <c:pt idx="3">
                  <c:v>1492705</c:v>
                </c:pt>
                <c:pt idx="4">
                  <c:v>1492708</c:v>
                </c:pt>
                <c:pt idx="5">
                  <c:v>1492706</c:v>
                </c:pt>
              </c:numCache>
            </c:numRef>
          </c:cat>
          <c:val>
            <c:numRef>
              <c:f>'EB015-EB215 Graphs'!$D$23:$D$28</c:f>
              <c:numCache>
                <c:formatCode>0%</c:formatCode>
                <c:ptCount val="6"/>
                <c:pt idx="0">
                  <c:v>0.89307875894988065</c:v>
                </c:pt>
                <c:pt idx="1">
                  <c:v>0.88655862726406098</c:v>
                </c:pt>
                <c:pt idx="2">
                  <c:v>0.8968481375358166</c:v>
                </c:pt>
                <c:pt idx="3">
                  <c:v>0.90522243713733075</c:v>
                </c:pt>
                <c:pt idx="4">
                  <c:v>0.93454724409448819</c:v>
                </c:pt>
                <c:pt idx="5">
                  <c:v>0.91350826044703592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4528-AD28-7FF01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0D7B-4182-A250-65DCF45FEA8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7B-4182-A250-65DCF45FEA8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0D7B-4182-A250-65DCF45FEA8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0D7B-4182-A250-65DCF45FEA8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D7B-4182-A250-65DCF45FEA83}"/>
              </c:ext>
            </c:extLst>
          </c:dPt>
          <c:dLbls>
            <c:dLbl>
              <c:idx val="0"/>
              <c:layout>
                <c:manualLayout>
                  <c:x val="6.3201565524597478E-2"/>
                  <c:y val="-7.1032420892660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D7B-4182-A250-65DCF45FEA83}"/>
                </c:ext>
              </c:extLst>
            </c:dLbl>
            <c:dLbl>
              <c:idx val="1"/>
              <c:layout>
                <c:manualLayout>
                  <c:x val="-5.8160452162331469E-2"/>
                  <c:y val="0.126372731713494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D7B-4182-A250-65DCF45FEA83}"/>
                </c:ext>
              </c:extLst>
            </c:dLbl>
            <c:dLbl>
              <c:idx val="2"/>
              <c:layout>
                <c:manualLayout>
                  <c:x val="-8.4572471824507736E-2"/>
                  <c:y val="0.212752157472907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D7B-4182-A250-65DCF45FEA83}"/>
                </c:ext>
              </c:extLst>
            </c:dLbl>
            <c:dLbl>
              <c:idx val="3"/>
              <c:layout>
                <c:manualLayout>
                  <c:x val="-0.11793510465989063"/>
                  <c:y val="0.18753776708338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D7B-4182-A250-65DCF45FEA83}"/>
                </c:ext>
              </c:extLst>
            </c:dLbl>
            <c:dLbl>
              <c:idx val="4"/>
              <c:layout>
                <c:manualLayout>
                  <c:x val="-0.13998704802108439"/>
                  <c:y val="7.42681779530692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D7B-4182-A250-65DCF45FEA8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'EB015-EB215 Graphs'!$O$5:$O$9</c:f>
              <c:strCache>
                <c:ptCount val="5"/>
                <c:pt idx="0">
                  <c:v>Stuck Blade</c:v>
                </c:pt>
                <c:pt idx="1">
                  <c:v>0.003 Jaw Gap Fail</c:v>
                </c:pt>
                <c:pt idx="2">
                  <c:v>Insulation Damage</c:v>
                </c:pt>
                <c:pt idx="3">
                  <c:v>Jaw Short</c:v>
                </c:pt>
                <c:pt idx="4">
                  <c:v>Rough Actuation of Jaw</c:v>
                </c:pt>
              </c:strCache>
            </c:strRef>
          </c:cat>
          <c:val>
            <c:numRef>
              <c:f>'EB015-EB215 Graphs'!$R$5:$R$9</c:f>
              <c:numCache>
                <c:formatCode>General</c:formatCode>
                <c:ptCount val="5"/>
                <c:pt idx="0">
                  <c:v>225</c:v>
                </c:pt>
                <c:pt idx="1">
                  <c:v>40</c:v>
                </c:pt>
                <c:pt idx="2">
                  <c:v>39</c:v>
                </c:pt>
                <c:pt idx="3">
                  <c:v>29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B-4182-A250-65DCF45FEA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'EB016-EB216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'EB016-EB216 Graphs'!$A$23:$A$27</c:f>
              <c:numCache>
                <c:formatCode>General</c:formatCode>
                <c:ptCount val="5"/>
                <c:pt idx="0">
                  <c:v>1486757</c:v>
                </c:pt>
                <c:pt idx="1">
                  <c:v>1486758</c:v>
                </c:pt>
                <c:pt idx="2">
                  <c:v>1486337</c:v>
                </c:pt>
                <c:pt idx="3">
                  <c:v>1488010</c:v>
                </c:pt>
                <c:pt idx="4">
                  <c:v>1486338</c:v>
                </c:pt>
              </c:numCache>
            </c:numRef>
          </c:cat>
          <c:val>
            <c:numRef>
              <c:f>'EB016-EB216 Graphs'!$D$23:$D$27</c:f>
              <c:numCache>
                <c:formatCode>0%</c:formatCode>
                <c:ptCount val="5"/>
                <c:pt idx="0">
                  <c:v>0.95134228187919467</c:v>
                </c:pt>
                <c:pt idx="1">
                  <c:v>0.89743589743589747</c:v>
                </c:pt>
                <c:pt idx="2">
                  <c:v>0.90312249799839872</c:v>
                </c:pt>
                <c:pt idx="3">
                  <c:v>0.87688641779189835</c:v>
                </c:pt>
                <c:pt idx="4">
                  <c:v>0.91591836734693877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986-AF52-543D31C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6064"/>
        <c:axId val="261306624"/>
      </c:barChart>
      <c:catAx>
        <c:axId val="26130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6624"/>
        <c:crosses val="autoZero"/>
        <c:auto val="1"/>
        <c:lblAlgn val="ctr"/>
        <c:lblOffset val="100"/>
        <c:noMultiLvlLbl val="0"/>
      </c:catAx>
      <c:valAx>
        <c:axId val="26130662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0D7-4E6C-8D98-3CD80FE4F3FB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D7-4E6C-8D98-3CD80FE4F3FB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0D7-4E6C-8D98-3CD80FE4F3FB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0D7-4E6C-8D98-3CD80FE4F3FB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0D7-4E6C-8D98-3CD80FE4F3FB}"/>
              </c:ext>
            </c:extLst>
          </c:dPt>
          <c:dLbls>
            <c:dLbl>
              <c:idx val="0"/>
              <c:layout>
                <c:manualLayout>
                  <c:x val="5.9617902513078962E-2"/>
                  <c:y val="1.50048726023500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D7-4E6C-8D98-3CD80FE4F3FB}"/>
                </c:ext>
              </c:extLst>
            </c:dLbl>
            <c:dLbl>
              <c:idx val="1"/>
              <c:layout>
                <c:manualLayout>
                  <c:x val="-9.3682876863081535E-2"/>
                  <c:y val="-3.93258600928336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D7-4E6C-8D98-3CD80FE4F3FB}"/>
                </c:ext>
              </c:extLst>
            </c:dLbl>
            <c:dLbl>
              <c:idx val="2"/>
              <c:layout>
                <c:manualLayout>
                  <c:x val="-6.8578753111014537E-2"/>
                  <c:y val="-5.10178939298831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7-4E6C-8D98-3CD80FE4F3FB}"/>
                </c:ext>
              </c:extLst>
            </c:dLbl>
            <c:dLbl>
              <c:idx val="3"/>
              <c:layout>
                <c:manualLayout>
                  <c:x val="-5.5943378124418006E-2"/>
                  <c:y val="0.112719681818845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D7-4E6C-8D98-3CD80FE4F3FB}"/>
                </c:ext>
              </c:extLst>
            </c:dLbl>
            <c:dLbl>
              <c:idx val="4"/>
              <c:layout>
                <c:manualLayout>
                  <c:x val="-9.6393198376911057E-2"/>
                  <c:y val="5.45886289430367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D7-4E6C-8D98-3CD80FE4F3F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'EB016-EB216 Graphs'!$O$5:$O$9</c:f>
              <c:strCache>
                <c:ptCount val="5"/>
                <c:pt idx="0">
                  <c:v>Stuck Blade</c:v>
                </c:pt>
                <c:pt idx="1">
                  <c:v>Rough Actuation of Jaw</c:v>
                </c:pt>
                <c:pt idx="2">
                  <c:v>Incorrect Insulation Orientation</c:v>
                </c:pt>
                <c:pt idx="3">
                  <c:v>0.003 Jaw Gap Fail</c:v>
                </c:pt>
                <c:pt idx="4">
                  <c:v>Jaw Short</c:v>
                </c:pt>
              </c:strCache>
            </c:strRef>
          </c:cat>
          <c:val>
            <c:numRef>
              <c:f>'EB016-EB216 Graphs'!$R$5:$R$9</c:f>
              <c:numCache>
                <c:formatCode>General</c:formatCode>
                <c:ptCount val="5"/>
                <c:pt idx="0">
                  <c:v>126</c:v>
                </c:pt>
                <c:pt idx="1">
                  <c:v>54</c:v>
                </c:pt>
                <c:pt idx="2">
                  <c:v>47</c:v>
                </c:pt>
                <c:pt idx="3">
                  <c:v>45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7-4E6C-8D98-3CD80FE4F3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'EB017-EB217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'EB017-EB217 Graphs'!$A$23:$A$28</c:f>
              <c:numCache>
                <c:formatCode>General</c:formatCode>
                <c:ptCount val="6"/>
                <c:pt idx="0">
                  <c:v>1488011</c:v>
                </c:pt>
                <c:pt idx="1">
                  <c:v>1488946</c:v>
                </c:pt>
                <c:pt idx="2">
                  <c:v>1491607</c:v>
                </c:pt>
                <c:pt idx="3">
                  <c:v>1491608</c:v>
                </c:pt>
                <c:pt idx="4">
                  <c:v>1486763</c:v>
                </c:pt>
                <c:pt idx="5">
                  <c:v>1493293</c:v>
                </c:pt>
              </c:numCache>
            </c:numRef>
          </c:cat>
          <c:val>
            <c:numRef>
              <c:f>'EB017-EB217 Graphs'!$D$23:$D$28</c:f>
              <c:numCache>
                <c:formatCode>0%</c:formatCode>
                <c:ptCount val="6"/>
                <c:pt idx="0">
                  <c:v>0.89624900239425376</c:v>
                </c:pt>
                <c:pt idx="1">
                  <c:v>0.85974754558204769</c:v>
                </c:pt>
                <c:pt idx="2">
                  <c:v>0.8070796460176991</c:v>
                </c:pt>
                <c:pt idx="3">
                  <c:v>0.85004599816007365</c:v>
                </c:pt>
                <c:pt idx="4">
                  <c:v>0.88722397476340698</c:v>
                </c:pt>
                <c:pt idx="5">
                  <c:v>0.83006833712984052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2FD-B52D-B5F9388C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03312"/>
        <c:axId val="278503872"/>
      </c:barChart>
      <c:catAx>
        <c:axId val="27850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03872"/>
        <c:crosses val="autoZero"/>
        <c:auto val="1"/>
        <c:lblAlgn val="ctr"/>
        <c:lblOffset val="100"/>
        <c:noMultiLvlLbl val="0"/>
      </c:catAx>
      <c:valAx>
        <c:axId val="27850387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850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EBA-4B9A-AA7A-DEA8AF1A8D90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BA-4B9A-AA7A-DEA8AF1A8D90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EBA-4B9A-AA7A-DEA8AF1A8D90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EBA-4B9A-AA7A-DEA8AF1A8D90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EBA-4B9A-AA7A-DEA8AF1A8D90}"/>
              </c:ext>
            </c:extLst>
          </c:dPt>
          <c:dLbls>
            <c:dLbl>
              <c:idx val="0"/>
              <c:layout>
                <c:manualLayout>
                  <c:x val="3.7351118763660859E-2"/>
                  <c:y val="2.0265232172627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BA-4B9A-AA7A-DEA8AF1A8D90}"/>
                </c:ext>
              </c:extLst>
            </c:dLbl>
            <c:dLbl>
              <c:idx val="1"/>
              <c:layout>
                <c:manualLayout>
                  <c:x val="-0.12786368464647227"/>
                  <c:y val="-4.87441151975069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BA-4B9A-AA7A-DEA8AF1A8D90}"/>
                </c:ext>
              </c:extLst>
            </c:dLbl>
            <c:dLbl>
              <c:idx val="2"/>
              <c:layout>
                <c:manualLayout>
                  <c:x val="-5.4580602098465596E-2"/>
                  <c:y val="0.11972947713738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BA-4B9A-AA7A-DEA8AF1A8D90}"/>
                </c:ext>
              </c:extLst>
            </c:dLbl>
            <c:dLbl>
              <c:idx val="3"/>
              <c:layout>
                <c:manualLayout>
                  <c:x val="-8.1715846495896929E-2"/>
                  <c:y val="0.178777111138172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BA-4B9A-AA7A-DEA8AF1A8D90}"/>
                </c:ext>
              </c:extLst>
            </c:dLbl>
            <c:dLbl>
              <c:idx val="4"/>
              <c:layout>
                <c:manualLayout>
                  <c:x val="-7.3307121725962363E-2"/>
                  <c:y val="0.116553064603103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04865529618236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EBA-4B9A-AA7A-DEA8AF1A8D9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'EB010-EB210 Graph'!$O$5:$O$9</c:f>
              <c:strCache>
                <c:ptCount val="5"/>
                <c:pt idx="0">
                  <c:v>Stuck Blade</c:v>
                </c:pt>
                <c:pt idx="1">
                  <c:v>Rough Actuation of Jaw</c:v>
                </c:pt>
                <c:pt idx="2">
                  <c:v>Incorrect Insulation Orientation</c:v>
                </c:pt>
                <c:pt idx="3">
                  <c:v>Insulation Damage</c:v>
                </c:pt>
                <c:pt idx="4">
                  <c:v>0.003 Jaw Gap Fail</c:v>
                </c:pt>
              </c:strCache>
            </c:strRef>
          </c:cat>
          <c:val>
            <c:numRef>
              <c:f>'EB010-EB210 Graph'!$R$5:$R$9</c:f>
              <c:numCache>
                <c:formatCode>General</c:formatCode>
                <c:ptCount val="5"/>
                <c:pt idx="0">
                  <c:v>188</c:v>
                </c:pt>
                <c:pt idx="1">
                  <c:v>179</c:v>
                </c:pt>
                <c:pt idx="2">
                  <c:v>65</c:v>
                </c:pt>
                <c:pt idx="3">
                  <c:v>59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A-4B9A-AA7A-DEA8AF1A8D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DAE0-4A4E-A63D-92144827A62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E0-4A4E-A63D-92144827A62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DAE0-4A4E-A63D-92144827A62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DAE0-4A4E-A63D-92144827A62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DAE0-4A4E-A63D-92144827A623}"/>
              </c:ext>
            </c:extLst>
          </c:dPt>
          <c:dLbls>
            <c:dLbl>
              <c:idx val="0"/>
              <c:layout>
                <c:manualLayout>
                  <c:x val="7.079018358513034E-2"/>
                  <c:y val="-0.158699587758323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E0-4A4E-A63D-92144827A623}"/>
                </c:ext>
              </c:extLst>
            </c:dLbl>
            <c:dLbl>
              <c:idx val="1"/>
              <c:layout>
                <c:manualLayout>
                  <c:x val="-5.1223383542239286E-2"/>
                  <c:y val="0.172161089733492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E0-4A4E-A63D-92144827A623}"/>
                </c:ext>
              </c:extLst>
            </c:dLbl>
            <c:dLbl>
              <c:idx val="2"/>
              <c:layout>
                <c:manualLayout>
                  <c:x val="-7.4039042174352254E-2"/>
                  <c:y val="0.19453147716477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E0-4A4E-A63D-92144827A623}"/>
                </c:ext>
              </c:extLst>
            </c:dLbl>
            <c:dLbl>
              <c:idx val="3"/>
              <c:layout>
                <c:manualLayout>
                  <c:x val="-8.238474431834214E-2"/>
                  <c:y val="9.48239688773639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E0-4A4E-A63D-92144827A623}"/>
                </c:ext>
              </c:extLst>
            </c:dLbl>
            <c:dLbl>
              <c:idx val="4"/>
              <c:layout>
                <c:manualLayout>
                  <c:x val="0.16083169199686217"/>
                  <c:y val="0.122260123924004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E0-4A4E-A63D-92144827A62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'EB017-EB217 Graphs'!$O$5:$O$9</c:f>
              <c:strCache>
                <c:ptCount val="5"/>
                <c:pt idx="0">
                  <c:v>Stuck Blade</c:v>
                </c:pt>
                <c:pt idx="1">
                  <c:v>High Jaw Force</c:v>
                </c:pt>
                <c:pt idx="2">
                  <c:v>Rough Actuation of Jaw</c:v>
                </c:pt>
                <c:pt idx="3">
                  <c:v>0.003 Jaw Gap Fail</c:v>
                </c:pt>
                <c:pt idx="4">
                  <c:v>Incorrect Insulation Orientation</c:v>
                </c:pt>
              </c:strCache>
            </c:strRef>
          </c:cat>
          <c:val>
            <c:numRef>
              <c:f>'EB017-EB217 Graphs'!$R$5:$R$9</c:f>
              <c:numCache>
                <c:formatCode>General</c:formatCode>
                <c:ptCount val="5"/>
                <c:pt idx="0">
                  <c:v>416</c:v>
                </c:pt>
                <c:pt idx="1">
                  <c:v>66</c:v>
                </c:pt>
                <c:pt idx="2">
                  <c:v>42</c:v>
                </c:pt>
                <c:pt idx="3">
                  <c:v>42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0-4A4E-A63D-92144827A6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'EB011-EB211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'EB011-EB211 Graphs'!$A$23:$A$26</c:f>
              <c:numCache>
                <c:formatCode>General</c:formatCode>
                <c:ptCount val="4"/>
                <c:pt idx="0">
                  <c:v>1486756</c:v>
                </c:pt>
                <c:pt idx="1">
                  <c:v>1486324</c:v>
                </c:pt>
                <c:pt idx="2">
                  <c:v>1490522</c:v>
                </c:pt>
                <c:pt idx="3">
                  <c:v>1492703</c:v>
                </c:pt>
              </c:numCache>
            </c:numRef>
          </c:cat>
          <c:val>
            <c:numRef>
              <c:f>'EB011-EB211 Graphs'!$D$23:$D$26</c:f>
              <c:numCache>
                <c:formatCode>0%</c:formatCode>
                <c:ptCount val="4"/>
                <c:pt idx="0">
                  <c:v>0.89423076923076927</c:v>
                </c:pt>
                <c:pt idx="1">
                  <c:v>0.91419141914191415</c:v>
                </c:pt>
                <c:pt idx="2">
                  <c:v>0.8429003021148036</c:v>
                </c:pt>
                <c:pt idx="3">
                  <c:v>0.91442953020134232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F95-AF2A-53556D17F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6704"/>
        <c:axId val="237467264"/>
      </c:barChart>
      <c:catAx>
        <c:axId val="2374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7264"/>
        <c:crosses val="autoZero"/>
        <c:auto val="1"/>
        <c:lblAlgn val="ctr"/>
        <c:lblOffset val="100"/>
        <c:noMultiLvlLbl val="0"/>
      </c:catAx>
      <c:valAx>
        <c:axId val="23746726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</a:t>
            </a:r>
            <a:r>
              <a:rPr lang="en-US" baseline="0"/>
              <a:t> 3 S/O)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4"/>
          <c:dLbls>
            <c:dLbl>
              <c:idx val="0"/>
              <c:layout>
                <c:manualLayout>
                  <c:x val="9.0668328010278312E-2"/>
                  <c:y val="2.48275310163666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B1-4774-84EE-AFCA7406AC3F}"/>
                </c:ext>
              </c:extLst>
            </c:dLbl>
            <c:dLbl>
              <c:idx val="1"/>
              <c:layout>
                <c:manualLayout>
                  <c:x val="-0.12006698663562461"/>
                  <c:y val="9.4037348129827821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B1-4774-84EE-AFCA7406AC3F}"/>
                </c:ext>
              </c:extLst>
            </c:dLbl>
            <c:dLbl>
              <c:idx val="2"/>
              <c:layout>
                <c:manualLayout>
                  <c:x val="-5.9533507836150926E-2"/>
                  <c:y val="0.129978618204494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B1-4774-84EE-AFCA7406AC3F}"/>
                </c:ext>
              </c:extLst>
            </c:dLbl>
            <c:dLbl>
              <c:idx val="3"/>
              <c:layout>
                <c:manualLayout>
                  <c:x val="-0.11832674353012261"/>
                  <c:y val="0.256753602069195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B1-4774-84EE-AFCA7406AC3F}"/>
                </c:ext>
              </c:extLst>
            </c:dLbl>
            <c:dLbl>
              <c:idx val="4"/>
              <c:layout>
                <c:manualLayout>
                  <c:x val="-0.18289524116628708"/>
                  <c:y val="0.1044811694276392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B6-40C7-B380-F5758EE630A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'EB011-EB211 Graphs'!$O$5:$O$9</c:f>
              <c:strCache>
                <c:ptCount val="5"/>
                <c:pt idx="0">
                  <c:v>Stuck Blade</c:v>
                </c:pt>
                <c:pt idx="1">
                  <c:v>Rough Actuation of Jaw</c:v>
                </c:pt>
                <c:pt idx="2">
                  <c:v>Insulation Damage</c:v>
                </c:pt>
                <c:pt idx="3">
                  <c:v>Incorrect Insulation Orientation</c:v>
                </c:pt>
                <c:pt idx="4">
                  <c:v>0.006 Jaw Gap Fail</c:v>
                </c:pt>
              </c:strCache>
            </c:strRef>
          </c:cat>
          <c:val>
            <c:numRef>
              <c:f>'EB011-EB211 Graphs'!$R$5:$R$9</c:f>
              <c:numCache>
                <c:formatCode>General</c:formatCode>
                <c:ptCount val="5"/>
                <c:pt idx="0">
                  <c:v>51</c:v>
                </c:pt>
                <c:pt idx="1">
                  <c:v>44</c:v>
                </c:pt>
                <c:pt idx="2">
                  <c:v>22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1-4774-84EE-AFCA7406AC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'EB012-EB212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'EB012-EB212 Graphs'!$A$23</c:f>
              <c:numCache>
                <c:formatCode>General</c:formatCode>
                <c:ptCount val="1"/>
                <c:pt idx="0">
                  <c:v>1490055</c:v>
                </c:pt>
              </c:numCache>
            </c:numRef>
          </c:cat>
          <c:val>
            <c:numRef>
              <c:f>'EB012-EB212 Graphs'!$D$23</c:f>
              <c:numCache>
                <c:formatCode>0%</c:formatCode>
                <c:ptCount val="1"/>
                <c:pt idx="0">
                  <c:v>0.9101694915254237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5AE-BA9A-991B4728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2D11-4941-BB02-A478553FA95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1-4941-BB02-A478553FA95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2D11-4941-BB02-A478553FA95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2D11-4941-BB02-A478553FA95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2D11-4941-BB02-A478553FA95A}"/>
              </c:ext>
            </c:extLst>
          </c:dPt>
          <c:dLbls>
            <c:dLbl>
              <c:idx val="0"/>
              <c:layout>
                <c:manualLayout>
                  <c:x val="7.2160723053393758E-2"/>
                  <c:y val="-0.20314936768404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1-4941-BB02-A478553FA95A}"/>
                </c:ext>
              </c:extLst>
            </c:dLbl>
            <c:dLbl>
              <c:idx val="1"/>
              <c:layout>
                <c:manualLayout>
                  <c:x val="-5.6368620656572214E-2"/>
                  <c:y val="0.171666998353626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1-4941-BB02-A478553FA95A}"/>
                </c:ext>
              </c:extLst>
            </c:dLbl>
            <c:dLbl>
              <c:idx val="2"/>
              <c:layout>
                <c:manualLayout>
                  <c:x val="-6.8445988272674424E-2"/>
                  <c:y val="0.270194308251768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11-4941-BB02-A478553FA95A}"/>
                </c:ext>
              </c:extLst>
            </c:dLbl>
            <c:dLbl>
              <c:idx val="3"/>
              <c:layout>
                <c:manualLayout>
                  <c:x val="-0.10180862110805732"/>
                  <c:y val="0.17604933692761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11-4941-BB02-A478553FA95A}"/>
                </c:ext>
              </c:extLst>
            </c:dLbl>
            <c:dLbl>
              <c:idx val="4"/>
              <c:layout>
                <c:manualLayout>
                  <c:x val="-0.14536254253836212"/>
                  <c:y val="5.12913176415247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11-4941-BB02-A478553FA95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'EB012-EB212 Graphs'!$O$5:$O$9</c:f>
              <c:strCache>
                <c:ptCount val="5"/>
                <c:pt idx="0">
                  <c:v>Stuck Blade</c:v>
                </c:pt>
                <c:pt idx="1">
                  <c:v>0.003 Jaw Gap Fail</c:v>
                </c:pt>
                <c:pt idx="2">
                  <c:v>Rough Actuation of Jaw</c:v>
                </c:pt>
                <c:pt idx="3">
                  <c:v>Damaged Harness</c:v>
                </c:pt>
                <c:pt idx="4">
                  <c:v>Jaw Short</c:v>
                </c:pt>
              </c:strCache>
            </c:strRef>
          </c:cat>
          <c:val>
            <c:numRef>
              <c:f>'EB012-EB212 Graphs'!$R$5:$R$9</c:f>
              <c:numCache>
                <c:formatCode>General</c:formatCode>
                <c:ptCount val="5"/>
                <c:pt idx="0">
                  <c:v>25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11-4941-BB02-A478553FA9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'EB013-EB213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'EB013-EB213 Graphs'!$A$23:$A$24</c:f>
              <c:numCache>
                <c:formatCode>General</c:formatCode>
                <c:ptCount val="2"/>
                <c:pt idx="0">
                  <c:v>1486326</c:v>
                </c:pt>
                <c:pt idx="1">
                  <c:v>1492704</c:v>
                </c:pt>
              </c:numCache>
            </c:numRef>
          </c:cat>
          <c:val>
            <c:numRef>
              <c:f>'EB013-EB213 Graphs'!$D$23:$D$24</c:f>
              <c:numCache>
                <c:formatCode>0%</c:formatCode>
                <c:ptCount val="2"/>
                <c:pt idx="0">
                  <c:v>0.88605577689243031</c:v>
                </c:pt>
                <c:pt idx="1">
                  <c:v>0.88100866824271085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3B3-A4D2-F6479D51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E597-4435-A529-8BECBB54BEA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97-4435-A529-8BECBB54BEA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E597-4435-A529-8BECBB54BEA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E597-4435-A529-8BECBB54BEA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E597-4435-A529-8BECBB54BEAA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3.2363450509290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97-4435-A529-8BECBB54BEAA}"/>
                </c:ext>
              </c:extLst>
            </c:dLbl>
            <c:dLbl>
              <c:idx val="1"/>
              <c:layout>
                <c:manualLayout>
                  <c:x val="-5.0993126139294444E-2"/>
                  <c:y val="2.23174063285871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97-4435-A529-8BECBB54BEAA}"/>
                </c:ext>
              </c:extLst>
            </c:dLbl>
            <c:dLbl>
              <c:idx val="2"/>
              <c:layout>
                <c:manualLayout>
                  <c:x val="-5.9486830743878144E-2"/>
                  <c:y val="0.195519512239248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97-4435-A529-8BECBB54BEAA}"/>
                </c:ext>
              </c:extLst>
            </c:dLbl>
            <c:dLbl>
              <c:idx val="3"/>
              <c:layout>
                <c:manualLayout>
                  <c:x val="-0.13406158821172395"/>
                  <c:y val="0.176049336927613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97-4435-A529-8BECBB54BEAA}"/>
                </c:ext>
              </c:extLst>
            </c:dLbl>
            <c:dLbl>
              <c:idx val="4"/>
              <c:layout>
                <c:manualLayout>
                  <c:x val="-0.17224001512475101"/>
                  <c:y val="4.55471025636386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97-4435-A529-8BECBB54BEA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'EB013-EB213 Graphs'!$O$5:$O$9</c:f>
              <c:strCache>
                <c:ptCount val="5"/>
                <c:pt idx="0">
                  <c:v>Stuck Blade</c:v>
                </c:pt>
                <c:pt idx="1">
                  <c:v>0.003 Jaw Gap Fail</c:v>
                </c:pt>
                <c:pt idx="2">
                  <c:v>Incorrect Insulation Orientation</c:v>
                </c:pt>
                <c:pt idx="3">
                  <c:v>Damaged Harness</c:v>
                </c:pt>
                <c:pt idx="4">
                  <c:v>Insulation Damage</c:v>
                </c:pt>
              </c:strCache>
            </c:strRef>
          </c:cat>
          <c:val>
            <c:numRef>
              <c:f>'EB013-EB213 Graphs'!$R$5:$R$9</c:f>
              <c:numCache>
                <c:formatCode>General</c:formatCode>
                <c:ptCount val="5"/>
                <c:pt idx="0">
                  <c:v>108</c:v>
                </c:pt>
                <c:pt idx="1">
                  <c:v>40</c:v>
                </c:pt>
                <c:pt idx="2">
                  <c:v>21</c:v>
                </c:pt>
                <c:pt idx="3">
                  <c:v>16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97-4435-A529-8BECBB54BE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'EB014-EB214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'EB014-EB214 Graphs'!$A$23</c:f>
              <c:numCache>
                <c:formatCode>General</c:formatCode>
                <c:ptCount val="1"/>
                <c:pt idx="0">
                  <c:v>1490056</c:v>
                </c:pt>
              </c:numCache>
            </c:numRef>
          </c:cat>
          <c:val>
            <c:numRef>
              <c:f>'EB014-EB214 Graphs'!$D$23</c:f>
              <c:numCache>
                <c:formatCode>0%</c:formatCode>
                <c:ptCount val="1"/>
                <c:pt idx="0">
                  <c:v>0.8964401294498382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A2A-846F-D7EE56B4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19</xdr:row>
      <xdr:rowOff>177614</xdr:rowOff>
    </xdr:from>
    <xdr:to>
      <xdr:col>13</xdr:col>
      <xdr:colOff>530678</xdr:colOff>
      <xdr:row>31</xdr:row>
      <xdr:rowOff>272143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100853</xdr:colOff>
      <xdr:row>19</xdr:row>
      <xdr:rowOff>31937</xdr:rowOff>
    </xdr:from>
    <xdr:to>
      <xdr:col>13</xdr:col>
      <xdr:colOff>425823</xdr:colOff>
      <xdr:row>29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177613</xdr:rowOff>
    </xdr:from>
    <xdr:to>
      <xdr:col>13</xdr:col>
      <xdr:colOff>504265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134472</xdr:colOff>
      <xdr:row>20</xdr:row>
      <xdr:rowOff>22412</xdr:rowOff>
    </xdr:from>
    <xdr:to>
      <xdr:col>13</xdr:col>
      <xdr:colOff>425825</xdr:colOff>
      <xdr:row>31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20</xdr:row>
      <xdr:rowOff>47625</xdr:rowOff>
    </xdr:from>
    <xdr:to>
      <xdr:col>13</xdr:col>
      <xdr:colOff>481852</xdr:colOff>
      <xdr:row>30</xdr:row>
      <xdr:rowOff>159682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190499</xdr:rowOff>
    </xdr:from>
    <xdr:to>
      <xdr:col>13</xdr:col>
      <xdr:colOff>526676</xdr:colOff>
      <xdr:row>19</xdr:row>
      <xdr:rowOff>22413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212914</xdr:colOff>
      <xdr:row>19</xdr:row>
      <xdr:rowOff>134470</xdr:rowOff>
    </xdr:from>
    <xdr:to>
      <xdr:col>13</xdr:col>
      <xdr:colOff>582707</xdr:colOff>
      <xdr:row>30</xdr:row>
      <xdr:rowOff>89645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</xdr:row>
      <xdr:rowOff>190498</xdr:rowOff>
    </xdr:from>
    <xdr:to>
      <xdr:col>13</xdr:col>
      <xdr:colOff>537882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211792</xdr:colOff>
      <xdr:row>19</xdr:row>
      <xdr:rowOff>152400</xdr:rowOff>
    </xdr:from>
    <xdr:to>
      <xdr:col>13</xdr:col>
      <xdr:colOff>536762</xdr:colOff>
      <xdr:row>30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89646</xdr:colOff>
      <xdr:row>20</xdr:row>
      <xdr:rowOff>2055</xdr:rowOff>
    </xdr:from>
    <xdr:to>
      <xdr:col>13</xdr:col>
      <xdr:colOff>414616</xdr:colOff>
      <xdr:row>30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48" displayName="Table148" ref="A22:E28" totalsRowShown="0" headerRowDxfId="378" dataDxfId="376" headerRowBorderDxfId="377" headerRowCellStyle="Normal" dataCellStyle="Normal">
  <tableColumns count="5">
    <tableColumn id="1" name="Shop Order" dataDxfId="375" dataCellStyle="Normal"/>
    <tableColumn id="2" name="Build QTY" dataDxfId="374" dataCellStyle="Normal">
      <calculatedColumnFormula>VLOOKUP(Table148[[#This Row],[Shop Order]],'EB010-EB210'!A:AC,4,FALSE)</calculatedColumnFormula>
    </tableColumn>
    <tableColumn id="3" name="Yield" dataDxfId="373" dataCellStyle="Normal">
      <calculatedColumnFormula>VLOOKUP(Table148[[#This Row],[Shop Order]],'EB010-EB210'!A:AC,5,FALSE)</calculatedColumnFormula>
    </tableColumn>
    <tableColumn id="4" name="Yield %" dataDxfId="372" dataCellStyle="Percent">
      <calculatedColumnFormula>VLOOKUP(Table148[[#This Row],[Shop Order]],'EB010-EB210'!A:AC,6,FALSE)</calculatedColumnFormula>
    </tableColumn>
    <tableColumn id="5" name="Date" dataDxfId="371" dataCellStyle="Normal">
      <calculatedColumnFormula>VLOOKUP(Table148[[#This Row],[Shop Order]],'EB010-EB210'!A:AC,7,FALSE)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2" name="Table1435" displayName="Table1435" ref="A22:E28" totalsRowShown="0" headerRowDxfId="56" dataDxfId="54" headerRowBorderDxfId="55" headerRowCellStyle="Normal" dataCellStyle="Normal">
  <tableColumns count="5">
    <tableColumn id="1" name="Shop Order" dataDxfId="53" dataCellStyle="Normal"/>
    <tableColumn id="2" name="Build QTY" dataDxfId="52" dataCellStyle="Normal">
      <calculatedColumnFormula>VLOOKUP(Table1435[[#This Row],[Shop Order]],'EB017-EB217'!A:AB,4,FALSE)</calculatedColumnFormula>
    </tableColumn>
    <tableColumn id="3" name="Yield" dataDxfId="51" dataCellStyle="Normal">
      <calculatedColumnFormula>VLOOKUP(Table1435[[#This Row],[Shop Order]],'EB017-EB217'!A:AB,5,FALSE)</calculatedColumnFormula>
    </tableColumn>
    <tableColumn id="4" name="Yield %" dataDxfId="50" dataCellStyle="Percent">
      <calculatedColumnFormula>VLOOKUP(Table1435[[#This Row],[Shop Order]],'EB017-EB217'!A:AB,6,FALSE)</calculatedColumnFormula>
    </tableColumn>
    <tableColumn id="5" name="Date" dataDxfId="49" dataCellStyle="Normal">
      <calculatedColumnFormula>VLOOKUP(Table1435[[#This Row],[Shop Order]],'EB017-EB217'!A:AB,7,FALSE)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Table1479" displayName="Table1479" ref="A22:E28" totalsRowShown="0" headerRowDxfId="340" dataDxfId="338" headerRowBorderDxfId="339" headerRowCellStyle="Normal" dataCellStyle="Normal">
  <tableColumns count="5">
    <tableColumn id="1" name="Shop Order" dataDxfId="337" dataCellStyle="Normal">
      <calculatedColumnFormula array="1">INDEX('EB011-EB211'!A:A,LARGE(IF('EB011-EB211'!A:A&lt;&gt;"",ROW('EB011-EB211'!A:A),),11))</calculatedColumnFormula>
    </tableColumn>
    <tableColumn id="2" name="Build QTY" dataDxfId="336" dataCellStyle="Normal">
      <calculatedColumnFormula>VLOOKUP(Table1479[[#This Row],[Shop Order]],'EB011-EB211'!A:AE,4,FALSE)</calculatedColumnFormula>
    </tableColumn>
    <tableColumn id="3" name="Yield" dataDxfId="335" dataCellStyle="Normal">
      <calculatedColumnFormula>VLOOKUP(Table1479[[#This Row],[Shop Order]],'EB011-EB211'!A:AE,5,FALSE)</calculatedColumnFormula>
    </tableColumn>
    <tableColumn id="4" name="Yield %" dataDxfId="334" dataCellStyle="Percent">
      <calculatedColumnFormula>VLOOKUP(Table1479[[#This Row],[Shop Order]],'EB011-EB211'!A:AE,6,FALSE)</calculatedColumnFormula>
    </tableColumn>
    <tableColumn id="5" name="Date" dataDxfId="333" dataCellStyle="Normal">
      <calculatedColumnFormula>VLOOKUP(Table1479[[#This Row],[Shop Order]],'EB011-EB211'!A:AE,7,FALSE)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" name="Table14112" displayName="Table14112" ref="A22:E28" totalsRowShown="0" headerRowDxfId="308" dataDxfId="306" headerRowBorderDxfId="307" headerRowCellStyle="Normal" dataCellStyle="Normal">
  <tableColumns count="5">
    <tableColumn id="1" name="Shop Order" dataDxfId="305" dataCellStyle="Normal"/>
    <tableColumn id="2" name="Build QTY" dataDxfId="304" dataCellStyle="Normal">
      <calculatedColumnFormula>VLOOKUP(Table14112[[#This Row],[Shop Order]],'EB012-EB212'!A:AA,4,FALSE)</calculatedColumnFormula>
    </tableColumn>
    <tableColumn id="3" name="Yield" dataDxfId="303" dataCellStyle="Normal">
      <calculatedColumnFormula>VLOOKUP(Table14112[[#This Row],[Shop Order]],'EB012-EB212'!A:AA,5,FALSE)</calculatedColumnFormula>
    </tableColumn>
    <tableColumn id="4" name="Yield %" dataDxfId="302" dataCellStyle="Percent">
      <calculatedColumnFormula>VLOOKUP(Table14112[[#This Row],[Shop Order]],'EB012-EB212'!A:AA,6,FALSE)</calculatedColumnFormula>
    </tableColumn>
    <tableColumn id="5" name="Date" dataDxfId="301" dataCellStyle="Normal">
      <calculatedColumnFormula>VLOOKUP(Table14112[[#This Row],[Shop Order]],'EB012-EB212'!A:AA,7,FALSE)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141123" displayName="Table141123" ref="A22:E28" totalsRowShown="0" headerRowDxfId="293" dataDxfId="291" headerRowBorderDxfId="292" headerRowCellStyle="Normal" dataCellStyle="Normal">
  <tableColumns count="5">
    <tableColumn id="1" name="Shop Order" dataDxfId="290" dataCellStyle="Normal"/>
    <tableColumn id="2" name="Build QTY" dataDxfId="289" dataCellStyle="Normal">
      <calculatedColumnFormula>VLOOKUP(Table141123[[#This Row],[Shop Order]],'EB013-EB213'!A:AA,4,FALSE)</calculatedColumnFormula>
    </tableColumn>
    <tableColumn id="3" name="Yield" dataDxfId="288" dataCellStyle="Normal">
      <calculatedColumnFormula>VLOOKUP(Table141123[[#This Row],[Shop Order]],'EB013-EB213'!A:AA,5,FALSE)</calculatedColumnFormula>
    </tableColumn>
    <tableColumn id="4" name="Yield %" dataDxfId="287" dataCellStyle="Percent">
      <calculatedColumnFormula>VLOOKUP(Table141123[[#This Row],[Shop Order]],'EB013-EB213'!A:AA,6,FALSE)</calculatedColumnFormula>
    </tableColumn>
    <tableColumn id="5" name="Date" dataDxfId="286" dataCellStyle="Normal">
      <calculatedColumnFormula>VLOOKUP(Table141123[[#This Row],[Shop Order]],'EB013-EB213'!A:AA,7,FALSE)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3" name="Table1411234" displayName="Table1411234" ref="A22:E28" totalsRowShown="0" headerRowDxfId="267" dataDxfId="265" headerRowBorderDxfId="266" headerRowCellStyle="Normal" dataCellStyle="Normal">
  <tableColumns count="5">
    <tableColumn id="1" name="Shop Order" dataDxfId="264" dataCellStyle="Normal"/>
    <tableColumn id="2" name="Build QTY" dataDxfId="263" dataCellStyle="Normal">
      <calculatedColumnFormula>VLOOKUP(Table1411234[[#This Row],[Shop Order]],'EB014-EB214'!A:AA,4,FALSE)</calculatedColumnFormula>
    </tableColumn>
    <tableColumn id="3" name="Yield" dataDxfId="262" dataCellStyle="Normal">
      <calculatedColumnFormula>VLOOKUP(Table1411234[[#This Row],[Shop Order]],'EB014-EB214'!A:AA,5,FALSE)</calculatedColumnFormula>
    </tableColumn>
    <tableColumn id="4" name="Yield %" dataDxfId="261" dataCellStyle="Percent">
      <calculatedColumnFormula>VLOOKUP(Table1411234[[#This Row],[Shop Order]],'EB014-EB214'!A:AA,6,FALSE)</calculatedColumnFormula>
    </tableColumn>
    <tableColumn id="5" name="Date" dataDxfId="260" dataCellStyle="Normal">
      <calculatedColumnFormula>VLOOKUP(Table1411234[[#This Row],[Shop Order]],'EB014-EB214'!A:AA,7,FALSE)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8" name="Table14310" displayName="Table14310" ref="A22:E28" totalsRowShown="0" headerRowDxfId="253" dataDxfId="251" headerRowBorderDxfId="252" headerRowCellStyle="Normal" dataCellStyle="Normal">
  <tableColumns count="5">
    <tableColumn id="1" name="Shop Order" dataDxfId="250" dataCellStyle="Normal"/>
    <tableColumn id="2" name="Build QTY" dataDxfId="249" dataCellStyle="Normal">
      <calculatedColumnFormula>VLOOKUP(Table14310[[#This Row],[Shop Order]],'EB030-EB230'!A:AE,3,FALSE)</calculatedColumnFormula>
    </tableColumn>
    <tableColumn id="3" name="Yield" dataDxfId="248" dataCellStyle="Normal">
      <calculatedColumnFormula>VLOOKUP(Table14310[[#This Row],[Shop Order]],'EB030-EB230'!A:AE,4,FALSE)</calculatedColumnFormula>
    </tableColumn>
    <tableColumn id="4" name="Yield %" dataDxfId="247" dataCellStyle="Percent">
      <calculatedColumnFormula>VLOOKUP(Table14310[[#This Row],[Shop Order]],'EB030-EB230'!A:AE,5,FALSE)</calculatedColumnFormula>
    </tableColumn>
    <tableColumn id="6" name="Date" dataDxfId="246" dataCellStyle="Normal">
      <calculatedColumnFormula>VLOOKUP(Table14310[[#This Row],[Shop Order]],'EB030-EB230'!A:AE,7,FALSE)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9" name="Table143611" displayName="Table143611" ref="A22:E28" totalsRowShown="0" headerRowDxfId="245" dataDxfId="243" headerRowBorderDxfId="244" headerRowCellStyle="Normal" dataCellStyle="Normal">
  <tableColumns count="5">
    <tableColumn id="1" name="Shop Order" dataDxfId="242" dataCellStyle="Normal"/>
    <tableColumn id="2" name="Build QTY" dataDxfId="241" dataCellStyle="Normal">
      <calculatedColumnFormula>VLOOKUP(Table143611[[#This Row],[Shop Order]],'EB040-EB240'!A:AE,4,FALSE)</calculatedColumnFormula>
    </tableColumn>
    <tableColumn id="3" name="Yield" dataDxfId="240" dataCellStyle="Normal">
      <calculatedColumnFormula>VLOOKUP(Table143611[[#This Row],[Shop Order]],'EB040-EB240'!A:AE,5,FALSE)</calculatedColumnFormula>
    </tableColumn>
    <tableColumn id="4" name="Yield %" dataDxfId="239" dataCellStyle="Percent">
      <calculatedColumnFormula>VLOOKUP(Table143611[[#This Row],[Shop Order]],'EB040-EB240'!A:AE,6,FALSE)</calculatedColumnFormula>
    </tableColumn>
    <tableColumn id="6" name="Date" dataDxfId="238" dataCellStyle="Normal">
      <calculatedColumnFormula>VLOOKUP(Table143611[[#This Row],[Shop Order]],'EB040-EB240'!A:AE,7,FALSE)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0" name="Table1411" displayName="Table1411" ref="A22:E28" totalsRowShown="0" headerRowDxfId="157" dataDxfId="155" headerRowBorderDxfId="156" headerRowCellStyle="Normal" dataCellStyle="Normal">
  <tableColumns count="5">
    <tableColumn id="1" name="Shop Order" dataDxfId="154" dataCellStyle="Normal"/>
    <tableColumn id="2" name="Build QTY" dataDxfId="153" dataCellStyle="Normal">
      <calculatedColumnFormula>VLOOKUP(Table1411[[#This Row],[Shop Order]],'EB015-EB215'!A:AA,4,FALSE)</calculatedColumnFormula>
    </tableColumn>
    <tableColumn id="3" name="Yield" dataDxfId="152" dataCellStyle="Normal">
      <calculatedColumnFormula>VLOOKUP(Table1411[[#This Row],[Shop Order]],'EB015-EB215'!A:AA,5,FALSE)</calculatedColumnFormula>
    </tableColumn>
    <tableColumn id="4" name="Yield %" dataDxfId="151" dataCellStyle="Percent">
      <calculatedColumnFormula>VLOOKUP(Table1411[[#This Row],[Shop Order]],'EB015-EB215'!A:AA,6,FALSE)</calculatedColumnFormula>
    </tableColumn>
    <tableColumn id="5" name="Date" dataDxfId="150" dataCellStyle="Normal">
      <calculatedColumnFormula>VLOOKUP(Table1411[[#This Row],[Shop Order]],'EB015-EB215'!A:AA,7,FALSE)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1" name="Table14312" displayName="Table14312" ref="A22:E28" totalsRowShown="0" headerRowDxfId="82" dataDxfId="80" headerRowBorderDxfId="81" headerRowCellStyle="Normal" dataCellStyle="Normal">
  <tableColumns count="5">
    <tableColumn id="1" name="Shop Order" dataDxfId="79" dataCellStyle="Normal"/>
    <tableColumn id="2" name="Build QTY" dataDxfId="78" dataCellStyle="Normal">
      <calculatedColumnFormula>VLOOKUP(Table14312[[#This Row],[Shop Order]],'EB016-EB216'!A:AA,4,FALSE)</calculatedColumnFormula>
    </tableColumn>
    <tableColumn id="3" name="Yield" dataDxfId="77" dataCellStyle="Normal">
      <calculatedColumnFormula>VLOOKUP(Table14312[[#This Row],[Shop Order]],'EB016-EB216'!A:AA,5,FALSE)</calculatedColumnFormula>
    </tableColumn>
    <tableColumn id="4" name="Yield %" dataDxfId="76" dataCellStyle="Percent">
      <calculatedColumnFormula>VLOOKUP(Table14312[[#This Row],[Shop Order]],'EB016-EB216'!A:AA,6,FALSE)</calculatedColumnFormula>
    </tableColumn>
    <tableColumn id="5" name="Date" dataDxfId="75" dataCellStyle="Normal">
      <calculatedColumnFormula>VLOOKUP(Table14312[[#This Row],[Shop Order]],'EB016-EB216'!A:AA,7,FALSE)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U33"/>
  <sheetViews>
    <sheetView showGridLines="0" zoomScaleNormal="100" workbookViewId="0">
      <selection activeCell="T18" sqref="T18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9.85546875" style="25" customWidth="1"/>
    <col min="19" max="16384" width="9.140625" style="25"/>
  </cols>
  <sheetData>
    <row r="1" spans="1:21" ht="54" customHeight="1" x14ac:dyDescent="0.25">
      <c r="A1" s="493" t="s">
        <v>117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21" ht="26.25" customHeight="1" x14ac:dyDescent="0.25">
      <c r="H3" s="25">
        <f ca="1">H3:H38</f>
        <v>0</v>
      </c>
      <c r="O3" s="494" t="s">
        <v>53</v>
      </c>
      <c r="P3" s="495"/>
      <c r="Q3" s="495"/>
      <c r="R3" s="495"/>
    </row>
    <row r="4" spans="1:21" x14ac:dyDescent="0.25">
      <c r="O4" s="496" t="s">
        <v>21</v>
      </c>
      <c r="P4" s="497"/>
      <c r="Q4" s="498"/>
      <c r="R4" s="333" t="s">
        <v>25</v>
      </c>
    </row>
    <row r="5" spans="1:21" x14ac:dyDescent="0.25">
      <c r="O5" s="22" t="s">
        <v>16</v>
      </c>
      <c r="P5" s="22"/>
      <c r="Q5" s="23"/>
      <c r="R5" s="20">
        <f ca="1">SUMIF('EB010-EB210'!$W$266:$X$500,O5,'EB010-EB210'!$X$266:$X$500)</f>
        <v>188</v>
      </c>
    </row>
    <row r="6" spans="1:21" x14ac:dyDescent="0.25">
      <c r="O6" s="22" t="s">
        <v>6</v>
      </c>
      <c r="P6" s="22"/>
      <c r="Q6" s="23"/>
      <c r="R6" s="20">
        <f ca="1">SUMIF('EB010-EB210'!$W$266:$X$500,O6,'EB010-EB210'!$X$266:$X$500)</f>
        <v>179</v>
      </c>
    </row>
    <row r="7" spans="1:21" x14ac:dyDescent="0.25">
      <c r="O7" s="22" t="s">
        <v>35</v>
      </c>
      <c r="P7" s="22"/>
      <c r="Q7" s="23"/>
      <c r="R7" s="20">
        <f ca="1">SUMIF('EB010-EB210'!$W$266:$X$500,O7,'EB010-EB210'!$X$266:$X$500)</f>
        <v>65</v>
      </c>
    </row>
    <row r="8" spans="1:21" x14ac:dyDescent="0.25">
      <c r="O8" s="22" t="s">
        <v>12</v>
      </c>
      <c r="P8" s="22"/>
      <c r="Q8" s="23"/>
      <c r="R8" s="20">
        <f ca="1">SUMIF('EB010-EB210'!$W$266:$X$500,O8,'EB010-EB210'!$X$266:$X$500)</f>
        <v>59</v>
      </c>
    </row>
    <row r="9" spans="1:21" x14ac:dyDescent="0.25">
      <c r="O9" s="22" t="s">
        <v>14</v>
      </c>
      <c r="P9" s="22"/>
      <c r="Q9" s="23"/>
      <c r="R9" s="20">
        <f ca="1">SUMIF('EB010-EB210'!$W$266:$X$500,O9,'EB010-EB210'!$X$266:$X$500)</f>
        <v>28</v>
      </c>
    </row>
    <row r="10" spans="1:21" ht="15.75" x14ac:dyDescent="0.25">
      <c r="O10" s="22" t="s">
        <v>15</v>
      </c>
      <c r="P10" s="22"/>
      <c r="Q10" s="23"/>
      <c r="R10" s="20">
        <f ca="1">SUMIF('EB010-EB210'!$W$266:$X$500,O10,'EB010-EB210'!$X$266:$X$500)</f>
        <v>25</v>
      </c>
      <c r="U10" s="133"/>
    </row>
    <row r="11" spans="1:21" x14ac:dyDescent="0.25">
      <c r="O11" s="22" t="s">
        <v>3</v>
      </c>
      <c r="P11" s="22"/>
      <c r="Q11" s="23"/>
      <c r="R11" s="20">
        <f ca="1">SUMIF('EB010-EB210'!$W$266:$X$500,O11,'EB010-EB210'!$X$266:$X$500)</f>
        <v>16</v>
      </c>
    </row>
    <row r="12" spans="1:21" x14ac:dyDescent="0.25">
      <c r="O12" s="22" t="s">
        <v>32</v>
      </c>
      <c r="P12" s="22"/>
      <c r="Q12" s="23"/>
      <c r="R12" s="20">
        <f ca="1">SUMIF('EB010-EB210'!$W$266:$X$500,O12,'EB010-EB210'!$X$266:$X$500)</f>
        <v>7</v>
      </c>
    </row>
    <row r="13" spans="1:21" x14ac:dyDescent="0.25">
      <c r="O13" s="22" t="s">
        <v>0</v>
      </c>
      <c r="P13" s="22"/>
      <c r="Q13" s="23"/>
      <c r="R13" s="20">
        <f ca="1">SUMIF('EB010-EB210'!$W$266:$X$500,O13,'EB010-EB210'!$X$266:$X$500)</f>
        <v>5</v>
      </c>
    </row>
    <row r="14" spans="1:21" x14ac:dyDescent="0.25">
      <c r="O14" s="22" t="s">
        <v>33</v>
      </c>
      <c r="P14" s="22"/>
      <c r="Q14" s="23"/>
      <c r="R14" s="20">
        <f ca="1">SUMIF('EB010-EB210'!$W$266:$X$500,O14,'EB010-EB210'!$X$266:$X$500)</f>
        <v>3</v>
      </c>
    </row>
    <row r="15" spans="1:21" x14ac:dyDescent="0.25">
      <c r="O15" s="22" t="s">
        <v>31</v>
      </c>
      <c r="P15" s="22"/>
      <c r="Q15" s="23"/>
      <c r="R15" s="20">
        <f ca="1">SUMIF('EB010-EB210'!$W$266:$X$500,O15,'EB010-EB210'!$X$266:$X$500)</f>
        <v>1</v>
      </c>
    </row>
    <row r="16" spans="1:21" x14ac:dyDescent="0.25">
      <c r="O16" s="22" t="s">
        <v>20</v>
      </c>
      <c r="P16" s="22"/>
      <c r="Q16" s="23"/>
      <c r="R16" s="20">
        <f ca="1">SUMIF('EB010-EB210'!$W$266:$X$500,O16,'EB010-EB210'!$X$266:$X$500)</f>
        <v>1</v>
      </c>
    </row>
    <row r="17" spans="1:18" x14ac:dyDescent="0.25">
      <c r="O17" s="22" t="s">
        <v>9</v>
      </c>
      <c r="P17" s="22"/>
      <c r="Q17" s="23"/>
      <c r="R17" s="20">
        <f ca="1">SUMIF('EB010-EB210'!$W$266:$X$500,O17,'EB010-EB210'!$X$266:$X$500)</f>
        <v>1</v>
      </c>
    </row>
    <row r="18" spans="1:18" x14ac:dyDescent="0.25">
      <c r="O18" s="22" t="s">
        <v>13</v>
      </c>
      <c r="P18" s="22"/>
      <c r="Q18" s="23"/>
      <c r="R18" s="20">
        <f ca="1">SUMIF('EB010-EB210'!$W$266:$X$500,O18,'EB010-EB210'!$X$266:$X$500)</f>
        <v>0</v>
      </c>
    </row>
    <row r="19" spans="1:18" x14ac:dyDescent="0.25">
      <c r="O19" s="22" t="s">
        <v>29</v>
      </c>
      <c r="P19" s="22"/>
      <c r="Q19" s="23"/>
      <c r="R19" s="20">
        <f ca="1">SUMIF('EB010-EB210'!$W$266:$X$500,O19,'EB010-EB210'!$X$266:$X$500)</f>
        <v>0</v>
      </c>
    </row>
    <row r="20" spans="1:18" ht="15.75" customHeight="1" x14ac:dyDescent="0.25">
      <c r="O20" s="22" t="s">
        <v>8</v>
      </c>
      <c r="P20" s="22"/>
      <c r="Q20" s="23"/>
      <c r="R20" s="20">
        <f ca="1">SUMIF('EB010-EB210'!$W$266:$X$500,O20,'EB010-EB210'!$X$266:$X$500)</f>
        <v>0</v>
      </c>
    </row>
    <row r="21" spans="1:18" ht="23.25" x14ac:dyDescent="0.25">
      <c r="A21" s="135"/>
      <c r="B21" s="136" t="s">
        <v>66</v>
      </c>
      <c r="C21" s="136"/>
      <c r="D21" s="136"/>
      <c r="E21" s="137"/>
      <c r="O21" s="22" t="s">
        <v>11</v>
      </c>
      <c r="P21" s="22"/>
      <c r="Q21" s="23"/>
      <c r="R21" s="20">
        <f ca="1">SUMIF('EB010-EB210'!$W$266:$X$500,O21,'EB010-EB210'!$X$266:$X$500)</f>
        <v>0</v>
      </c>
    </row>
    <row r="22" spans="1:18" ht="19.5" customHeight="1" x14ac:dyDescent="0.25">
      <c r="A22" s="141" t="s">
        <v>23</v>
      </c>
      <c r="B22" s="142" t="s">
        <v>18</v>
      </c>
      <c r="C22" s="142" t="s">
        <v>17</v>
      </c>
      <c r="D22" s="142" t="s">
        <v>1</v>
      </c>
      <c r="E22" s="143" t="s">
        <v>24</v>
      </c>
      <c r="O22" s="22" t="s">
        <v>81</v>
      </c>
      <c r="P22" s="22"/>
      <c r="Q22" s="23"/>
      <c r="R22" s="20">
        <f ca="1">SUMIF('EB010-EB210'!$W$266:$X$500,O22,'EB010-EB210'!$X$266:$X$500)</f>
        <v>0</v>
      </c>
    </row>
    <row r="23" spans="1:18" x14ac:dyDescent="0.25">
      <c r="A23" s="443">
        <v>1484983</v>
      </c>
      <c r="B23" s="444">
        <f>VLOOKUP(Table148[[#This Row],[Shop Order]],'EB010-EB210'!A:AC,4,FALSE)</f>
        <v>2187</v>
      </c>
      <c r="C23" s="444">
        <f>VLOOKUP(Table148[[#This Row],[Shop Order]],'EB010-EB210'!A:AC,5,FALSE)</f>
        <v>1821</v>
      </c>
      <c r="D23" s="445">
        <f>VLOOKUP(Table148[[#This Row],[Shop Order]],'EB010-EB210'!A:AC,6,FALSE)</f>
        <v>0.83264746227709185</v>
      </c>
      <c r="E23" s="446">
        <f>VLOOKUP(Table148[[#This Row],[Shop Order]],'EB010-EB210'!A:AC,7,FALSE)</f>
        <v>45033</v>
      </c>
      <c r="O23" s="22" t="s">
        <v>82</v>
      </c>
      <c r="P23" s="22"/>
      <c r="Q23" s="23"/>
      <c r="R23" s="20">
        <f ca="1">SUMIF('EB010-EB210'!$W$266:$X$500,O23,'EB010-EB210'!$X$266:$X$500)</f>
        <v>0</v>
      </c>
    </row>
    <row r="24" spans="1:18" x14ac:dyDescent="0.25">
      <c r="A24" s="443">
        <v>1486323</v>
      </c>
      <c r="B24" s="444">
        <f>VLOOKUP(Table148[[#This Row],[Shop Order]],'EB010-EB210'!A:AC,4,FALSE)</f>
        <v>2225</v>
      </c>
      <c r="C24" s="444">
        <f>VLOOKUP(Table148[[#This Row],[Shop Order]],'EB010-EB210'!A:AC,5,FALSE)</f>
        <v>1833</v>
      </c>
      <c r="D24" s="445">
        <f>VLOOKUP(Table148[[#This Row],[Shop Order]],'EB010-EB210'!A:AC,6,FALSE)</f>
        <v>0.8238202247191011</v>
      </c>
      <c r="E24" s="446">
        <f>VLOOKUP(Table148[[#This Row],[Shop Order]],'EB010-EB210'!A:AC,7,FALSE)</f>
        <v>45051</v>
      </c>
      <c r="G24" s="26"/>
      <c r="O24" s="22" t="s">
        <v>45</v>
      </c>
      <c r="P24" s="22"/>
      <c r="Q24" s="23"/>
      <c r="R24" s="20">
        <f ca="1">SUMIF('EB010-EB210'!$W$266:$X$500,O24,'EB010-EB210'!$X$266:$X$500)</f>
        <v>0</v>
      </c>
    </row>
    <row r="25" spans="1:18" x14ac:dyDescent="0.25">
      <c r="A25" s="443">
        <v>1486218</v>
      </c>
      <c r="B25" s="444">
        <f>VLOOKUP(Table148[[#This Row],[Shop Order]],'EB010-EB210'!A:AC,4,FALSE)</f>
        <v>2145</v>
      </c>
      <c r="C25" s="444">
        <f>VLOOKUP(Table148[[#This Row],[Shop Order]],'EB010-EB210'!A:AC,5,FALSE)</f>
        <v>1858</v>
      </c>
      <c r="D25" s="445">
        <f>VLOOKUP(Table148[[#This Row],[Shop Order]],'EB010-EB210'!A:AC,6,FALSE)</f>
        <v>0.8662004662004662</v>
      </c>
      <c r="E25" s="446">
        <f>VLOOKUP(Table148[[#This Row],[Shop Order]],'EB010-EB210'!A:AC,7,FALSE)</f>
        <v>45061</v>
      </c>
      <c r="O25" s="22" t="s">
        <v>127</v>
      </c>
      <c r="P25" s="22"/>
      <c r="Q25" s="23"/>
      <c r="R25" s="20">
        <f ca="1">SUMIF('EB010-EB210'!$W$266:$X$500,O25,'EB010-EB210'!$X$266:$X$500)</f>
        <v>0</v>
      </c>
    </row>
    <row r="26" spans="1:18" x14ac:dyDescent="0.25">
      <c r="A26" s="443">
        <v>1486755</v>
      </c>
      <c r="B26" s="444">
        <f>VLOOKUP(Table148[[#This Row],[Shop Order]],'EB010-EB210'!A:AC,4,FALSE)</f>
        <v>2297</v>
      </c>
      <c r="C26" s="444">
        <f>VLOOKUP(Table148[[#This Row],[Shop Order]],'EB010-EB210'!A:AC,5,FALSE)</f>
        <v>1890</v>
      </c>
      <c r="D26" s="445">
        <f>VLOOKUP(Table148[[#This Row],[Shop Order]],'EB010-EB210'!A:AC,6,FALSE)</f>
        <v>0.82281236395298218</v>
      </c>
      <c r="E26" s="446">
        <f>VLOOKUP(Table148[[#This Row],[Shop Order]],'EB010-EB210'!A:AC,7,FALSE)</f>
        <v>45072</v>
      </c>
      <c r="O26" s="22" t="s">
        <v>83</v>
      </c>
      <c r="P26" s="22"/>
      <c r="Q26" s="23"/>
      <c r="R26" s="20">
        <f ca="1">SUMIF('EB010-EB210'!$W$266:$X$500,O26,'EB010-EB210'!$X$266:$X$500)</f>
        <v>0</v>
      </c>
    </row>
    <row r="27" spans="1:18" x14ac:dyDescent="0.25">
      <c r="A27" s="443">
        <v>1486760</v>
      </c>
      <c r="B27" s="444">
        <f>VLOOKUP(Table148[[#This Row],[Shop Order]],'EB010-EB210'!A:AC,4,FALSE)</f>
        <v>2074</v>
      </c>
      <c r="C27" s="444">
        <f>VLOOKUP(Table148[[#This Row],[Shop Order]],'EB010-EB210'!A:AC,5,FALSE)</f>
        <v>1899</v>
      </c>
      <c r="D27" s="445">
        <f>VLOOKUP(Table148[[#This Row],[Shop Order]],'EB010-EB210'!A:AC,6,FALSE)</f>
        <v>0.91562198649951787</v>
      </c>
      <c r="E27" s="446">
        <f>VLOOKUP(Table148[[#This Row],[Shop Order]],'EB010-EB210'!A:AC,7,FALSE)</f>
        <v>45085</v>
      </c>
      <c r="O27" s="22" t="s">
        <v>104</v>
      </c>
      <c r="P27" s="22"/>
      <c r="Q27" s="23"/>
      <c r="R27" s="20">
        <f ca="1">SUMIF('EB010-EB210'!$W$266:$X$500,O27,'EB010-EB210'!$X$266:$X$500)</f>
        <v>0</v>
      </c>
    </row>
    <row r="28" spans="1:18" x14ac:dyDescent="0.25">
      <c r="A28" s="443">
        <v>1488029</v>
      </c>
      <c r="B28" s="444">
        <f>VLOOKUP(Table148[[#This Row],[Shop Order]],'EB010-EB210'!A:AC,4,FALSE)</f>
        <v>2092</v>
      </c>
      <c r="C28" s="444">
        <f>VLOOKUP(Table148[[#This Row],[Shop Order]],'EB010-EB210'!A:AC,5,FALSE)</f>
        <v>1895</v>
      </c>
      <c r="D28" s="445">
        <f>VLOOKUP(Table148[[#This Row],[Shop Order]],'EB010-EB210'!A:AC,6,FALSE)</f>
        <v>0.90583173996175903</v>
      </c>
      <c r="E28" s="446">
        <f>VLOOKUP(Table148[[#This Row],[Shop Order]],'EB010-EB210'!A:AC,7,FALSE)</f>
        <v>45097</v>
      </c>
      <c r="O28" s="22" t="s">
        <v>46</v>
      </c>
      <c r="P28" s="22"/>
      <c r="Q28" s="23"/>
      <c r="R28" s="20">
        <f ca="1">SUMIF('EB010-EB210'!$W$266:$X$500,O28,'EB010-EB210'!$X$266:$X$500)</f>
        <v>0</v>
      </c>
    </row>
    <row r="29" spans="1:18" ht="15" customHeight="1" x14ac:dyDescent="0.25">
      <c r="A29" s="499" t="s">
        <v>52</v>
      </c>
      <c r="B29" s="499"/>
      <c r="C29" s="499"/>
      <c r="D29" s="313">
        <f>AVERAGE(D23:D28)</f>
        <v>0.86115570726848623</v>
      </c>
      <c r="E29" s="144"/>
      <c r="O29" s="22" t="s">
        <v>30</v>
      </c>
      <c r="P29" s="33"/>
      <c r="Q29" s="33"/>
      <c r="R29" s="20">
        <f ca="1">SUMIF('EB010-EB210'!$W$266:$X$500,O29,'EB010-EB210'!$X$266:$X$500)</f>
        <v>0</v>
      </c>
    </row>
    <row r="31" spans="1:18" ht="30.75" customHeight="1" x14ac:dyDescent="0.25">
      <c r="E31" s="25"/>
    </row>
    <row r="32" spans="1:18" ht="38.25" customHeight="1" x14ac:dyDescent="0.25">
      <c r="E32" s="25"/>
    </row>
    <row r="33" spans="5:5" ht="33.75" customHeight="1" x14ac:dyDescent="0.25">
      <c r="E33" s="25"/>
    </row>
  </sheetData>
  <autoFilter ref="O4:R4">
    <filterColumn colId="0" showButton="0"/>
    <filterColumn colId="1" showButton="0"/>
    <sortState ref="O5:R29">
      <sortCondition descending="1" ref="R4"/>
    </sortState>
  </autoFilter>
  <dataConsolidate/>
  <mergeCells count="4">
    <mergeCell ref="A1:R1"/>
    <mergeCell ref="O3:R3"/>
    <mergeCell ref="O4:Q4"/>
    <mergeCell ref="A29:C29"/>
  </mergeCells>
  <phoneticPr fontId="34" type="noConversion"/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zoomScale="70" zoomScaleNormal="70" workbookViewId="0">
      <selection activeCell="X53" sqref="X53"/>
    </sheetView>
  </sheetViews>
  <sheetFormatPr defaultColWidth="9.140625" defaultRowHeight="15" x14ac:dyDescent="0.25"/>
  <cols>
    <col min="1" max="2" width="13.140625" style="47" customWidth="1"/>
    <col min="3" max="3" width="9.5703125" style="47" customWidth="1"/>
    <col min="4" max="4" width="10.140625" style="47" customWidth="1"/>
    <col min="5" max="5" width="7.42578125" style="47" bestFit="1" customWidth="1"/>
    <col min="6" max="6" width="10.28515625" style="47" bestFit="1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7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7" customWidth="1"/>
    <col min="25" max="25" width="0.28515625" style="47" customWidth="1"/>
    <col min="26" max="26" width="49.28515625" style="47" bestFit="1" customWidth="1"/>
    <col min="27" max="16384" width="9.140625" style="47"/>
  </cols>
  <sheetData>
    <row r="1" spans="1:26" ht="15.75" thickBot="1" x14ac:dyDescent="0.3"/>
    <row r="2" spans="1:26" s="25" customFormat="1" ht="90.75" thickBot="1" x14ac:dyDescent="0.3">
      <c r="A2" s="49" t="s">
        <v>23</v>
      </c>
      <c r="B2" s="49" t="s">
        <v>50</v>
      </c>
      <c r="C2" s="49" t="s">
        <v>55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76</v>
      </c>
      <c r="I2" s="52" t="s">
        <v>77</v>
      </c>
      <c r="J2" s="52" t="s">
        <v>56</v>
      </c>
      <c r="K2" s="52" t="s">
        <v>61</v>
      </c>
      <c r="L2" s="52" t="s">
        <v>57</v>
      </c>
      <c r="M2" s="52" t="s">
        <v>62</v>
      </c>
      <c r="N2" s="52" t="s">
        <v>58</v>
      </c>
      <c r="O2" s="52" t="s">
        <v>63</v>
      </c>
      <c r="P2" s="52" t="s">
        <v>59</v>
      </c>
      <c r="Q2" s="52" t="s">
        <v>78</v>
      </c>
      <c r="R2" s="52" t="s">
        <v>60</v>
      </c>
      <c r="S2" s="52" t="s">
        <v>128</v>
      </c>
      <c r="T2" s="49" t="s">
        <v>43</v>
      </c>
      <c r="U2" s="49" t="s">
        <v>5</v>
      </c>
      <c r="V2" s="48" t="s">
        <v>2</v>
      </c>
      <c r="W2" s="86" t="s">
        <v>166</v>
      </c>
      <c r="X2" s="87" t="s">
        <v>21</v>
      </c>
      <c r="Y2" s="212" t="s">
        <v>5</v>
      </c>
      <c r="Z2" s="215" t="s">
        <v>7</v>
      </c>
    </row>
    <row r="3" spans="1:26" s="25" customFormat="1" ht="14.25" customHeight="1" thickBot="1" x14ac:dyDescent="0.3">
      <c r="A3" s="214">
        <v>1490056</v>
      </c>
      <c r="B3" s="214" t="s">
        <v>344</v>
      </c>
      <c r="C3" s="452">
        <v>288</v>
      </c>
      <c r="D3" s="452">
        <v>309</v>
      </c>
      <c r="E3" s="459">
        <v>277</v>
      </c>
      <c r="F3" s="460">
        <f>E3/D3</f>
        <v>0.8964401294498382</v>
      </c>
      <c r="G3" s="213">
        <v>45041</v>
      </c>
      <c r="H3" s="202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0"/>
      <c r="U3" s="92"/>
      <c r="V3" s="199"/>
      <c r="W3" s="199"/>
      <c r="X3" s="93" t="s">
        <v>79</v>
      </c>
      <c r="Y3" s="212" t="s">
        <v>5</v>
      </c>
      <c r="Z3" s="84"/>
    </row>
    <row r="4" spans="1:26" s="25" customFormat="1" ht="15" customHeight="1" x14ac:dyDescent="0.25">
      <c r="A4" s="55"/>
      <c r="B4" s="56"/>
      <c r="C4" s="56"/>
      <c r="D4" s="56"/>
      <c r="E4" s="56"/>
      <c r="F4" s="56"/>
      <c r="G4" s="57"/>
      <c r="H4" s="64">
        <v>14</v>
      </c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65">
        <v>3</v>
      </c>
      <c r="U4" s="77">
        <f t="shared" ref="U4:U21" si="0">SUM(H4,J4,L4,N4,P4,R4,T4)</f>
        <v>17</v>
      </c>
      <c r="V4" s="216">
        <f>($U4)/$D$3</f>
        <v>5.5016181229773461E-2</v>
      </c>
      <c r="W4" s="252">
        <f>D3</f>
        <v>309</v>
      </c>
      <c r="X4" s="198" t="s">
        <v>16</v>
      </c>
      <c r="Y4" s="211">
        <f t="shared" ref="Y4:Y15" si="1">U4</f>
        <v>17</v>
      </c>
      <c r="Z4" s="103"/>
    </row>
    <row r="5" spans="1:26" s="25" customFormat="1" x14ac:dyDescent="0.25">
      <c r="A5" s="58"/>
      <c r="B5" s="59"/>
      <c r="C5" s="59"/>
      <c r="D5" s="59"/>
      <c r="E5" s="59"/>
      <c r="F5" s="59"/>
      <c r="G5" s="60"/>
      <c r="H5" s="66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67"/>
      <c r="U5" s="73">
        <f t="shared" si="0"/>
        <v>0</v>
      </c>
      <c r="V5" s="216">
        <f t="shared" ref="V5:V30" si="2">($U5)/$D$3</f>
        <v>0</v>
      </c>
      <c r="W5" s="252">
        <f>D3</f>
        <v>309</v>
      </c>
      <c r="X5" s="197" t="s">
        <v>6</v>
      </c>
      <c r="Y5" s="193">
        <f t="shared" si="1"/>
        <v>0</v>
      </c>
      <c r="Z5" s="134"/>
    </row>
    <row r="6" spans="1:26" s="25" customFormat="1" x14ac:dyDescent="0.25">
      <c r="A6" s="58"/>
      <c r="B6" s="59"/>
      <c r="C6" s="59"/>
      <c r="D6" s="59"/>
      <c r="E6" s="61"/>
      <c r="F6" s="61"/>
      <c r="G6" s="60"/>
      <c r="H6" s="66">
        <v>1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67"/>
      <c r="U6" s="73">
        <f t="shared" si="0"/>
        <v>1</v>
      </c>
      <c r="V6" s="216">
        <f t="shared" si="2"/>
        <v>3.2362459546925568E-3</v>
      </c>
      <c r="W6" s="252">
        <f>D3</f>
        <v>309</v>
      </c>
      <c r="X6" s="197" t="s">
        <v>14</v>
      </c>
      <c r="Y6" s="193">
        <f t="shared" si="1"/>
        <v>1</v>
      </c>
      <c r="Z6" s="85"/>
    </row>
    <row r="7" spans="1:26" s="25" customFormat="1" x14ac:dyDescent="0.25">
      <c r="A7" s="58"/>
      <c r="B7" s="59"/>
      <c r="C7" s="59"/>
      <c r="D7" s="59"/>
      <c r="E7" s="61"/>
      <c r="F7" s="61"/>
      <c r="G7" s="60"/>
      <c r="H7" s="66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67"/>
      <c r="U7" s="73">
        <f t="shared" si="0"/>
        <v>0</v>
      </c>
      <c r="V7" s="216">
        <f t="shared" si="2"/>
        <v>0</v>
      </c>
      <c r="W7" s="252">
        <f>D3</f>
        <v>309</v>
      </c>
      <c r="X7" s="197" t="s">
        <v>15</v>
      </c>
      <c r="Y7" s="193">
        <f t="shared" si="1"/>
        <v>0</v>
      </c>
      <c r="Z7" s="85"/>
    </row>
    <row r="8" spans="1:26" s="25" customFormat="1" x14ac:dyDescent="0.25">
      <c r="A8" s="58"/>
      <c r="B8" s="59"/>
      <c r="C8" s="59"/>
      <c r="D8" s="59"/>
      <c r="E8" s="61"/>
      <c r="F8" s="61"/>
      <c r="G8" s="60"/>
      <c r="H8" s="66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67"/>
      <c r="U8" s="73">
        <f t="shared" si="0"/>
        <v>0</v>
      </c>
      <c r="V8" s="216">
        <f t="shared" si="2"/>
        <v>0</v>
      </c>
      <c r="W8" s="252">
        <f>D3</f>
        <v>309</v>
      </c>
      <c r="X8" s="197" t="s">
        <v>32</v>
      </c>
      <c r="Y8" s="193">
        <f t="shared" si="1"/>
        <v>0</v>
      </c>
      <c r="Z8" s="134"/>
    </row>
    <row r="9" spans="1:26" s="25" customFormat="1" x14ac:dyDescent="0.25">
      <c r="A9" s="58"/>
      <c r="B9" s="59"/>
      <c r="C9" s="59"/>
      <c r="D9" s="59"/>
      <c r="E9" s="61"/>
      <c r="F9" s="61"/>
      <c r="G9" s="60"/>
      <c r="H9" s="66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67"/>
      <c r="U9" s="73">
        <f t="shared" si="0"/>
        <v>0</v>
      </c>
      <c r="V9" s="216">
        <f t="shared" si="2"/>
        <v>0</v>
      </c>
      <c r="W9" s="252">
        <f>D3</f>
        <v>309</v>
      </c>
      <c r="X9" s="197" t="s">
        <v>33</v>
      </c>
      <c r="Y9" s="193">
        <f t="shared" si="1"/>
        <v>0</v>
      </c>
      <c r="Z9" s="134"/>
    </row>
    <row r="10" spans="1:26" s="25" customFormat="1" x14ac:dyDescent="0.25">
      <c r="A10" s="58"/>
      <c r="B10" s="59"/>
      <c r="C10" s="59"/>
      <c r="D10" s="59"/>
      <c r="E10" s="61"/>
      <c r="F10" s="61"/>
      <c r="G10" s="60"/>
      <c r="H10" s="66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67"/>
      <c r="U10" s="73">
        <f t="shared" si="0"/>
        <v>0</v>
      </c>
      <c r="V10" s="216">
        <f t="shared" si="2"/>
        <v>0</v>
      </c>
      <c r="W10" s="252">
        <f>D3</f>
        <v>309</v>
      </c>
      <c r="X10" s="197" t="s">
        <v>37</v>
      </c>
      <c r="Y10" s="193">
        <f t="shared" si="1"/>
        <v>0</v>
      </c>
      <c r="Z10" s="134"/>
    </row>
    <row r="11" spans="1:26" s="25" customFormat="1" x14ac:dyDescent="0.25">
      <c r="A11" s="58"/>
      <c r="B11" s="59"/>
      <c r="C11" s="59"/>
      <c r="D11" s="59"/>
      <c r="E11" s="61"/>
      <c r="F11" s="61"/>
      <c r="G11" s="60"/>
      <c r="H11" s="66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67"/>
      <c r="U11" s="73">
        <f t="shared" si="0"/>
        <v>0</v>
      </c>
      <c r="V11" s="216">
        <f t="shared" si="2"/>
        <v>0</v>
      </c>
      <c r="W11" s="252">
        <f>D3</f>
        <v>309</v>
      </c>
      <c r="X11" s="197" t="s">
        <v>31</v>
      </c>
      <c r="Y11" s="193">
        <f t="shared" si="1"/>
        <v>0</v>
      </c>
      <c r="Z11" s="134"/>
    </row>
    <row r="12" spans="1:26" s="25" customFormat="1" x14ac:dyDescent="0.25">
      <c r="A12" s="58"/>
      <c r="B12" s="59"/>
      <c r="C12" s="59"/>
      <c r="D12" s="59"/>
      <c r="E12" s="61"/>
      <c r="F12" s="61"/>
      <c r="G12" s="60"/>
      <c r="H12" s="66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67"/>
      <c r="U12" s="73">
        <f t="shared" si="0"/>
        <v>0</v>
      </c>
      <c r="V12" s="216">
        <f t="shared" si="2"/>
        <v>0</v>
      </c>
      <c r="W12" s="252">
        <f>D3</f>
        <v>309</v>
      </c>
      <c r="X12" s="197" t="s">
        <v>0</v>
      </c>
      <c r="Y12" s="193">
        <f t="shared" si="1"/>
        <v>0</v>
      </c>
      <c r="Z12" s="85"/>
    </row>
    <row r="13" spans="1:26" s="25" customFormat="1" x14ac:dyDescent="0.25">
      <c r="A13" s="58"/>
      <c r="B13" s="59"/>
      <c r="C13" s="59"/>
      <c r="D13" s="59"/>
      <c r="E13" s="61"/>
      <c r="F13" s="61"/>
      <c r="G13" s="60"/>
      <c r="H13" s="66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67"/>
      <c r="U13" s="73">
        <f t="shared" si="0"/>
        <v>0</v>
      </c>
      <c r="V13" s="216">
        <f t="shared" si="2"/>
        <v>0</v>
      </c>
      <c r="W13" s="252">
        <f>D3</f>
        <v>309</v>
      </c>
      <c r="X13" s="197" t="s">
        <v>12</v>
      </c>
      <c r="Y13" s="193">
        <f t="shared" si="1"/>
        <v>0</v>
      </c>
      <c r="Z13" s="85"/>
    </row>
    <row r="14" spans="1:26" s="25" customFormat="1" x14ac:dyDescent="0.25">
      <c r="A14" s="58"/>
      <c r="B14" s="59"/>
      <c r="C14" s="59"/>
      <c r="D14" s="59"/>
      <c r="E14" s="61"/>
      <c r="F14" s="61"/>
      <c r="G14" s="60"/>
      <c r="H14" s="66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67"/>
      <c r="U14" s="73">
        <f t="shared" si="0"/>
        <v>0</v>
      </c>
      <c r="V14" s="216">
        <f t="shared" si="2"/>
        <v>0</v>
      </c>
      <c r="W14" s="252">
        <f>D3</f>
        <v>309</v>
      </c>
      <c r="X14" s="197" t="s">
        <v>35</v>
      </c>
      <c r="Y14" s="193">
        <f t="shared" si="1"/>
        <v>0</v>
      </c>
      <c r="Z14" s="134"/>
    </row>
    <row r="15" spans="1:26" s="25" customFormat="1" x14ac:dyDescent="0.25">
      <c r="A15" s="58"/>
      <c r="B15" s="59"/>
      <c r="C15" s="59"/>
      <c r="D15" s="59"/>
      <c r="E15" s="61"/>
      <c r="F15" s="61"/>
      <c r="G15" s="60"/>
      <c r="H15" s="70">
        <v>1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2">
        <v>1</v>
      </c>
      <c r="U15" s="192">
        <f t="shared" si="0"/>
        <v>2</v>
      </c>
      <c r="V15" s="216">
        <f t="shared" si="2"/>
        <v>6.4724919093851136E-3</v>
      </c>
      <c r="W15" s="252">
        <f>D3</f>
        <v>309</v>
      </c>
      <c r="X15" s="210" t="s">
        <v>20</v>
      </c>
      <c r="Y15" s="193">
        <f t="shared" si="1"/>
        <v>2</v>
      </c>
      <c r="Z15" s="85"/>
    </row>
    <row r="16" spans="1:26" s="25" customFormat="1" x14ac:dyDescent="0.25">
      <c r="A16" s="58"/>
      <c r="B16" s="59"/>
      <c r="C16" s="59"/>
      <c r="D16" s="59"/>
      <c r="E16" s="61"/>
      <c r="F16" s="61"/>
      <c r="G16" s="62"/>
      <c r="H16" s="38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67"/>
      <c r="U16" s="73">
        <f t="shared" si="0"/>
        <v>0</v>
      </c>
      <c r="V16" s="216">
        <f t="shared" si="2"/>
        <v>0</v>
      </c>
      <c r="W16" s="252">
        <f>D3</f>
        <v>309</v>
      </c>
      <c r="X16" s="197" t="s">
        <v>39</v>
      </c>
      <c r="Y16" s="193"/>
      <c r="Z16" s="134"/>
    </row>
    <row r="17" spans="1:26" s="25" customFormat="1" ht="15.75" thickBot="1" x14ac:dyDescent="0.3">
      <c r="A17" s="58"/>
      <c r="B17" s="59"/>
      <c r="C17" s="59"/>
      <c r="D17" s="59"/>
      <c r="E17" s="61"/>
      <c r="F17" s="61"/>
      <c r="G17" s="60"/>
      <c r="H17" s="209"/>
      <c r="I17" s="208"/>
      <c r="J17" s="208">
        <v>5</v>
      </c>
      <c r="K17" s="208"/>
      <c r="L17" s="208"/>
      <c r="M17" s="208"/>
      <c r="N17" s="208"/>
      <c r="O17" s="208"/>
      <c r="P17" s="208"/>
      <c r="Q17" s="208"/>
      <c r="R17" s="208"/>
      <c r="S17" s="208"/>
      <c r="T17" s="207"/>
      <c r="U17" s="206">
        <f t="shared" si="0"/>
        <v>5</v>
      </c>
      <c r="V17" s="320">
        <f t="shared" si="2"/>
        <v>1.6181229773462782E-2</v>
      </c>
      <c r="W17" s="253">
        <f>D3</f>
        <v>309</v>
      </c>
      <c r="X17" s="205" t="s">
        <v>29</v>
      </c>
      <c r="Y17" s="193">
        <f>U17</f>
        <v>5</v>
      </c>
      <c r="Z17" s="134"/>
    </row>
    <row r="18" spans="1:26" s="25" customFormat="1" x14ac:dyDescent="0.25">
      <c r="A18" s="58"/>
      <c r="B18" s="59"/>
      <c r="C18" s="59"/>
      <c r="D18" s="59"/>
      <c r="E18" s="61"/>
      <c r="F18" s="61"/>
      <c r="G18" s="60"/>
      <c r="H18" s="64"/>
      <c r="I18" s="182"/>
      <c r="J18" s="76">
        <v>1</v>
      </c>
      <c r="K18" s="76"/>
      <c r="L18" s="76"/>
      <c r="M18" s="76"/>
      <c r="N18" s="76"/>
      <c r="O18" s="76"/>
      <c r="P18" s="76"/>
      <c r="Q18" s="76"/>
      <c r="R18" s="76"/>
      <c r="S18" s="76"/>
      <c r="T18" s="68"/>
      <c r="U18" s="73">
        <f t="shared" si="0"/>
        <v>1</v>
      </c>
      <c r="V18" s="216">
        <f t="shared" si="2"/>
        <v>3.2362459546925568E-3</v>
      </c>
      <c r="W18" s="254">
        <f>D3</f>
        <v>309</v>
      </c>
      <c r="X18" s="204" t="s">
        <v>11</v>
      </c>
      <c r="Y18" s="193"/>
      <c r="Z18" s="134"/>
    </row>
    <row r="19" spans="1:26" s="25" customFormat="1" x14ac:dyDescent="0.25">
      <c r="A19" s="58"/>
      <c r="B19" s="59"/>
      <c r="C19" s="59"/>
      <c r="D19" s="59"/>
      <c r="E19" s="61"/>
      <c r="F19" s="61"/>
      <c r="G19" s="60"/>
      <c r="H19" s="66"/>
      <c r="I19" s="38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67"/>
      <c r="U19" s="73">
        <f t="shared" si="0"/>
        <v>0</v>
      </c>
      <c r="V19" s="216">
        <f t="shared" si="2"/>
        <v>0</v>
      </c>
      <c r="W19" s="252">
        <f>D3</f>
        <v>309</v>
      </c>
      <c r="X19" s="197" t="s">
        <v>30</v>
      </c>
      <c r="Y19" s="193">
        <f t="shared" ref="Y19:Y33" si="3">U19</f>
        <v>0</v>
      </c>
      <c r="Z19" s="85"/>
    </row>
    <row r="20" spans="1:26" s="25" customFormat="1" x14ac:dyDescent="0.25">
      <c r="A20" s="58"/>
      <c r="B20" s="59"/>
      <c r="C20" s="59"/>
      <c r="D20" s="59"/>
      <c r="E20" s="61"/>
      <c r="F20" s="61"/>
      <c r="G20" s="60"/>
      <c r="H20" s="66"/>
      <c r="I20" s="38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67"/>
      <c r="U20" s="73">
        <f t="shared" si="0"/>
        <v>0</v>
      </c>
      <c r="V20" s="216">
        <f t="shared" si="2"/>
        <v>0</v>
      </c>
      <c r="W20" s="252">
        <f>D3</f>
        <v>309</v>
      </c>
      <c r="X20" s="197" t="s">
        <v>3</v>
      </c>
      <c r="Y20" s="193">
        <f t="shared" si="3"/>
        <v>0</v>
      </c>
      <c r="Z20" s="85"/>
    </row>
    <row r="21" spans="1:26" s="25" customFormat="1" x14ac:dyDescent="0.25">
      <c r="A21" s="58"/>
      <c r="B21" s="59"/>
      <c r="C21" s="59"/>
      <c r="D21" s="59"/>
      <c r="E21" s="61"/>
      <c r="F21" s="61"/>
      <c r="G21" s="60"/>
      <c r="H21" s="66"/>
      <c r="I21" s="38">
        <v>1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67"/>
      <c r="U21" s="73">
        <f t="shared" si="0"/>
        <v>0</v>
      </c>
      <c r="V21" s="216">
        <f t="shared" si="2"/>
        <v>0</v>
      </c>
      <c r="W21" s="252">
        <f>D3</f>
        <v>309</v>
      </c>
      <c r="X21" s="197" t="s">
        <v>8</v>
      </c>
      <c r="Y21" s="193">
        <f t="shared" si="3"/>
        <v>0</v>
      </c>
      <c r="Z21" s="113" t="s">
        <v>164</v>
      </c>
    </row>
    <row r="22" spans="1:26" s="25" customFormat="1" x14ac:dyDescent="0.25">
      <c r="A22" s="58"/>
      <c r="B22" s="59"/>
      <c r="C22" s="59"/>
      <c r="D22" s="59"/>
      <c r="E22" s="61"/>
      <c r="F22" s="61"/>
      <c r="G22" s="60"/>
      <c r="H22" s="66"/>
      <c r="I22" s="38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67">
        <v>1</v>
      </c>
      <c r="U22" s="73">
        <f>SUM(H22,J22,L22,N22,P22,R22,T22)</f>
        <v>1</v>
      </c>
      <c r="V22" s="216">
        <f t="shared" si="2"/>
        <v>3.2362459546925568E-3</v>
      </c>
      <c r="W22" s="252">
        <f>D3</f>
        <v>309</v>
      </c>
      <c r="X22" s="197" t="s">
        <v>9</v>
      </c>
      <c r="Y22" s="193">
        <f t="shared" si="3"/>
        <v>1</v>
      </c>
      <c r="Z22" s="113" t="s">
        <v>346</v>
      </c>
    </row>
    <row r="23" spans="1:26" s="25" customFormat="1" x14ac:dyDescent="0.25">
      <c r="A23" s="58"/>
      <c r="B23" s="59"/>
      <c r="C23" s="59"/>
      <c r="D23" s="59"/>
      <c r="E23" s="61"/>
      <c r="F23" s="61"/>
      <c r="G23" s="60"/>
      <c r="H23" s="66"/>
      <c r="I23" s="38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67"/>
      <c r="U23" s="73">
        <f t="shared" ref="U23:U30" si="4">SUM(H23,J23,L23,N23,P23,R23,T23)</f>
        <v>0</v>
      </c>
      <c r="V23" s="216">
        <f t="shared" si="2"/>
        <v>0</v>
      </c>
      <c r="W23" s="252">
        <f>D3</f>
        <v>309</v>
      </c>
      <c r="X23" s="197" t="s">
        <v>81</v>
      </c>
      <c r="Y23" s="193">
        <f t="shared" si="3"/>
        <v>0</v>
      </c>
      <c r="Z23" s="134"/>
    </row>
    <row r="24" spans="1:26" s="25" customFormat="1" x14ac:dyDescent="0.25">
      <c r="A24" s="58"/>
      <c r="B24" s="59"/>
      <c r="C24" s="59"/>
      <c r="D24" s="59"/>
      <c r="E24" s="61"/>
      <c r="F24" s="61"/>
      <c r="G24" s="60"/>
      <c r="H24" s="132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67"/>
      <c r="U24" s="73">
        <f t="shared" si="4"/>
        <v>0</v>
      </c>
      <c r="V24" s="216">
        <f t="shared" si="2"/>
        <v>0</v>
      </c>
      <c r="W24" s="252">
        <f>D3</f>
        <v>309</v>
      </c>
      <c r="X24" s="197" t="s">
        <v>20</v>
      </c>
      <c r="Y24" s="193">
        <f t="shared" si="3"/>
        <v>0</v>
      </c>
      <c r="Z24" s="85"/>
    </row>
    <row r="25" spans="1:26" s="25" customFormat="1" x14ac:dyDescent="0.25">
      <c r="A25" s="58"/>
      <c r="B25" s="59"/>
      <c r="C25" s="59"/>
      <c r="D25" s="59"/>
      <c r="E25" s="61"/>
      <c r="F25" s="61"/>
      <c r="G25" s="60"/>
      <c r="H25" s="66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67"/>
      <c r="U25" s="73">
        <f t="shared" si="4"/>
        <v>0</v>
      </c>
      <c r="V25" s="216">
        <f t="shared" si="2"/>
        <v>0</v>
      </c>
      <c r="W25" s="252">
        <f>D3</f>
        <v>309</v>
      </c>
      <c r="X25" s="197" t="s">
        <v>82</v>
      </c>
      <c r="Y25" s="193">
        <f t="shared" si="3"/>
        <v>0</v>
      </c>
      <c r="Z25" s="85"/>
    </row>
    <row r="26" spans="1:26" s="25" customFormat="1" x14ac:dyDescent="0.25">
      <c r="A26" s="58"/>
      <c r="B26" s="59"/>
      <c r="C26" s="59"/>
      <c r="D26" s="59"/>
      <c r="E26" s="61"/>
      <c r="F26" s="61"/>
      <c r="G26" s="60"/>
      <c r="H26" s="66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67"/>
      <c r="U26" s="73">
        <f t="shared" si="4"/>
        <v>0</v>
      </c>
      <c r="V26" s="216">
        <f t="shared" si="2"/>
        <v>0</v>
      </c>
      <c r="W26" s="252">
        <f>D3</f>
        <v>309</v>
      </c>
      <c r="X26" s="197" t="s">
        <v>10</v>
      </c>
      <c r="Y26" s="193">
        <f t="shared" si="3"/>
        <v>0</v>
      </c>
      <c r="Z26" s="134"/>
    </row>
    <row r="27" spans="1:26" s="25" customFormat="1" x14ac:dyDescent="0.25">
      <c r="A27" s="58"/>
      <c r="B27" s="59"/>
      <c r="C27" s="59"/>
      <c r="D27" s="59"/>
      <c r="E27" s="61"/>
      <c r="F27" s="61"/>
      <c r="G27" s="60"/>
      <c r="H27" s="66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67"/>
      <c r="U27" s="73">
        <f t="shared" si="4"/>
        <v>0</v>
      </c>
      <c r="V27" s="216">
        <f t="shared" si="2"/>
        <v>0</v>
      </c>
      <c r="W27" s="252">
        <f>D3</f>
        <v>309</v>
      </c>
      <c r="X27" s="197" t="s">
        <v>13</v>
      </c>
      <c r="Y27" s="193">
        <f t="shared" si="3"/>
        <v>0</v>
      </c>
      <c r="Z27" s="134"/>
    </row>
    <row r="28" spans="1:26" s="25" customFormat="1" x14ac:dyDescent="0.25">
      <c r="A28" s="58"/>
      <c r="B28" s="59"/>
      <c r="C28" s="59"/>
      <c r="D28" s="59"/>
      <c r="E28" s="61"/>
      <c r="F28" s="61"/>
      <c r="G28" s="60"/>
      <c r="H28" s="66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67"/>
      <c r="U28" s="73">
        <f t="shared" si="4"/>
        <v>0</v>
      </c>
      <c r="V28" s="216">
        <f t="shared" si="2"/>
        <v>0</v>
      </c>
      <c r="W28" s="252">
        <f>D3</f>
        <v>309</v>
      </c>
      <c r="X28" s="197" t="s">
        <v>100</v>
      </c>
      <c r="Y28" s="193">
        <f t="shared" si="3"/>
        <v>0</v>
      </c>
      <c r="Z28" s="85"/>
    </row>
    <row r="29" spans="1:26" s="25" customFormat="1" x14ac:dyDescent="0.25">
      <c r="A29" s="58"/>
      <c r="B29" s="59"/>
      <c r="C29" s="59"/>
      <c r="D29" s="59"/>
      <c r="E29" s="61"/>
      <c r="F29" s="61"/>
      <c r="G29" s="60"/>
      <c r="H29" s="66"/>
      <c r="I29" s="75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7"/>
      <c r="U29" s="73">
        <f t="shared" si="4"/>
        <v>0</v>
      </c>
      <c r="V29" s="216">
        <f t="shared" si="2"/>
        <v>0</v>
      </c>
      <c r="W29" s="252">
        <f>D3</f>
        <v>309</v>
      </c>
      <c r="X29" s="197" t="s">
        <v>84</v>
      </c>
      <c r="Y29" s="193">
        <f t="shared" si="3"/>
        <v>0</v>
      </c>
      <c r="Z29" s="85"/>
    </row>
    <row r="30" spans="1:26" s="25" customFormat="1" ht="15.75" thickBot="1" x14ac:dyDescent="0.3">
      <c r="A30" s="58"/>
      <c r="B30" s="59"/>
      <c r="C30" s="59"/>
      <c r="D30" s="59"/>
      <c r="E30" s="61"/>
      <c r="F30" s="61"/>
      <c r="G30" s="60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  <c r="U30" s="73">
        <f t="shared" si="4"/>
        <v>0</v>
      </c>
      <c r="V30" s="216">
        <f t="shared" si="2"/>
        <v>0</v>
      </c>
      <c r="W30" s="253">
        <f>D3</f>
        <v>309</v>
      </c>
      <c r="X30" s="203" t="s">
        <v>167</v>
      </c>
      <c r="Y30" s="193">
        <f t="shared" si="3"/>
        <v>0</v>
      </c>
      <c r="Z30" s="85"/>
    </row>
    <row r="31" spans="1:26" s="25" customFormat="1" ht="15.75" thickBot="1" x14ac:dyDescent="0.3">
      <c r="A31" s="58"/>
      <c r="B31" s="59"/>
      <c r="C31" s="59"/>
      <c r="D31" s="59"/>
      <c r="E31" s="61"/>
      <c r="F31" s="61"/>
      <c r="G31" s="60"/>
      <c r="H31" s="202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0"/>
      <c r="U31" s="199"/>
      <c r="V31" s="199"/>
      <c r="W31" s="305"/>
      <c r="X31" s="124" t="s">
        <v>85</v>
      </c>
      <c r="Y31" s="193">
        <f t="shared" si="3"/>
        <v>0</v>
      </c>
      <c r="Z31" s="85"/>
    </row>
    <row r="32" spans="1:26" s="25" customFormat="1" x14ac:dyDescent="0.25">
      <c r="A32" s="58"/>
      <c r="B32" s="59"/>
      <c r="C32" s="59"/>
      <c r="D32" s="59"/>
      <c r="E32" s="61"/>
      <c r="F32" s="61"/>
      <c r="G32" s="62"/>
      <c r="H32" s="6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65"/>
      <c r="U32" s="78">
        <f t="shared" ref="U32:U41" si="5">SUM(H32,J32,L32,N32,P32,R32,T32)</f>
        <v>0</v>
      </c>
      <c r="V32" s="216">
        <f>($U32)/$D$3</f>
        <v>0</v>
      </c>
      <c r="W32" s="252">
        <f>D3</f>
        <v>309</v>
      </c>
      <c r="X32" s="198" t="s">
        <v>86</v>
      </c>
      <c r="Y32" s="193">
        <f t="shared" si="3"/>
        <v>0</v>
      </c>
      <c r="Z32" s="85"/>
    </row>
    <row r="33" spans="1:26" s="25" customFormat="1" x14ac:dyDescent="0.25">
      <c r="A33" s="58"/>
      <c r="B33" s="59"/>
      <c r="C33" s="59"/>
      <c r="D33" s="59"/>
      <c r="E33" s="61"/>
      <c r="F33" s="61"/>
      <c r="G33" s="62"/>
      <c r="H33" s="66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67"/>
      <c r="U33" s="73">
        <f t="shared" si="5"/>
        <v>0</v>
      </c>
      <c r="V33" s="216">
        <f t="shared" ref="V33:V42" si="6">($U33)/$D$3</f>
        <v>0</v>
      </c>
      <c r="W33" s="252">
        <f>D3</f>
        <v>309</v>
      </c>
      <c r="X33" s="197" t="s">
        <v>87</v>
      </c>
      <c r="Y33" s="193">
        <f t="shared" si="3"/>
        <v>0</v>
      </c>
      <c r="Z33" s="103" t="s">
        <v>345</v>
      </c>
    </row>
    <row r="34" spans="1:26" s="25" customFormat="1" x14ac:dyDescent="0.25">
      <c r="A34" s="58"/>
      <c r="B34" s="59"/>
      <c r="C34" s="59"/>
      <c r="D34" s="59"/>
      <c r="E34" s="61"/>
      <c r="F34" s="61"/>
      <c r="G34" s="62"/>
      <c r="H34" s="66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67"/>
      <c r="U34" s="73">
        <f t="shared" si="5"/>
        <v>0</v>
      </c>
      <c r="V34" s="216">
        <f t="shared" si="6"/>
        <v>0</v>
      </c>
      <c r="W34" s="252"/>
      <c r="X34" s="197" t="s">
        <v>88</v>
      </c>
      <c r="Y34" s="193"/>
      <c r="Z34" s="426" t="s">
        <v>347</v>
      </c>
    </row>
    <row r="35" spans="1:26" s="25" customFormat="1" x14ac:dyDescent="0.25">
      <c r="A35" s="58"/>
      <c r="B35" s="59"/>
      <c r="C35" s="59"/>
      <c r="D35" s="59"/>
      <c r="E35" s="61"/>
      <c r="F35" s="61"/>
      <c r="G35" s="62"/>
      <c r="H35" s="66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67"/>
      <c r="U35" s="73">
        <f t="shared" si="5"/>
        <v>0</v>
      </c>
      <c r="V35" s="216">
        <f t="shared" si="6"/>
        <v>0</v>
      </c>
      <c r="W35" s="252"/>
      <c r="X35" s="197" t="s">
        <v>39</v>
      </c>
      <c r="Y35" s="193"/>
      <c r="Z35" s="103"/>
    </row>
    <row r="36" spans="1:26" s="25" customFormat="1" x14ac:dyDescent="0.25">
      <c r="A36" s="58"/>
      <c r="B36" s="59"/>
      <c r="C36" s="59"/>
      <c r="D36" s="59"/>
      <c r="E36" s="61"/>
      <c r="F36" s="61"/>
      <c r="G36" s="62"/>
      <c r="H36" s="66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67"/>
      <c r="U36" s="73">
        <f t="shared" si="5"/>
        <v>0</v>
      </c>
      <c r="V36" s="216">
        <f t="shared" si="6"/>
        <v>0</v>
      </c>
      <c r="W36" s="252"/>
      <c r="X36" s="197" t="s">
        <v>37</v>
      </c>
      <c r="Y36" s="193"/>
      <c r="Z36" s="426"/>
    </row>
    <row r="37" spans="1:26" s="25" customFormat="1" ht="15.75" x14ac:dyDescent="0.25">
      <c r="A37" s="58"/>
      <c r="B37" s="59"/>
      <c r="C37" s="59"/>
      <c r="D37" s="59"/>
      <c r="E37" s="61"/>
      <c r="F37" s="61"/>
      <c r="G37" s="62"/>
      <c r="H37" s="66">
        <v>1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67"/>
      <c r="U37" s="73">
        <f t="shared" si="5"/>
        <v>1</v>
      </c>
      <c r="V37" s="216">
        <f t="shared" si="6"/>
        <v>3.2362459546925568E-3</v>
      </c>
      <c r="W37" s="252">
        <f>D3</f>
        <v>309</v>
      </c>
      <c r="X37" s="272" t="s">
        <v>187</v>
      </c>
      <c r="Y37" s="193">
        <f t="shared" ref="Y37:Y42" si="7">U37</f>
        <v>1</v>
      </c>
      <c r="Z37" s="103"/>
    </row>
    <row r="38" spans="1:26" s="25" customFormat="1" x14ac:dyDescent="0.25">
      <c r="A38" s="58"/>
      <c r="B38" s="59"/>
      <c r="C38" s="59"/>
      <c r="D38" s="59"/>
      <c r="E38" s="61"/>
      <c r="F38" s="61"/>
      <c r="G38" s="62"/>
      <c r="H38" s="66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67"/>
      <c r="U38" s="73">
        <f t="shared" si="5"/>
        <v>0</v>
      </c>
      <c r="V38" s="216">
        <f t="shared" si="6"/>
        <v>0</v>
      </c>
      <c r="W38" s="252">
        <f>D3</f>
        <v>309</v>
      </c>
      <c r="X38" s="197" t="s">
        <v>96</v>
      </c>
      <c r="Y38" s="193">
        <f t="shared" si="7"/>
        <v>0</v>
      </c>
      <c r="Z38" s="352"/>
    </row>
    <row r="39" spans="1:26" s="25" customFormat="1" x14ac:dyDescent="0.25">
      <c r="A39" s="58"/>
      <c r="B39" s="59"/>
      <c r="C39" s="59"/>
      <c r="D39" s="59"/>
      <c r="E39" s="61"/>
      <c r="F39" s="61"/>
      <c r="G39" s="62"/>
      <c r="H39" s="66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67"/>
      <c r="U39" s="73">
        <f t="shared" si="5"/>
        <v>0</v>
      </c>
      <c r="V39" s="216">
        <f t="shared" si="6"/>
        <v>0</v>
      </c>
      <c r="W39" s="252">
        <f>D3</f>
        <v>309</v>
      </c>
      <c r="X39" s="197" t="s">
        <v>37</v>
      </c>
      <c r="Y39" s="193">
        <f t="shared" si="7"/>
        <v>0</v>
      </c>
      <c r="Z39" s="85"/>
    </row>
    <row r="40" spans="1:26" s="25" customFormat="1" ht="15.75" x14ac:dyDescent="0.25">
      <c r="A40" s="58"/>
      <c r="B40" s="59"/>
      <c r="C40" s="59"/>
      <c r="D40" s="59"/>
      <c r="E40" s="61"/>
      <c r="F40" s="61"/>
      <c r="G40" s="62"/>
      <c r="H40" s="66">
        <v>1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67"/>
      <c r="U40" s="73">
        <f t="shared" si="5"/>
        <v>1</v>
      </c>
      <c r="V40" s="216">
        <f t="shared" si="6"/>
        <v>3.2362459546925568E-3</v>
      </c>
      <c r="W40" s="252">
        <f>D3</f>
        <v>309</v>
      </c>
      <c r="X40" s="272" t="s">
        <v>188</v>
      </c>
      <c r="Y40" s="193">
        <f t="shared" si="7"/>
        <v>1</v>
      </c>
      <c r="Z40" s="85"/>
    </row>
    <row r="41" spans="1:26" s="25" customFormat="1" ht="15.75" thickBot="1" x14ac:dyDescent="0.3">
      <c r="A41" s="188"/>
      <c r="B41" s="189"/>
      <c r="C41" s="189"/>
      <c r="D41" s="189"/>
      <c r="E41" s="190"/>
      <c r="F41" s="190"/>
      <c r="G41" s="196"/>
      <c r="H41" s="70">
        <v>3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2"/>
      <c r="U41" s="192">
        <f t="shared" si="5"/>
        <v>3</v>
      </c>
      <c r="V41" s="320">
        <f t="shared" si="6"/>
        <v>9.7087378640776691E-3</v>
      </c>
      <c r="W41" s="253">
        <f>D3</f>
        <v>309</v>
      </c>
      <c r="X41" s="304" t="s">
        <v>75</v>
      </c>
      <c r="Y41" s="193">
        <f t="shared" si="7"/>
        <v>3</v>
      </c>
      <c r="Z41" s="195"/>
    </row>
    <row r="42" spans="1:26" s="25" customFormat="1" ht="15.75" thickBot="1" x14ac:dyDescent="0.3">
      <c r="A42" s="47"/>
      <c r="B42" s="47"/>
      <c r="C42" s="47"/>
      <c r="D42" s="47"/>
      <c r="E42" s="47"/>
      <c r="F42" s="47"/>
      <c r="G42" s="53" t="s">
        <v>5</v>
      </c>
      <c r="H42" s="63">
        <f t="shared" ref="H42:T42" si="8">SUM(H4:H41)</f>
        <v>21</v>
      </c>
      <c r="I42" s="63">
        <f t="shared" si="8"/>
        <v>1</v>
      </c>
      <c r="J42" s="63">
        <f t="shared" si="8"/>
        <v>6</v>
      </c>
      <c r="K42" s="63">
        <f t="shared" si="8"/>
        <v>0</v>
      </c>
      <c r="L42" s="63">
        <f t="shared" si="8"/>
        <v>0</v>
      </c>
      <c r="M42" s="63">
        <f t="shared" si="8"/>
        <v>0</v>
      </c>
      <c r="N42" s="63">
        <f t="shared" si="8"/>
        <v>0</v>
      </c>
      <c r="O42" s="63">
        <f t="shared" si="8"/>
        <v>0</v>
      </c>
      <c r="P42" s="63">
        <f t="shared" si="8"/>
        <v>0</v>
      </c>
      <c r="Q42" s="63">
        <f t="shared" si="8"/>
        <v>0</v>
      </c>
      <c r="R42" s="63">
        <f t="shared" si="8"/>
        <v>0</v>
      </c>
      <c r="S42" s="63">
        <f t="shared" si="8"/>
        <v>0</v>
      </c>
      <c r="T42" s="63">
        <f t="shared" si="8"/>
        <v>5</v>
      </c>
      <c r="U42" s="79">
        <f>SUM(H42,J42,L42,N42,P42,R42,T42)</f>
        <v>32</v>
      </c>
      <c r="V42" s="216">
        <f t="shared" si="6"/>
        <v>0.10355987055016182</v>
      </c>
      <c r="W42" s="437">
        <f>D3</f>
        <v>309</v>
      </c>
      <c r="X42" s="194"/>
      <c r="Y42" s="193">
        <f t="shared" si="7"/>
        <v>32</v>
      </c>
      <c r="Z42" s="14" t="s">
        <v>109</v>
      </c>
    </row>
  </sheetData>
  <conditionalFormatting sqref="M43:M1048576 M1 V4:V30">
    <cfRule type="cellIs" dxfId="259" priority="22" operator="greaterThan">
      <formula>0.2</formula>
    </cfRule>
  </conditionalFormatting>
  <conditionalFormatting sqref="V3:W3">
    <cfRule type="cellIs" dxfId="258" priority="7" operator="greaterThan">
      <formula>0.2</formula>
    </cfRule>
  </conditionalFormatting>
  <conditionalFormatting sqref="V2">
    <cfRule type="cellIs" dxfId="257" priority="6" operator="greaterThan">
      <formula>0.2</formula>
    </cfRule>
  </conditionalFormatting>
  <conditionalFormatting sqref="W2">
    <cfRule type="cellIs" dxfId="256" priority="5" operator="greaterThan">
      <formula>0.2</formula>
    </cfRule>
  </conditionalFormatting>
  <conditionalFormatting sqref="V42">
    <cfRule type="cellIs" dxfId="255" priority="2" operator="greaterThan">
      <formula>0.2</formula>
    </cfRule>
  </conditionalFormatting>
  <conditionalFormatting sqref="V32:V42">
    <cfRule type="cellIs" dxfId="254" priority="1" operator="greaterThan">
      <formula>0.2</formula>
    </cfRule>
  </conditionalFormatting>
  <conditionalFormatting sqref="V32:V42">
    <cfRule type="colorScale" priority="3">
      <colorScale>
        <cfvo type="min"/>
        <cfvo type="max"/>
        <color rgb="FFFCFCFF"/>
        <color rgb="FFF8696B"/>
      </colorScale>
    </cfRule>
  </conditionalFormatting>
  <conditionalFormatting sqref="V4:V30">
    <cfRule type="colorScale" priority="329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4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29"/>
  <sheetViews>
    <sheetView showGridLines="0" zoomScaleNormal="100" workbookViewId="0">
      <selection activeCell="L35" sqref="L35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3" width="10.7109375" style="25" customWidth="1"/>
    <col min="14" max="14" width="11.7109375" style="25" bestFit="1" customWidth="1"/>
    <col min="15" max="15" width="23.140625" style="25" customWidth="1"/>
    <col min="16" max="16" width="10.7109375" style="25" customWidth="1"/>
    <col min="17" max="17" width="6.7109375" style="25" customWidth="1"/>
    <col min="18" max="18" width="10.7109375" style="25" customWidth="1"/>
    <col min="19" max="16384" width="9.140625" style="25"/>
  </cols>
  <sheetData>
    <row r="1" spans="1:18" ht="54" customHeight="1" x14ac:dyDescent="0.25">
      <c r="A1" s="493" t="s">
        <v>115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18" ht="26.25" customHeight="1" x14ac:dyDescent="0.25">
      <c r="O3" s="494" t="s">
        <v>53</v>
      </c>
      <c r="P3" s="495"/>
      <c r="Q3" s="495"/>
      <c r="R3" s="495"/>
    </row>
    <row r="4" spans="1:18" x14ac:dyDescent="0.25">
      <c r="O4" s="496" t="s">
        <v>21</v>
      </c>
      <c r="P4" s="497"/>
      <c r="Q4" s="498"/>
      <c r="R4" s="191" t="s">
        <v>25</v>
      </c>
    </row>
    <row r="5" spans="1:18" x14ac:dyDescent="0.25">
      <c r="O5" s="266" t="s">
        <v>16</v>
      </c>
      <c r="P5" s="267"/>
      <c r="Q5" s="268"/>
      <c r="R5" s="331">
        <f ca="1">SUMIF('EB030-EB230'!$O$302:$P$500,O5,'EB030-EB230'!$P$302:$P$500)</f>
        <v>216</v>
      </c>
    </row>
    <row r="6" spans="1:18" x14ac:dyDescent="0.25">
      <c r="O6" s="266" t="s">
        <v>118</v>
      </c>
      <c r="P6" s="267"/>
      <c r="Q6" s="268"/>
      <c r="R6" s="331">
        <f ca="1">SUMIF('EB030-EB230'!$O$302:$P$500,O6,'EB030-EB230'!$P$302:$P$500)</f>
        <v>22</v>
      </c>
    </row>
    <row r="7" spans="1:18" x14ac:dyDescent="0.25">
      <c r="O7" s="266" t="s">
        <v>3</v>
      </c>
      <c r="P7" s="267"/>
      <c r="Q7" s="268"/>
      <c r="R7" s="331">
        <f ca="1">SUMIF('EB030-EB230'!$O$302:$P$500,O7,'EB030-EB230'!$P$302:$P$500)</f>
        <v>20</v>
      </c>
    </row>
    <row r="8" spans="1:18" x14ac:dyDescent="0.25">
      <c r="O8" s="266" t="s">
        <v>194</v>
      </c>
      <c r="P8" s="267"/>
      <c r="Q8" s="268"/>
      <c r="R8" s="331">
        <f ca="1">SUMIF('EB030-EB230'!$O$302:$P$500,O8,'EB030-EB230'!$P$302:$P$500)</f>
        <v>20</v>
      </c>
    </row>
    <row r="9" spans="1:18" x14ac:dyDescent="0.25">
      <c r="O9" s="266" t="s">
        <v>14</v>
      </c>
      <c r="P9" s="267"/>
      <c r="Q9" s="268"/>
      <c r="R9" s="331">
        <f ca="1">SUMIF('EB030-EB230'!$O$302:$P$500,O9,'EB030-EB230'!$P$302:$P$500)</f>
        <v>13</v>
      </c>
    </row>
    <row r="10" spans="1:18" x14ac:dyDescent="0.25">
      <c r="O10" s="266" t="s">
        <v>94</v>
      </c>
      <c r="P10" s="267"/>
      <c r="Q10" s="268"/>
      <c r="R10" s="331">
        <f ca="1">SUMIF('EB030-EB230'!$O$302:$P$500,O10,'EB030-EB230'!$P$302:$P$500)</f>
        <v>12</v>
      </c>
    </row>
    <row r="11" spans="1:18" x14ac:dyDescent="0.25">
      <c r="O11" s="266" t="s">
        <v>165</v>
      </c>
      <c r="P11" s="267"/>
      <c r="Q11" s="268"/>
      <c r="R11" s="331">
        <f ca="1">SUMIF('EB030-EB230'!$O$302:$P$500,O11,'EB030-EB230'!$P$302:$P$500)</f>
        <v>9</v>
      </c>
    </row>
    <row r="12" spans="1:18" x14ac:dyDescent="0.25">
      <c r="O12" s="266" t="s">
        <v>36</v>
      </c>
      <c r="P12" s="267"/>
      <c r="Q12" s="268"/>
      <c r="R12" s="331">
        <f ca="1">SUMIF('EB030-EB230'!$O$302:$P$500,O12,'EB030-EB230'!$P$302:$P$500)</f>
        <v>6</v>
      </c>
    </row>
    <row r="13" spans="1:18" x14ac:dyDescent="0.25">
      <c r="O13" s="266" t="s">
        <v>29</v>
      </c>
      <c r="P13" s="267"/>
      <c r="Q13" s="268"/>
      <c r="R13" s="331">
        <f ca="1">SUMIF('EB030-EB230'!$O$302:$P$500,O13,'EB030-EB230'!$P$302:$P$500)</f>
        <v>4</v>
      </c>
    </row>
    <row r="14" spans="1:18" x14ac:dyDescent="0.25">
      <c r="O14" s="266" t="s">
        <v>20</v>
      </c>
      <c r="P14" s="267"/>
      <c r="Q14" s="268"/>
      <c r="R14" s="331">
        <f ca="1">SUMIF('EB030-EB230'!$O$302:$P$500,O14,'EB030-EB230'!$P$302:$P$500)</f>
        <v>2</v>
      </c>
    </row>
    <row r="15" spans="1:18" x14ac:dyDescent="0.25">
      <c r="O15" s="266" t="s">
        <v>84</v>
      </c>
      <c r="P15" s="267"/>
      <c r="Q15" s="268"/>
      <c r="R15" s="331">
        <f ca="1">SUMIF('EB030-EB230'!$O$302:$P$500,O15,'EB030-EB230'!$P$302:$P$500)</f>
        <v>1</v>
      </c>
    </row>
    <row r="16" spans="1:18" x14ac:dyDescent="0.25">
      <c r="O16" s="266" t="s">
        <v>95</v>
      </c>
      <c r="P16" s="267"/>
      <c r="Q16" s="268"/>
      <c r="R16" s="331">
        <f ca="1">SUMIF('EB030-EB230'!$O$302:$P$500,O16,'EB030-EB230'!$P$302:$P$500)</f>
        <v>0</v>
      </c>
    </row>
    <row r="17" spans="1:18" x14ac:dyDescent="0.25">
      <c r="O17" s="266" t="s">
        <v>9</v>
      </c>
      <c r="P17" s="267"/>
      <c r="Q17" s="268"/>
      <c r="R17" s="331">
        <f ca="1">SUMIF('EB030-EB230'!$O$302:$P$500,O17,'EB030-EB230'!$P$302:$P$500)</f>
        <v>0</v>
      </c>
    </row>
    <row r="18" spans="1:18" x14ac:dyDescent="0.25">
      <c r="O18" s="266" t="s">
        <v>8</v>
      </c>
      <c r="P18" s="267"/>
      <c r="Q18" s="268"/>
      <c r="R18" s="331">
        <f ca="1">SUMIF('EB030-EB230'!$O$302:$P$500,O18,'EB030-EB230'!$P$302:$P$500)</f>
        <v>0</v>
      </c>
    </row>
    <row r="19" spans="1:18" x14ac:dyDescent="0.25">
      <c r="O19" s="266" t="s">
        <v>89</v>
      </c>
      <c r="P19" s="267"/>
      <c r="Q19" s="268"/>
      <c r="R19" s="331">
        <f ca="1">SUMIF('EB030-EB230'!$O$302:$P$500,O19,'EB030-EB230'!$P$302:$P$500)</f>
        <v>0</v>
      </c>
    </row>
    <row r="20" spans="1:18" x14ac:dyDescent="0.25">
      <c r="O20" s="266" t="s">
        <v>45</v>
      </c>
      <c r="P20" s="267"/>
      <c r="Q20" s="268"/>
      <c r="R20" s="331">
        <f ca="1">SUMIF('EB030-EB230'!$O$302:$P$500,O20,'EB030-EB230'!$P$302:$P$500)</f>
        <v>0</v>
      </c>
    </row>
    <row r="21" spans="1:18" ht="27.75" customHeight="1" x14ac:dyDescent="0.25">
      <c r="A21" s="500" t="s">
        <v>66</v>
      </c>
      <c r="B21" s="501"/>
      <c r="C21" s="501"/>
      <c r="D21" s="501"/>
      <c r="E21" s="502"/>
      <c r="O21" s="266" t="s">
        <v>49</v>
      </c>
      <c r="P21" s="267"/>
      <c r="Q21" s="268"/>
      <c r="R21" s="331">
        <f ca="1">SUMIF('EB030-EB230'!$O$302:$P$500,O21,'EB030-EB230'!$P$302:$P$500)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18" t="s">
        <v>24</v>
      </c>
      <c r="O22" s="266"/>
      <c r="P22" s="267"/>
      <c r="Q22" s="268"/>
      <c r="R22" s="20"/>
    </row>
    <row r="23" spans="1:18" x14ac:dyDescent="0.25">
      <c r="A23" s="472">
        <v>1484680</v>
      </c>
      <c r="B23" s="138">
        <f>VLOOKUP(Table14310[[#This Row],[Shop Order]],'EB030-EB230'!A:AE,4,FALSE)</f>
        <v>1956</v>
      </c>
      <c r="C23" s="138">
        <f>VLOOKUP(Table14310[[#This Row],[Shop Order]],'EB030-EB230'!A:AE,5,FALSE)</f>
        <v>1775</v>
      </c>
      <c r="D23" s="139">
        <f>VLOOKUP(Table14310[[#This Row],[Shop Order]],'EB030-EB230'!A:AE,6,FALSE)</f>
        <v>0.90746421267893662</v>
      </c>
      <c r="E23" s="140">
        <f>VLOOKUP(Table14310[[#This Row],[Shop Order]],'EB030-EB230'!A:AE,8,FALSE)</f>
        <v>45039</v>
      </c>
      <c r="O23" s="266"/>
      <c r="P23" s="267"/>
      <c r="Q23" s="268"/>
      <c r="R23" s="20"/>
    </row>
    <row r="24" spans="1:18" s="146" customFormat="1" x14ac:dyDescent="0.25">
      <c r="A24" s="471">
        <v>1486766</v>
      </c>
      <c r="B24" s="315">
        <f>VLOOKUP(Table14310[[#This Row],[Shop Order]],'EB030-EB230'!A:AE,4,FALSE)</f>
        <v>2534</v>
      </c>
      <c r="C24" s="315">
        <f>VLOOKUP(Table14310[[#This Row],[Shop Order]],'EB030-EB230'!A:AE,5,FALSE)</f>
        <v>2326</v>
      </c>
      <c r="D24" s="316">
        <f>VLOOKUP(Table14310[[#This Row],[Shop Order]],'EB030-EB230'!A:AE,6,FALSE)</f>
        <v>0.91791633780584059</v>
      </c>
      <c r="E24" s="317">
        <f>VLOOKUP(Table14310[[#This Row],[Shop Order]],'EB030-EB230'!A:AE,8,FALSE)</f>
        <v>45051</v>
      </c>
      <c r="F24" s="145"/>
      <c r="O24" s="266"/>
      <c r="P24" s="267"/>
      <c r="Q24" s="268"/>
      <c r="R24" s="20"/>
    </row>
    <row r="25" spans="1:18" s="146" customFormat="1" x14ac:dyDescent="0.25">
      <c r="A25" s="471">
        <v>1490572</v>
      </c>
      <c r="B25" s="315">
        <f>VLOOKUP(Table14310[[#This Row],[Shop Order]],'EB030-EB230'!A:AE,4,FALSE)</f>
        <v>601</v>
      </c>
      <c r="C25" s="315">
        <f>VLOOKUP(Table14310[[#This Row],[Shop Order]],'EB030-EB230'!A:AE,5,FALSE)</f>
        <v>539</v>
      </c>
      <c r="D25" s="316">
        <f>VLOOKUP(Table14310[[#This Row],[Shop Order]],'EB030-EB230'!A:AE,6,FALSE)</f>
        <v>0.8968386023294509</v>
      </c>
      <c r="E25" s="317">
        <f>VLOOKUP(Table14310[[#This Row],[Shop Order]],'EB030-EB230'!A:AE,8,FALSE)</f>
        <v>45055</v>
      </c>
      <c r="O25" s="266"/>
      <c r="P25" s="267"/>
      <c r="Q25" s="268"/>
      <c r="R25" s="20"/>
    </row>
    <row r="26" spans="1:18" s="146" customFormat="1" x14ac:dyDescent="0.25">
      <c r="A26" s="471">
        <v>1492604</v>
      </c>
      <c r="B26" s="138">
        <f>VLOOKUP(Table14310[[#This Row],[Shop Order]],'EB030-EB230'!A:AE,4,FALSE)</f>
        <v>506</v>
      </c>
      <c r="C26" s="138">
        <f>VLOOKUP(Table14310[[#This Row],[Shop Order]],'EB030-EB230'!A:AE,5,FALSE)</f>
        <v>461</v>
      </c>
      <c r="D26" s="139">
        <f>VLOOKUP(Table14310[[#This Row],[Shop Order]],'EB030-EB230'!A:AE,6,FALSE)</f>
        <v>0.91106719367588929</v>
      </c>
      <c r="E26" s="140">
        <f>VLOOKUP(Table14310[[#This Row],[Shop Order]],'EB030-EB230'!A:AE,8,FALSE)</f>
        <v>45078</v>
      </c>
      <c r="O26" s="266"/>
      <c r="P26" s="267"/>
      <c r="Q26" s="268"/>
      <c r="R26" s="20"/>
    </row>
    <row r="27" spans="1:18" x14ac:dyDescent="0.25">
      <c r="A27" s="471">
        <v>1488012</v>
      </c>
      <c r="B27" s="315">
        <f>VLOOKUP(Table14310[[#This Row],[Shop Order]],'EB030-EB230'!A:AE,4,FALSE)</f>
        <v>1963</v>
      </c>
      <c r="C27" s="315">
        <f>VLOOKUP(Table14310[[#This Row],[Shop Order]],'EB030-EB230'!A:AE,5,FALSE)</f>
        <v>1782</v>
      </c>
      <c r="D27" s="316">
        <f>VLOOKUP(Table14310[[#This Row],[Shop Order]],'EB030-EB230'!A:AE,6,FALSE)</f>
        <v>0.90779419256240446</v>
      </c>
      <c r="E27" s="317">
        <f>VLOOKUP(Table14310[[#This Row],[Shop Order]],'EB030-EB230'!A:AE,8,FALSE)</f>
        <v>45091</v>
      </c>
      <c r="F27" s="146"/>
      <c r="O27" s="266"/>
      <c r="P27" s="267"/>
      <c r="Q27" s="268"/>
      <c r="R27" s="20"/>
    </row>
    <row r="28" spans="1:18" ht="15.75" thickBot="1" x14ac:dyDescent="0.3">
      <c r="A28" s="471">
        <v>1489769</v>
      </c>
      <c r="B28" s="138">
        <f>VLOOKUP(Table14310[[#This Row],[Shop Order]],'EB030-EB230'!A:AE,4,FALSE)</f>
        <v>1972</v>
      </c>
      <c r="C28" s="138">
        <f>VLOOKUP(Table14310[[#This Row],[Shop Order]],'EB030-EB230'!A:AE,5,FALSE)</f>
        <v>1770</v>
      </c>
      <c r="D28" s="139">
        <f>VLOOKUP(Table14310[[#This Row],[Shop Order]],'EB030-EB230'!A:AE,6,FALSE)</f>
        <v>0.89756592292089254</v>
      </c>
      <c r="E28" s="140">
        <f>VLOOKUP(Table14310[[#This Row],[Shop Order]],'EB030-EB230'!A:AE,8,FALSE)</f>
        <v>45103</v>
      </c>
      <c r="F28" s="146"/>
      <c r="O28" s="266"/>
      <c r="P28" s="267"/>
      <c r="Q28" s="268"/>
      <c r="R28" s="20"/>
    </row>
    <row r="29" spans="1:18" ht="15.75" thickBot="1" x14ac:dyDescent="0.3">
      <c r="A29" s="503" t="s">
        <v>52</v>
      </c>
      <c r="B29" s="504"/>
      <c r="C29" s="505"/>
      <c r="D29" s="82">
        <f>AVERAGE(D23:D28)</f>
        <v>0.90644107699556908</v>
      </c>
      <c r="E29" s="28"/>
      <c r="O29" s="266"/>
      <c r="P29" s="267"/>
      <c r="Q29" s="268"/>
      <c r="R29" s="20"/>
    </row>
  </sheetData>
  <autoFilter ref="O4:R4">
    <filterColumn colId="0" showButton="0"/>
    <filterColumn colId="1" showButton="0"/>
    <sortState ref="O5:R21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70" orientation="landscape" r:id="rId1"/>
  <ignoredErrors>
    <ignoredError sqref="F28 B23:E23 B24:E24 B25:E25 B26:E26 B27:E27 B28:E28" calculatedColumn="1"/>
  </ignoredErrors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47"/>
  <sheetViews>
    <sheetView topLeftCell="A299" zoomScale="70" zoomScaleNormal="70" workbookViewId="0">
      <selection activeCell="V428" sqref="V428"/>
    </sheetView>
  </sheetViews>
  <sheetFormatPr defaultColWidth="9.140625" defaultRowHeight="15" x14ac:dyDescent="0.25"/>
  <cols>
    <col min="1" max="3" width="14.5703125" style="6" customWidth="1"/>
    <col min="4" max="4" width="13" style="6" bestFit="1" customWidth="1"/>
    <col min="5" max="5" width="7.42578125" style="6" customWidth="1"/>
    <col min="6" max="6" width="10.140625" style="6" bestFit="1" customWidth="1"/>
    <col min="7" max="7" width="12.5703125" style="6" bestFit="1" customWidth="1"/>
    <col min="8" max="8" width="12.7109375" style="16" bestFit="1" customWidth="1"/>
    <col min="9" max="9" width="14.140625" style="4" customWidth="1"/>
    <col min="10" max="10" width="14" style="4" customWidth="1"/>
    <col min="11" max="11" width="11.140625" style="4" customWidth="1"/>
    <col min="12" max="12" width="8.28515625" style="1" customWidth="1"/>
    <col min="13" max="13" width="11.85546875" style="6" customWidth="1"/>
    <col min="14" max="14" width="11.28515625" style="6" hidden="1" customWidth="1"/>
    <col min="15" max="15" width="49.28515625" style="2" customWidth="1"/>
    <col min="16" max="16" width="12.85546875" style="6" hidden="1" customWidth="1"/>
    <col min="17" max="17" width="60.28515625" style="6" customWidth="1"/>
    <col min="18" max="19" width="9.140625" style="6"/>
    <col min="20" max="20" width="9.7109375" style="6" bestFit="1" customWidth="1"/>
    <col min="21" max="16384" width="9.140625" style="6"/>
  </cols>
  <sheetData>
    <row r="1" spans="1:17" ht="15.75" thickBot="1" x14ac:dyDescent="0.3"/>
    <row r="2" spans="1:17" ht="30.75" thickBot="1" x14ac:dyDescent="0.3">
      <c r="A2" s="147" t="s">
        <v>178</v>
      </c>
      <c r="B2" s="243" t="s">
        <v>50</v>
      </c>
      <c r="C2" s="243" t="s">
        <v>120</v>
      </c>
      <c r="D2" s="148" t="s">
        <v>18</v>
      </c>
      <c r="E2" s="148" t="s">
        <v>17</v>
      </c>
      <c r="F2" s="149" t="s">
        <v>1</v>
      </c>
      <c r="G2" s="149" t="s">
        <v>90</v>
      </c>
      <c r="H2" s="150" t="s">
        <v>24</v>
      </c>
      <c r="I2" s="151" t="s">
        <v>91</v>
      </c>
      <c r="J2" s="151" t="s">
        <v>92</v>
      </c>
      <c r="K2" s="152" t="s">
        <v>93</v>
      </c>
      <c r="L2" s="152" t="s">
        <v>5</v>
      </c>
      <c r="M2" s="152" t="s">
        <v>2</v>
      </c>
      <c r="N2" s="153" t="s">
        <v>166</v>
      </c>
      <c r="O2" s="154" t="s">
        <v>21</v>
      </c>
      <c r="P2" s="6" t="s">
        <v>5</v>
      </c>
      <c r="Q2" s="36" t="s">
        <v>7</v>
      </c>
    </row>
    <row r="3" spans="1:17" ht="15.75" thickBot="1" x14ac:dyDescent="0.3">
      <c r="A3" s="247">
        <v>1484679</v>
      </c>
      <c r="B3" s="247" t="s">
        <v>229</v>
      </c>
      <c r="C3" s="247">
        <v>1920</v>
      </c>
      <c r="D3" s="421">
        <v>1948</v>
      </c>
      <c r="E3" s="422">
        <v>1814</v>
      </c>
      <c r="F3" s="423">
        <f>E3/D3</f>
        <v>0.93121149897330591</v>
      </c>
      <c r="G3" s="424">
        <f>J49/D3</f>
        <v>4.3634496919917866E-2</v>
      </c>
      <c r="H3" s="248">
        <v>45017</v>
      </c>
      <c r="I3" s="155"/>
      <c r="J3" s="156"/>
      <c r="K3" s="157"/>
      <c r="L3" s="158"/>
      <c r="M3" s="319"/>
      <c r="N3" s="156"/>
      <c r="O3" s="159" t="s">
        <v>79</v>
      </c>
      <c r="Q3" s="84" t="s">
        <v>169</v>
      </c>
    </row>
    <row r="4" spans="1:17" x14ac:dyDescent="0.25">
      <c r="A4" s="160"/>
      <c r="B4" s="161"/>
      <c r="C4" s="161"/>
      <c r="D4" s="161"/>
      <c r="E4" s="161"/>
      <c r="F4" s="162"/>
      <c r="G4" s="162"/>
      <c r="H4" s="249"/>
      <c r="I4" s="224">
        <v>1</v>
      </c>
      <c r="J4" s="221"/>
      <c r="K4" s="222"/>
      <c r="L4" s="456">
        <f t="shared" ref="L4:L22" si="0">SUM(I4,K4)</f>
        <v>1</v>
      </c>
      <c r="M4" s="307">
        <f>L4/$D$3</f>
        <v>5.1334702258726901E-4</v>
      </c>
      <c r="N4" s="255">
        <f>D3</f>
        <v>1948</v>
      </c>
      <c r="O4" s="223" t="s">
        <v>14</v>
      </c>
      <c r="P4" s="6">
        <f>L4</f>
        <v>1</v>
      </c>
      <c r="Q4" s="84"/>
    </row>
    <row r="5" spans="1:17" x14ac:dyDescent="0.25">
      <c r="A5" s="166"/>
      <c r="B5" s="167"/>
      <c r="C5" s="167"/>
      <c r="D5" s="167"/>
      <c r="E5" s="167"/>
      <c r="F5" s="168"/>
      <c r="G5" s="168"/>
      <c r="H5" s="250"/>
      <c r="I5" s="224">
        <v>7</v>
      </c>
      <c r="J5" s="38"/>
      <c r="K5" s="67"/>
      <c r="L5" s="179">
        <f t="shared" si="0"/>
        <v>7</v>
      </c>
      <c r="M5" s="309">
        <f t="shared" ref="M5:M22" si="1">L5/$D$3</f>
        <v>3.5934291581108829E-3</v>
      </c>
      <c r="N5" s="255">
        <f>D3</f>
        <v>1948</v>
      </c>
      <c r="O5" s="171" t="s">
        <v>94</v>
      </c>
      <c r="P5" s="6">
        <f t="shared" ref="P5:P48" si="2">L5</f>
        <v>7</v>
      </c>
      <c r="Q5" s="134"/>
    </row>
    <row r="6" spans="1:17" x14ac:dyDescent="0.25">
      <c r="A6" s="166"/>
      <c r="B6" s="167"/>
      <c r="C6" s="167"/>
      <c r="D6" s="167"/>
      <c r="E6" s="167"/>
      <c r="F6" s="168"/>
      <c r="G6" s="168"/>
      <c r="H6" s="250"/>
      <c r="I6" s="224"/>
      <c r="J6" s="172"/>
      <c r="K6" s="170"/>
      <c r="L6" s="179">
        <f t="shared" si="0"/>
        <v>0</v>
      </c>
      <c r="M6" s="309">
        <f t="shared" si="1"/>
        <v>0</v>
      </c>
      <c r="N6" s="255">
        <f>D3</f>
        <v>1948</v>
      </c>
      <c r="O6" s="173" t="s">
        <v>8</v>
      </c>
      <c r="P6" s="6">
        <f t="shared" si="2"/>
        <v>0</v>
      </c>
      <c r="Q6" s="134"/>
    </row>
    <row r="7" spans="1:17" x14ac:dyDescent="0.25">
      <c r="A7" s="166"/>
      <c r="B7" s="167"/>
      <c r="C7" s="167"/>
      <c r="D7" s="167"/>
      <c r="E7" s="167"/>
      <c r="F7" s="168"/>
      <c r="G7" s="168"/>
      <c r="H7" s="250"/>
      <c r="I7" s="224"/>
      <c r="J7" s="38"/>
      <c r="K7" s="170"/>
      <c r="L7" s="179">
        <f t="shared" si="0"/>
        <v>0</v>
      </c>
      <c r="M7" s="309">
        <f t="shared" si="1"/>
        <v>0</v>
      </c>
      <c r="N7" s="255">
        <f>D3</f>
        <v>1948</v>
      </c>
      <c r="O7" s="173" t="s">
        <v>9</v>
      </c>
      <c r="P7" s="6">
        <f t="shared" si="2"/>
        <v>0</v>
      </c>
      <c r="Q7" s="134"/>
    </row>
    <row r="8" spans="1:17" x14ac:dyDescent="0.25">
      <c r="A8" s="166"/>
      <c r="B8" s="167"/>
      <c r="C8" s="167"/>
      <c r="D8" s="167"/>
      <c r="E8" s="167"/>
      <c r="F8" s="168"/>
      <c r="G8" s="168"/>
      <c r="H8" s="250"/>
      <c r="I8" s="224">
        <f>4+25+14+12+2+16</f>
        <v>73</v>
      </c>
      <c r="J8" s="172"/>
      <c r="K8" s="170">
        <v>11</v>
      </c>
      <c r="L8" s="179">
        <f t="shared" si="0"/>
        <v>84</v>
      </c>
      <c r="M8" s="309">
        <f t="shared" si="1"/>
        <v>4.3121149897330596E-2</v>
      </c>
      <c r="N8" s="255">
        <f>D3</f>
        <v>1948</v>
      </c>
      <c r="O8" s="171" t="s">
        <v>16</v>
      </c>
      <c r="P8" s="6">
        <f t="shared" si="2"/>
        <v>84</v>
      </c>
      <c r="Q8" s="134"/>
    </row>
    <row r="9" spans="1:17" x14ac:dyDescent="0.25">
      <c r="A9" s="166"/>
      <c r="B9" s="167"/>
      <c r="C9" s="167"/>
      <c r="D9" s="167"/>
      <c r="E9" s="167"/>
      <c r="F9" s="168"/>
      <c r="G9" s="168"/>
      <c r="H9" s="250"/>
      <c r="I9" s="224"/>
      <c r="J9" s="172"/>
      <c r="K9" s="170"/>
      <c r="L9" s="179">
        <f t="shared" si="0"/>
        <v>0</v>
      </c>
      <c r="M9" s="309">
        <f t="shared" si="1"/>
        <v>0</v>
      </c>
      <c r="N9" s="255">
        <f>D3</f>
        <v>1948</v>
      </c>
      <c r="O9" s="171" t="s">
        <v>45</v>
      </c>
      <c r="P9" s="6">
        <f t="shared" si="2"/>
        <v>0</v>
      </c>
      <c r="Q9" s="134"/>
    </row>
    <row r="10" spans="1:17" x14ac:dyDescent="0.25">
      <c r="A10" s="166"/>
      <c r="B10" s="167"/>
      <c r="C10" s="167"/>
      <c r="D10" s="167"/>
      <c r="E10" s="167"/>
      <c r="F10" s="168"/>
      <c r="G10" s="168"/>
      <c r="H10" s="250"/>
      <c r="I10" s="224"/>
      <c r="J10" s="38"/>
      <c r="K10" s="170"/>
      <c r="L10" s="179">
        <f t="shared" si="0"/>
        <v>0</v>
      </c>
      <c r="M10" s="309">
        <f t="shared" si="1"/>
        <v>0</v>
      </c>
      <c r="N10" s="255">
        <f>D3</f>
        <v>1948</v>
      </c>
      <c r="O10" s="171" t="s">
        <v>95</v>
      </c>
      <c r="P10" s="6">
        <f t="shared" si="2"/>
        <v>0</v>
      </c>
      <c r="Q10" s="174"/>
    </row>
    <row r="11" spans="1:17" x14ac:dyDescent="0.25">
      <c r="A11" s="166"/>
      <c r="B11" s="167"/>
      <c r="C11" s="167"/>
      <c r="D11" s="167"/>
      <c r="E11" s="167"/>
      <c r="F11" s="168"/>
      <c r="G11" s="168"/>
      <c r="H11" s="250"/>
      <c r="I11" s="224">
        <v>1</v>
      </c>
      <c r="J11" s="172"/>
      <c r="K11" s="170"/>
      <c r="L11" s="179">
        <f t="shared" si="0"/>
        <v>1</v>
      </c>
      <c r="M11" s="309">
        <f t="shared" si="1"/>
        <v>5.1334702258726901E-4</v>
      </c>
      <c r="N11" s="255">
        <f>D3</f>
        <v>1948</v>
      </c>
      <c r="O11" s="171" t="s">
        <v>36</v>
      </c>
      <c r="P11" s="6">
        <f t="shared" si="2"/>
        <v>1</v>
      </c>
      <c r="Q11" s="175"/>
    </row>
    <row r="12" spans="1:17" x14ac:dyDescent="0.25">
      <c r="A12" s="166"/>
      <c r="B12" s="167"/>
      <c r="C12" s="167"/>
      <c r="D12" s="167"/>
      <c r="E12" s="167"/>
      <c r="F12" s="168"/>
      <c r="G12" s="168"/>
      <c r="H12" s="250"/>
      <c r="I12" s="224"/>
      <c r="J12" s="172"/>
      <c r="K12" s="170">
        <v>1</v>
      </c>
      <c r="L12" s="179">
        <f t="shared" si="0"/>
        <v>1</v>
      </c>
      <c r="M12" s="309">
        <f t="shared" si="1"/>
        <v>5.1334702258726901E-4</v>
      </c>
      <c r="N12" s="255">
        <f>D3</f>
        <v>1948</v>
      </c>
      <c r="O12" s="171" t="s">
        <v>3</v>
      </c>
      <c r="P12" s="6">
        <f t="shared" si="2"/>
        <v>1</v>
      </c>
      <c r="Q12" s="175"/>
    </row>
    <row r="13" spans="1:17" x14ac:dyDescent="0.25">
      <c r="A13" s="166"/>
      <c r="B13" s="167"/>
      <c r="C13" s="167"/>
      <c r="D13" s="167"/>
      <c r="E13" s="167"/>
      <c r="F13" s="168"/>
      <c r="G13" s="168"/>
      <c r="H13" s="250"/>
      <c r="I13" s="224"/>
      <c r="J13" s="176"/>
      <c r="K13" s="177"/>
      <c r="L13" s="179">
        <f t="shared" si="0"/>
        <v>0</v>
      </c>
      <c r="M13" s="309">
        <f t="shared" si="1"/>
        <v>0</v>
      </c>
      <c r="N13" s="255">
        <f>D3</f>
        <v>1948</v>
      </c>
      <c r="O13" s="178" t="s">
        <v>29</v>
      </c>
      <c r="P13" s="6">
        <f t="shared" si="2"/>
        <v>0</v>
      </c>
      <c r="Q13" s="175"/>
    </row>
    <row r="14" spans="1:17" x14ac:dyDescent="0.25">
      <c r="A14" s="166"/>
      <c r="B14" s="167"/>
      <c r="C14" s="167"/>
      <c r="D14" s="167"/>
      <c r="E14" s="167"/>
      <c r="F14" s="168"/>
      <c r="G14" s="168"/>
      <c r="H14" s="250"/>
      <c r="I14" s="224">
        <v>7</v>
      </c>
      <c r="J14" s="38"/>
      <c r="K14" s="170"/>
      <c r="L14" s="179">
        <f t="shared" si="0"/>
        <v>7</v>
      </c>
      <c r="M14" s="309">
        <f t="shared" si="1"/>
        <v>3.5934291581108829E-3</v>
      </c>
      <c r="N14" s="255">
        <f>D3</f>
        <v>1948</v>
      </c>
      <c r="O14" s="171" t="s">
        <v>191</v>
      </c>
      <c r="P14" s="6">
        <f t="shared" si="2"/>
        <v>7</v>
      </c>
      <c r="Q14" s="175"/>
    </row>
    <row r="15" spans="1:17" x14ac:dyDescent="0.25">
      <c r="A15" s="166"/>
      <c r="B15" s="167"/>
      <c r="C15" s="167"/>
      <c r="D15" s="167"/>
      <c r="E15" s="167"/>
      <c r="F15" s="168"/>
      <c r="G15" s="168"/>
      <c r="H15" s="250"/>
      <c r="I15" s="224"/>
      <c r="J15" s="38"/>
      <c r="K15" s="170"/>
      <c r="L15" s="179">
        <f t="shared" si="0"/>
        <v>0</v>
      </c>
      <c r="M15" s="309">
        <f t="shared" si="1"/>
        <v>0</v>
      </c>
      <c r="N15" s="255">
        <f>D3</f>
        <v>1948</v>
      </c>
      <c r="O15" s="171" t="s">
        <v>206</v>
      </c>
      <c r="P15" s="6">
        <f t="shared" si="2"/>
        <v>0</v>
      </c>
      <c r="Q15" s="346"/>
    </row>
    <row r="16" spans="1:17" x14ac:dyDescent="0.25">
      <c r="A16" s="166"/>
      <c r="B16" s="167"/>
      <c r="C16" s="167"/>
      <c r="D16" s="167"/>
      <c r="E16" s="167"/>
      <c r="F16" s="168"/>
      <c r="G16" s="168"/>
      <c r="H16" s="250"/>
      <c r="I16" s="224"/>
      <c r="J16" s="38"/>
      <c r="K16" s="231"/>
      <c r="L16" s="179">
        <f t="shared" si="0"/>
        <v>0</v>
      </c>
      <c r="M16" s="309">
        <f t="shared" si="1"/>
        <v>0</v>
      </c>
      <c r="N16" s="255">
        <f>D3</f>
        <v>1948</v>
      </c>
      <c r="O16" s="245" t="s">
        <v>179</v>
      </c>
      <c r="P16" s="6">
        <f t="shared" si="2"/>
        <v>0</v>
      </c>
      <c r="Q16" s="174"/>
    </row>
    <row r="17" spans="1:17" x14ac:dyDescent="0.25">
      <c r="A17" s="166"/>
      <c r="B17" s="167"/>
      <c r="C17" s="167"/>
      <c r="D17" s="167"/>
      <c r="E17" s="167"/>
      <c r="F17" s="168"/>
      <c r="G17" s="168"/>
      <c r="H17" s="250"/>
      <c r="I17" s="224"/>
      <c r="J17" s="38"/>
      <c r="K17" s="170"/>
      <c r="L17" s="179">
        <f t="shared" si="0"/>
        <v>0</v>
      </c>
      <c r="M17" s="309">
        <f t="shared" si="1"/>
        <v>0</v>
      </c>
      <c r="N17" s="255">
        <f>D3</f>
        <v>1948</v>
      </c>
      <c r="O17" s="178" t="s">
        <v>31</v>
      </c>
      <c r="P17" s="6">
        <f t="shared" si="2"/>
        <v>0</v>
      </c>
      <c r="Q17" s="85"/>
    </row>
    <row r="18" spans="1:17" x14ac:dyDescent="0.25">
      <c r="A18" s="166"/>
      <c r="B18" s="167"/>
      <c r="C18" s="167"/>
      <c r="D18" s="167"/>
      <c r="E18" s="167"/>
      <c r="F18" s="168"/>
      <c r="G18" s="168"/>
      <c r="H18" s="250"/>
      <c r="I18" s="224"/>
      <c r="J18" s="38"/>
      <c r="K18" s="170"/>
      <c r="L18" s="179">
        <f t="shared" si="0"/>
        <v>0</v>
      </c>
      <c r="M18" s="309">
        <f t="shared" si="1"/>
        <v>0</v>
      </c>
      <c r="N18" s="255">
        <f>D3</f>
        <v>1948</v>
      </c>
      <c r="O18" s="171" t="s">
        <v>118</v>
      </c>
      <c r="P18" s="6">
        <f t="shared" si="2"/>
        <v>0</v>
      </c>
      <c r="Q18" s="174"/>
    </row>
    <row r="19" spans="1:17" x14ac:dyDescent="0.25">
      <c r="A19" s="166"/>
      <c r="B19" s="167"/>
      <c r="C19" s="167"/>
      <c r="D19" s="167"/>
      <c r="E19" s="167"/>
      <c r="F19" s="168"/>
      <c r="G19" s="168"/>
      <c r="H19" s="250"/>
      <c r="I19" s="224">
        <v>2</v>
      </c>
      <c r="J19" s="38"/>
      <c r="K19" s="170"/>
      <c r="L19" s="179">
        <f t="shared" si="0"/>
        <v>2</v>
      </c>
      <c r="M19" s="309">
        <f t="shared" si="1"/>
        <v>1.026694045174538E-3</v>
      </c>
      <c r="N19" s="255">
        <f>D3</f>
        <v>1948</v>
      </c>
      <c r="O19" s="178" t="s">
        <v>84</v>
      </c>
      <c r="P19" s="6">
        <f t="shared" si="2"/>
        <v>2</v>
      </c>
      <c r="Q19" s="175"/>
    </row>
    <row r="20" spans="1:17" x14ac:dyDescent="0.25">
      <c r="A20" s="166"/>
      <c r="B20" s="167"/>
      <c r="C20" s="167"/>
      <c r="D20" s="167"/>
      <c r="E20" s="167"/>
      <c r="F20" s="168"/>
      <c r="G20" s="168"/>
      <c r="H20" s="250"/>
      <c r="I20" s="66">
        <v>2</v>
      </c>
      <c r="J20" s="38"/>
      <c r="K20" s="170"/>
      <c r="L20" s="179">
        <f t="shared" si="0"/>
        <v>2</v>
      </c>
      <c r="M20" s="309">
        <f t="shared" si="1"/>
        <v>1.026694045174538E-3</v>
      </c>
      <c r="N20" s="255">
        <f>D3</f>
        <v>1948</v>
      </c>
      <c r="O20" s="171" t="s">
        <v>75</v>
      </c>
      <c r="P20" s="6">
        <f t="shared" si="2"/>
        <v>2</v>
      </c>
      <c r="Q20" s="175"/>
    </row>
    <row r="21" spans="1:17" x14ac:dyDescent="0.25">
      <c r="A21" s="166"/>
      <c r="B21" s="167"/>
      <c r="C21" s="167"/>
      <c r="D21" s="167"/>
      <c r="E21" s="167"/>
      <c r="F21" s="168"/>
      <c r="G21" s="168"/>
      <c r="H21" s="250"/>
      <c r="I21" s="66"/>
      <c r="J21" s="172"/>
      <c r="K21" s="170"/>
      <c r="L21" s="179">
        <f t="shared" si="0"/>
        <v>0</v>
      </c>
      <c r="M21" s="309">
        <f t="shared" si="1"/>
        <v>0</v>
      </c>
      <c r="N21" s="337" t="str">
        <f>D2</f>
        <v>Build QTY</v>
      </c>
      <c r="O21" s="178" t="s">
        <v>185</v>
      </c>
      <c r="P21" s="6">
        <f t="shared" si="2"/>
        <v>0</v>
      </c>
      <c r="Q21" s="85"/>
    </row>
    <row r="22" spans="1:17" ht="15.75" thickBot="1" x14ac:dyDescent="0.3">
      <c r="A22" s="166"/>
      <c r="B22" s="167"/>
      <c r="C22" s="167"/>
      <c r="D22" s="167"/>
      <c r="E22" s="167"/>
      <c r="F22" s="168"/>
      <c r="G22" s="168"/>
      <c r="H22" s="250"/>
      <c r="I22" s="209">
        <v>3</v>
      </c>
      <c r="J22" s="336"/>
      <c r="K22" s="229"/>
      <c r="L22" s="232">
        <f t="shared" si="0"/>
        <v>3</v>
      </c>
      <c r="M22" s="306">
        <f t="shared" si="1"/>
        <v>1.540041067761807E-3</v>
      </c>
      <c r="N22" s="255">
        <f>D3</f>
        <v>1948</v>
      </c>
      <c r="O22" s="178" t="s">
        <v>37</v>
      </c>
      <c r="P22" s="6">
        <f t="shared" si="2"/>
        <v>3</v>
      </c>
      <c r="Q22" s="175" t="s">
        <v>213</v>
      </c>
    </row>
    <row r="23" spans="1:17" ht="15.75" thickBot="1" x14ac:dyDescent="0.3">
      <c r="A23" s="166"/>
      <c r="B23" s="167"/>
      <c r="C23" s="167"/>
      <c r="D23" s="167"/>
      <c r="E23" s="167"/>
      <c r="F23" s="168"/>
      <c r="G23" s="168"/>
      <c r="H23" s="251"/>
      <c r="I23" s="242"/>
      <c r="J23" s="242"/>
      <c r="K23" s="157"/>
      <c r="L23" s="158"/>
      <c r="M23" s="308"/>
      <c r="N23" s="260"/>
      <c r="O23" s="159" t="s">
        <v>98</v>
      </c>
      <c r="P23" s="6">
        <f t="shared" si="2"/>
        <v>0</v>
      </c>
      <c r="Q23" s="174"/>
    </row>
    <row r="24" spans="1:17" x14ac:dyDescent="0.25">
      <c r="A24" s="166"/>
      <c r="B24" s="167"/>
      <c r="C24" s="167"/>
      <c r="D24" s="167"/>
      <c r="E24" s="167"/>
      <c r="F24" s="168"/>
      <c r="G24" s="168"/>
      <c r="H24" s="250"/>
      <c r="I24" s="270"/>
      <c r="J24" s="269">
        <v>13</v>
      </c>
      <c r="K24" s="163"/>
      <c r="L24" s="164">
        <f>SUM(I24,K24)</f>
        <v>0</v>
      </c>
      <c r="M24" s="165">
        <f>L24/$D$3</f>
        <v>0</v>
      </c>
      <c r="N24" s="255">
        <f>D3</f>
        <v>1948</v>
      </c>
      <c r="O24" s="241" t="s">
        <v>99</v>
      </c>
      <c r="P24" s="6">
        <f t="shared" si="2"/>
        <v>0</v>
      </c>
      <c r="Q24" s="180"/>
    </row>
    <row r="25" spans="1:17" x14ac:dyDescent="0.25">
      <c r="A25" s="166"/>
      <c r="B25" s="167"/>
      <c r="C25" s="167"/>
      <c r="D25" s="167"/>
      <c r="E25" s="167"/>
      <c r="F25" s="168"/>
      <c r="G25" s="168"/>
      <c r="H25" s="250"/>
      <c r="I25" s="66"/>
      <c r="J25" s="38">
        <v>9</v>
      </c>
      <c r="K25" s="170">
        <v>5</v>
      </c>
      <c r="L25" s="234">
        <f>SUM(I25,K25)</f>
        <v>5</v>
      </c>
      <c r="M25" s="165">
        <f t="shared" ref="M25:M31" si="3">L25/$D$3</f>
        <v>2.5667351129363448E-3</v>
      </c>
      <c r="N25" s="255">
        <f>D3</f>
        <v>1948</v>
      </c>
      <c r="O25" s="226" t="s">
        <v>10</v>
      </c>
      <c r="P25" s="6">
        <f t="shared" si="2"/>
        <v>5</v>
      </c>
      <c r="Q25" s="180"/>
    </row>
    <row r="26" spans="1:17" x14ac:dyDescent="0.25">
      <c r="A26" s="166"/>
      <c r="B26" s="167"/>
      <c r="C26" s="167"/>
      <c r="D26" s="167"/>
      <c r="E26" s="167"/>
      <c r="F26" s="168"/>
      <c r="G26" s="168"/>
      <c r="H26" s="250"/>
      <c r="I26" s="225"/>
      <c r="J26" s="172"/>
      <c r="K26" s="170"/>
      <c r="L26" s="234">
        <f t="shared" ref="L26:L31" si="4">SUM(I26,K26)</f>
        <v>0</v>
      </c>
      <c r="M26" s="165">
        <f t="shared" si="3"/>
        <v>0</v>
      </c>
      <c r="N26" s="255">
        <f>D3</f>
        <v>1948</v>
      </c>
      <c r="O26" s="178" t="s">
        <v>84</v>
      </c>
      <c r="P26" s="6">
        <f t="shared" si="2"/>
        <v>0</v>
      </c>
      <c r="Q26" s="180"/>
    </row>
    <row r="27" spans="1:17" x14ac:dyDescent="0.25">
      <c r="A27" s="166"/>
      <c r="B27" s="167"/>
      <c r="C27" s="167"/>
      <c r="D27" s="167"/>
      <c r="E27" s="167"/>
      <c r="F27" s="168"/>
      <c r="G27" s="168"/>
      <c r="H27" s="250"/>
      <c r="I27" s="66"/>
      <c r="J27" s="38">
        <v>13</v>
      </c>
      <c r="K27" s="170"/>
      <c r="L27" s="234">
        <f t="shared" si="4"/>
        <v>0</v>
      </c>
      <c r="M27" s="165">
        <f t="shared" si="3"/>
        <v>0</v>
      </c>
      <c r="N27" s="255">
        <f>D3</f>
        <v>1948</v>
      </c>
      <c r="O27" s="226" t="s">
        <v>100</v>
      </c>
      <c r="P27" s="6">
        <f t="shared" si="2"/>
        <v>0</v>
      </c>
      <c r="Q27" s="175" t="s">
        <v>231</v>
      </c>
    </row>
    <row r="28" spans="1:17" x14ac:dyDescent="0.25">
      <c r="A28" s="166"/>
      <c r="B28" s="167"/>
      <c r="C28" s="167"/>
      <c r="D28" s="167"/>
      <c r="E28" s="167"/>
      <c r="F28" s="168"/>
      <c r="G28" s="168"/>
      <c r="H28" s="250"/>
      <c r="I28" s="66"/>
      <c r="J28" s="38">
        <v>1</v>
      </c>
      <c r="K28" s="170"/>
      <c r="L28" s="234">
        <f t="shared" si="4"/>
        <v>0</v>
      </c>
      <c r="M28" s="165">
        <f t="shared" si="3"/>
        <v>0</v>
      </c>
      <c r="N28" s="255">
        <f>D3</f>
        <v>1948</v>
      </c>
      <c r="O28" s="178" t="s">
        <v>102</v>
      </c>
      <c r="P28" s="6">
        <f t="shared" si="2"/>
        <v>0</v>
      </c>
      <c r="Q28" s="181"/>
    </row>
    <row r="29" spans="1:17" x14ac:dyDescent="0.25">
      <c r="A29" s="166"/>
      <c r="B29" s="167"/>
      <c r="C29" s="167"/>
      <c r="D29" s="167"/>
      <c r="E29" s="167"/>
      <c r="F29" s="168"/>
      <c r="G29" s="168"/>
      <c r="H29" s="250"/>
      <c r="I29" s="225"/>
      <c r="J29" s="172">
        <v>28</v>
      </c>
      <c r="K29" s="170"/>
      <c r="L29" s="234">
        <f t="shared" si="4"/>
        <v>0</v>
      </c>
      <c r="M29" s="165">
        <f t="shared" si="3"/>
        <v>0</v>
      </c>
      <c r="N29" s="255">
        <f>D3</f>
        <v>1948</v>
      </c>
      <c r="O29" s="226" t="s">
        <v>101</v>
      </c>
      <c r="P29" s="6">
        <f t="shared" si="2"/>
        <v>0</v>
      </c>
      <c r="Q29" s="175"/>
    </row>
    <row r="30" spans="1:17" x14ac:dyDescent="0.25">
      <c r="A30" s="166"/>
      <c r="B30" s="167"/>
      <c r="C30" s="167"/>
      <c r="D30" s="167"/>
      <c r="E30" s="167"/>
      <c r="F30" s="168"/>
      <c r="G30" s="168"/>
      <c r="H30" s="250"/>
      <c r="I30" s="66"/>
      <c r="J30" s="38">
        <v>7</v>
      </c>
      <c r="K30" s="170"/>
      <c r="L30" s="234">
        <f t="shared" si="4"/>
        <v>0</v>
      </c>
      <c r="M30" s="165">
        <f t="shared" si="3"/>
        <v>0</v>
      </c>
      <c r="N30" s="255">
        <f>D3</f>
        <v>1948</v>
      </c>
      <c r="O30" s="226" t="s">
        <v>97</v>
      </c>
      <c r="P30" s="6">
        <f t="shared" si="2"/>
        <v>0</v>
      </c>
      <c r="Q30" s="175"/>
    </row>
    <row r="31" spans="1:17" ht="15.75" thickBot="1" x14ac:dyDescent="0.3">
      <c r="A31" s="166"/>
      <c r="B31" s="167"/>
      <c r="C31" s="167"/>
      <c r="D31" s="167"/>
      <c r="E31" s="167"/>
      <c r="F31" s="168"/>
      <c r="G31" s="168"/>
      <c r="H31" s="250"/>
      <c r="I31" s="209"/>
      <c r="J31" s="228">
        <v>14</v>
      </c>
      <c r="K31" s="229"/>
      <c r="L31" s="227">
        <f t="shared" si="4"/>
        <v>0</v>
      </c>
      <c r="M31" s="306">
        <f t="shared" si="3"/>
        <v>0</v>
      </c>
      <c r="N31" s="256">
        <f>D3</f>
        <v>1948</v>
      </c>
      <c r="O31" s="230" t="s">
        <v>230</v>
      </c>
      <c r="P31" s="6">
        <f t="shared" si="2"/>
        <v>0</v>
      </c>
      <c r="Q31" s="175"/>
    </row>
    <row r="32" spans="1:17" ht="15.75" thickBot="1" x14ac:dyDescent="0.3">
      <c r="A32" s="166"/>
      <c r="B32" s="167"/>
      <c r="C32" s="167"/>
      <c r="D32" s="167"/>
      <c r="E32" s="167"/>
      <c r="F32" s="168"/>
      <c r="G32" s="168"/>
      <c r="H32" s="251"/>
      <c r="I32" s="235"/>
      <c r="J32" s="235"/>
      <c r="K32" s="236"/>
      <c r="L32" s="158"/>
      <c r="M32" s="237"/>
      <c r="N32" s="257"/>
      <c r="O32" s="238" t="s">
        <v>103</v>
      </c>
      <c r="P32" s="6">
        <f t="shared" si="2"/>
        <v>0</v>
      </c>
      <c r="Q32" s="175"/>
    </row>
    <row r="33" spans="1:17" x14ac:dyDescent="0.25">
      <c r="A33" s="166"/>
      <c r="B33" s="167"/>
      <c r="C33" s="167"/>
      <c r="D33" s="167"/>
      <c r="E33" s="167"/>
      <c r="F33" s="168"/>
      <c r="G33" s="168"/>
      <c r="H33" s="251"/>
      <c r="I33" s="64"/>
      <c r="J33" s="341"/>
      <c r="K33" s="342"/>
      <c r="L33" s="420">
        <f>SUM(I33,K33)</f>
        <v>0</v>
      </c>
      <c r="M33" s="307">
        <f>L33/$D$3</f>
        <v>0</v>
      </c>
      <c r="N33" s="343" t="str">
        <f>D2</f>
        <v>Build QTY</v>
      </c>
      <c r="O33" s="223" t="s">
        <v>197</v>
      </c>
      <c r="P33" s="6">
        <f t="shared" si="2"/>
        <v>0</v>
      </c>
      <c r="Q33" s="282"/>
    </row>
    <row r="34" spans="1:17" x14ac:dyDescent="0.25">
      <c r="A34" s="166"/>
      <c r="B34" s="167"/>
      <c r="C34" s="167"/>
      <c r="D34" s="167" t="s">
        <v>106</v>
      </c>
      <c r="E34" s="167"/>
      <c r="F34" s="168"/>
      <c r="G34" s="168"/>
      <c r="H34" s="251"/>
      <c r="I34" s="66">
        <v>1</v>
      </c>
      <c r="J34" s="38"/>
      <c r="K34" s="344"/>
      <c r="L34" s="419">
        <v>0</v>
      </c>
      <c r="M34" s="309">
        <f t="shared" ref="M34:M48" si="5">L34/$D$3</f>
        <v>0</v>
      </c>
      <c r="N34" s="337" t="str">
        <f>D2</f>
        <v>Build QTY</v>
      </c>
      <c r="O34" s="178" t="s">
        <v>234</v>
      </c>
      <c r="P34" s="6">
        <f t="shared" si="2"/>
        <v>0</v>
      </c>
      <c r="Q34" s="282"/>
    </row>
    <row r="35" spans="1:17" x14ac:dyDescent="0.25">
      <c r="A35" s="166"/>
      <c r="B35" s="167"/>
      <c r="C35" s="167"/>
      <c r="D35" s="167"/>
      <c r="E35" s="167"/>
      <c r="F35" s="168"/>
      <c r="G35" s="168"/>
      <c r="H35" s="251"/>
      <c r="I35" s="338"/>
      <c r="J35" s="339"/>
      <c r="K35" s="340"/>
      <c r="L35" s="419">
        <f>SUM(I35,K35)</f>
        <v>0</v>
      </c>
      <c r="M35" s="309">
        <f t="shared" si="5"/>
        <v>0</v>
      </c>
      <c r="N35" s="255">
        <f>D3</f>
        <v>1948</v>
      </c>
      <c r="O35" s="178" t="s">
        <v>84</v>
      </c>
      <c r="P35" s="6">
        <f t="shared" si="2"/>
        <v>0</v>
      </c>
      <c r="Q35" s="12" t="s">
        <v>177</v>
      </c>
    </row>
    <row r="36" spans="1:17" x14ac:dyDescent="0.25">
      <c r="A36" s="166"/>
      <c r="B36" s="167"/>
      <c r="C36" s="167"/>
      <c r="D36" s="167"/>
      <c r="E36" s="167"/>
      <c r="F36" s="168"/>
      <c r="G36" s="168"/>
      <c r="H36" s="251"/>
      <c r="I36" s="66">
        <v>14</v>
      </c>
      <c r="J36" s="38"/>
      <c r="K36" s="263"/>
      <c r="L36" s="419">
        <v>0</v>
      </c>
      <c r="M36" s="309">
        <f t="shared" si="5"/>
        <v>0</v>
      </c>
      <c r="N36" s="255" t="str">
        <f>D2</f>
        <v>Build QTY</v>
      </c>
      <c r="O36" s="178" t="s">
        <v>207</v>
      </c>
      <c r="P36" s="6">
        <f t="shared" si="2"/>
        <v>0</v>
      </c>
      <c r="Q36" s="180" t="s">
        <v>235</v>
      </c>
    </row>
    <row r="37" spans="1:17" x14ac:dyDescent="0.25">
      <c r="A37" s="166"/>
      <c r="B37" s="167"/>
      <c r="C37" s="167"/>
      <c r="D37" s="167"/>
      <c r="E37" s="167"/>
      <c r="F37" s="168"/>
      <c r="G37" s="168"/>
      <c r="H37" s="251"/>
      <c r="I37" s="66">
        <v>2</v>
      </c>
      <c r="J37" s="38"/>
      <c r="K37" s="263"/>
      <c r="L37" s="419">
        <v>0</v>
      </c>
      <c r="M37" s="309">
        <f t="shared" si="5"/>
        <v>0</v>
      </c>
      <c r="N37" s="255">
        <f>D3</f>
        <v>1948</v>
      </c>
      <c r="O37" s="178" t="s">
        <v>131</v>
      </c>
      <c r="P37" s="6">
        <f t="shared" si="2"/>
        <v>0</v>
      </c>
      <c r="Q37" s="13" t="s">
        <v>244</v>
      </c>
    </row>
    <row r="38" spans="1:17" x14ac:dyDescent="0.25">
      <c r="A38" s="166"/>
      <c r="B38" s="167"/>
      <c r="C38" s="167"/>
      <c r="D38" s="167"/>
      <c r="E38" s="167"/>
      <c r="F38" s="168"/>
      <c r="G38" s="168"/>
      <c r="H38" s="251"/>
      <c r="I38" s="66">
        <v>4</v>
      </c>
      <c r="J38" s="38"/>
      <c r="K38" s="263"/>
      <c r="L38" s="419">
        <f t="shared" ref="L38:L44" si="6">SUM(I38,K38)</f>
        <v>4</v>
      </c>
      <c r="M38" s="309">
        <f t="shared" si="5"/>
        <v>2.0533880903490761E-3</v>
      </c>
      <c r="N38" s="255">
        <f>D3</f>
        <v>1948</v>
      </c>
      <c r="O38" s="178" t="s">
        <v>165</v>
      </c>
      <c r="P38" s="6">
        <f t="shared" si="2"/>
        <v>4</v>
      </c>
      <c r="Q38" s="282"/>
    </row>
    <row r="39" spans="1:17" x14ac:dyDescent="0.25">
      <c r="A39" s="166"/>
      <c r="B39" s="167"/>
      <c r="C39" s="167"/>
      <c r="D39" s="167"/>
      <c r="E39" s="167"/>
      <c r="F39" s="168"/>
      <c r="G39" s="168"/>
      <c r="H39" s="169"/>
      <c r="I39" s="66">
        <v>1</v>
      </c>
      <c r="J39" s="38"/>
      <c r="K39" s="263"/>
      <c r="L39" s="419">
        <f t="shared" si="6"/>
        <v>1</v>
      </c>
      <c r="M39" s="309">
        <f t="shared" si="5"/>
        <v>5.1334702258726901E-4</v>
      </c>
      <c r="N39" s="255">
        <f>D3</f>
        <v>1948</v>
      </c>
      <c r="O39" s="178" t="s">
        <v>84</v>
      </c>
      <c r="P39" s="6">
        <f t="shared" si="2"/>
        <v>1</v>
      </c>
      <c r="Q39" s="12"/>
    </row>
    <row r="40" spans="1:17" x14ac:dyDescent="0.25">
      <c r="A40" s="166"/>
      <c r="B40" s="167"/>
      <c r="C40" s="167"/>
      <c r="D40" s="167"/>
      <c r="E40" s="167"/>
      <c r="F40" s="168"/>
      <c r="G40" s="168"/>
      <c r="H40" s="169"/>
      <c r="I40" s="70">
        <v>12</v>
      </c>
      <c r="J40" s="176"/>
      <c r="K40" s="264"/>
      <c r="L40" s="419">
        <f t="shared" si="6"/>
        <v>12</v>
      </c>
      <c r="M40" s="309">
        <f t="shared" si="5"/>
        <v>6.1601642710472282E-3</v>
      </c>
      <c r="N40" s="255">
        <f>D3</f>
        <v>1948</v>
      </c>
      <c r="O40" s="171" t="s">
        <v>118</v>
      </c>
      <c r="P40" s="6">
        <f t="shared" si="2"/>
        <v>12</v>
      </c>
      <c r="Q40" s="13"/>
    </row>
    <row r="41" spans="1:17" x14ac:dyDescent="0.25">
      <c r="A41" s="166"/>
      <c r="B41" s="167"/>
      <c r="C41" s="167"/>
      <c r="D41" s="167"/>
      <c r="E41" s="167"/>
      <c r="F41" s="168"/>
      <c r="G41" s="168"/>
      <c r="H41" s="169"/>
      <c r="I41" s="70">
        <v>2</v>
      </c>
      <c r="J41" s="176"/>
      <c r="K41" s="264"/>
      <c r="L41" s="419">
        <f t="shared" si="6"/>
        <v>2</v>
      </c>
      <c r="M41" s="309">
        <f t="shared" si="5"/>
        <v>1.026694045174538E-3</v>
      </c>
      <c r="N41" s="255">
        <f>D3</f>
        <v>1948</v>
      </c>
      <c r="O41" s="178" t="s">
        <v>132</v>
      </c>
      <c r="P41" s="6">
        <f t="shared" si="2"/>
        <v>2</v>
      </c>
      <c r="Q41" s="13"/>
    </row>
    <row r="42" spans="1:17" x14ac:dyDescent="0.25">
      <c r="A42" s="166"/>
      <c r="B42" s="167"/>
      <c r="C42" s="167"/>
      <c r="D42" s="167"/>
      <c r="E42" s="167"/>
      <c r="F42" s="168"/>
      <c r="G42" s="168"/>
      <c r="H42" s="169"/>
      <c r="I42" s="70"/>
      <c r="J42" s="176"/>
      <c r="K42" s="263"/>
      <c r="L42" s="419">
        <f t="shared" si="6"/>
        <v>0</v>
      </c>
      <c r="M42" s="309">
        <f t="shared" si="5"/>
        <v>0</v>
      </c>
      <c r="N42" s="255" t="str">
        <f>D2</f>
        <v>Build QTY</v>
      </c>
      <c r="O42" s="178" t="s">
        <v>194</v>
      </c>
      <c r="P42" s="6">
        <f t="shared" si="2"/>
        <v>0</v>
      </c>
      <c r="Q42" s="134"/>
    </row>
    <row r="43" spans="1:17" x14ac:dyDescent="0.25">
      <c r="A43" s="166"/>
      <c r="B43" s="167"/>
      <c r="C43" s="167"/>
      <c r="D43" s="167"/>
      <c r="E43" s="167"/>
      <c r="F43" s="168"/>
      <c r="G43" s="168"/>
      <c r="H43" s="169"/>
      <c r="I43" s="70">
        <v>6</v>
      </c>
      <c r="J43" s="176"/>
      <c r="K43" s="263"/>
      <c r="L43" s="419">
        <f t="shared" si="6"/>
        <v>6</v>
      </c>
      <c r="M43" s="309">
        <f t="shared" si="5"/>
        <v>3.0800821355236141E-3</v>
      </c>
      <c r="N43" s="255">
        <f>D3</f>
        <v>1948</v>
      </c>
      <c r="O43" s="178" t="s">
        <v>180</v>
      </c>
      <c r="P43" s="6">
        <f t="shared" si="2"/>
        <v>6</v>
      </c>
      <c r="Q43" s="134"/>
    </row>
    <row r="44" spans="1:17" x14ac:dyDescent="0.25">
      <c r="A44" s="166"/>
      <c r="B44" s="167"/>
      <c r="C44" s="167"/>
      <c r="D44" s="167"/>
      <c r="E44" s="167"/>
      <c r="F44" s="168"/>
      <c r="G44" s="168"/>
      <c r="H44" s="169"/>
      <c r="I44" s="70">
        <v>3</v>
      </c>
      <c r="J44" s="176"/>
      <c r="K44" s="263"/>
      <c r="L44" s="419">
        <f t="shared" si="6"/>
        <v>3</v>
      </c>
      <c r="M44" s="309">
        <f t="shared" si="5"/>
        <v>1.540041067761807E-3</v>
      </c>
      <c r="N44" s="255">
        <f>D3</f>
        <v>1948</v>
      </c>
      <c r="O44" s="178" t="s">
        <v>170</v>
      </c>
      <c r="P44" s="6">
        <f t="shared" si="2"/>
        <v>3</v>
      </c>
      <c r="Q44" s="281" t="s">
        <v>233</v>
      </c>
    </row>
    <row r="45" spans="1:17" x14ac:dyDescent="0.25">
      <c r="A45" s="166"/>
      <c r="B45" s="167"/>
      <c r="C45" s="167"/>
      <c r="D45" s="167"/>
      <c r="E45" s="167"/>
      <c r="F45" s="168"/>
      <c r="G45" s="168"/>
      <c r="H45" s="169"/>
      <c r="I45" s="70">
        <v>2</v>
      </c>
      <c r="J45" s="176"/>
      <c r="K45" s="263"/>
      <c r="L45" s="419">
        <v>0</v>
      </c>
      <c r="M45" s="309">
        <f t="shared" si="5"/>
        <v>0</v>
      </c>
      <c r="N45" s="255">
        <f>D3</f>
        <v>1948</v>
      </c>
      <c r="O45" s="178" t="s">
        <v>209</v>
      </c>
      <c r="P45" s="6">
        <f t="shared" si="2"/>
        <v>0</v>
      </c>
      <c r="Q45" s="134"/>
    </row>
    <row r="46" spans="1:17" x14ac:dyDescent="0.25">
      <c r="A46" s="166"/>
      <c r="B46" s="167"/>
      <c r="C46" s="167"/>
      <c r="D46" s="167"/>
      <c r="E46" s="167"/>
      <c r="F46" s="168"/>
      <c r="G46" s="168"/>
      <c r="H46" s="169"/>
      <c r="I46" s="66"/>
      <c r="J46" s="38"/>
      <c r="K46" s="263"/>
      <c r="L46" s="419">
        <f>SUM(I46,K46)</f>
        <v>0</v>
      </c>
      <c r="M46" s="309">
        <f t="shared" si="5"/>
        <v>0</v>
      </c>
      <c r="N46" s="255">
        <f>D3</f>
        <v>1948</v>
      </c>
      <c r="O46" s="178" t="s">
        <v>89</v>
      </c>
      <c r="P46" s="6">
        <f t="shared" si="2"/>
        <v>0</v>
      </c>
      <c r="Q46" s="281"/>
    </row>
    <row r="47" spans="1:17" x14ac:dyDescent="0.25">
      <c r="A47" s="166"/>
      <c r="B47" s="167"/>
      <c r="C47" s="167"/>
      <c r="D47" s="167"/>
      <c r="E47" s="167"/>
      <c r="F47" s="168"/>
      <c r="G47" s="168"/>
      <c r="H47" s="169"/>
      <c r="I47" s="66">
        <v>1</v>
      </c>
      <c r="J47" s="38"/>
      <c r="K47" s="263"/>
      <c r="L47" s="419">
        <v>0</v>
      </c>
      <c r="M47" s="309">
        <f t="shared" si="5"/>
        <v>0</v>
      </c>
      <c r="N47" s="255">
        <v>588</v>
      </c>
      <c r="O47" s="178" t="s">
        <v>133</v>
      </c>
      <c r="P47" s="6">
        <f t="shared" si="2"/>
        <v>0</v>
      </c>
      <c r="Q47" s="281"/>
    </row>
    <row r="48" spans="1:17" ht="15.75" thickBot="1" x14ac:dyDescent="0.3">
      <c r="A48" s="183"/>
      <c r="B48" s="184"/>
      <c r="C48" s="184"/>
      <c r="D48" s="184"/>
      <c r="E48" s="184"/>
      <c r="F48" s="185"/>
      <c r="G48" s="185"/>
      <c r="H48" s="186"/>
      <c r="I48" s="233">
        <v>4</v>
      </c>
      <c r="J48" s="239"/>
      <c r="K48" s="265"/>
      <c r="L48" s="427">
        <v>0</v>
      </c>
      <c r="M48" s="306">
        <f t="shared" si="5"/>
        <v>0</v>
      </c>
      <c r="N48" s="255">
        <f>D3</f>
        <v>1948</v>
      </c>
      <c r="O48" s="240" t="s">
        <v>232</v>
      </c>
      <c r="P48" s="6">
        <f t="shared" si="2"/>
        <v>0</v>
      </c>
      <c r="Q48" s="285"/>
    </row>
    <row r="49" spans="1:17" ht="15.75" thickBot="1" x14ac:dyDescent="0.3">
      <c r="H49" s="187" t="s">
        <v>5</v>
      </c>
      <c r="I49" s="468">
        <f>SUM(I4:I48)</f>
        <v>148</v>
      </c>
      <c r="J49" s="468">
        <f>SUM(J4:J48)</f>
        <v>85</v>
      </c>
      <c r="K49" s="468">
        <f>SUM(K4:K22,K35:K48,K25)</f>
        <v>17</v>
      </c>
      <c r="L49" s="468">
        <f>SUM(L4:L48)</f>
        <v>141</v>
      </c>
      <c r="M49" s="441">
        <f>L49/$D$3</f>
        <v>7.2381930184804932E-2</v>
      </c>
      <c r="N49" s="440">
        <f>D3</f>
        <v>1948</v>
      </c>
      <c r="O49" s="6"/>
    </row>
    <row r="51" spans="1:17" ht="15.75" thickBot="1" x14ac:dyDescent="0.3"/>
    <row r="52" spans="1:17" ht="30.75" thickBot="1" x14ac:dyDescent="0.3">
      <c r="A52" s="147" t="s">
        <v>178</v>
      </c>
      <c r="B52" s="243" t="s">
        <v>50</v>
      </c>
      <c r="C52" s="243" t="s">
        <v>120</v>
      </c>
      <c r="D52" s="148" t="s">
        <v>18</v>
      </c>
      <c r="E52" s="148" t="s">
        <v>17</v>
      </c>
      <c r="F52" s="149" t="s">
        <v>1</v>
      </c>
      <c r="G52" s="149" t="s">
        <v>90</v>
      </c>
      <c r="H52" s="150" t="s">
        <v>24</v>
      </c>
      <c r="I52" s="151" t="s">
        <v>91</v>
      </c>
      <c r="J52" s="151" t="s">
        <v>92</v>
      </c>
      <c r="K52" s="152" t="s">
        <v>93</v>
      </c>
      <c r="L52" s="152" t="s">
        <v>5</v>
      </c>
      <c r="M52" s="152" t="s">
        <v>2</v>
      </c>
      <c r="N52" s="153" t="s">
        <v>166</v>
      </c>
      <c r="O52" s="154" t="s">
        <v>21</v>
      </c>
      <c r="P52" s="6" t="s">
        <v>5</v>
      </c>
      <c r="Q52" s="36" t="s">
        <v>7</v>
      </c>
    </row>
    <row r="53" spans="1:17" ht="15.75" thickBot="1" x14ac:dyDescent="0.3">
      <c r="A53" s="247">
        <v>1486788</v>
      </c>
      <c r="B53" s="247" t="s">
        <v>229</v>
      </c>
      <c r="C53" s="247">
        <v>360</v>
      </c>
      <c r="D53" s="421">
        <v>367</v>
      </c>
      <c r="E53" s="422">
        <v>330</v>
      </c>
      <c r="F53" s="423">
        <f>E53/D53</f>
        <v>0.89918256130790186</v>
      </c>
      <c r="G53" s="424">
        <f>J99/D53</f>
        <v>6.5395095367847406E-2</v>
      </c>
      <c r="H53" s="248">
        <v>45022</v>
      </c>
      <c r="I53" s="155"/>
      <c r="J53" s="156"/>
      <c r="K53" s="157"/>
      <c r="L53" s="158"/>
      <c r="M53" s="319"/>
      <c r="N53" s="156"/>
      <c r="O53" s="159" t="s">
        <v>79</v>
      </c>
      <c r="Q53" s="84" t="s">
        <v>169</v>
      </c>
    </row>
    <row r="54" spans="1:17" x14ac:dyDescent="0.25">
      <c r="A54" s="160"/>
      <c r="B54" s="161"/>
      <c r="C54" s="161"/>
      <c r="D54" s="161"/>
      <c r="E54" s="161"/>
      <c r="F54" s="162"/>
      <c r="G54" s="162"/>
      <c r="H54" s="249"/>
      <c r="I54" s="224"/>
      <c r="J54" s="221"/>
      <c r="K54" s="222"/>
      <c r="L54" s="456">
        <f t="shared" ref="L54:L72" si="7">SUM(I54,K54)</f>
        <v>0</v>
      </c>
      <c r="M54" s="307">
        <f>L54/$D$53</f>
        <v>0</v>
      </c>
      <c r="N54" s="255">
        <f>D53</f>
        <v>367</v>
      </c>
      <c r="O54" s="223" t="s">
        <v>14</v>
      </c>
      <c r="P54" s="6">
        <f>L54</f>
        <v>0</v>
      </c>
      <c r="Q54" s="84"/>
    </row>
    <row r="55" spans="1:17" x14ac:dyDescent="0.25">
      <c r="A55" s="166"/>
      <c r="B55" s="167"/>
      <c r="C55" s="167"/>
      <c r="D55" s="167"/>
      <c r="E55" s="167"/>
      <c r="F55" s="168"/>
      <c r="G55" s="168"/>
      <c r="H55" s="250"/>
      <c r="I55" s="224">
        <v>2</v>
      </c>
      <c r="J55" s="38"/>
      <c r="K55" s="67"/>
      <c r="L55" s="179">
        <f t="shared" si="7"/>
        <v>2</v>
      </c>
      <c r="M55" s="309">
        <f t="shared" ref="M55:M72" si="8">L55/$D$53</f>
        <v>5.4495912806539508E-3</v>
      </c>
      <c r="N55" s="255">
        <f>D53</f>
        <v>367</v>
      </c>
      <c r="O55" s="171" t="s">
        <v>94</v>
      </c>
      <c r="P55" s="6">
        <f t="shared" ref="P55:P98" si="9">L55</f>
        <v>2</v>
      </c>
      <c r="Q55" s="134"/>
    </row>
    <row r="56" spans="1:17" x14ac:dyDescent="0.25">
      <c r="A56" s="166"/>
      <c r="B56" s="167"/>
      <c r="C56" s="167"/>
      <c r="D56" s="167"/>
      <c r="E56" s="167"/>
      <c r="F56" s="168"/>
      <c r="G56" s="168"/>
      <c r="H56" s="250"/>
      <c r="I56" s="224"/>
      <c r="J56" s="172"/>
      <c r="K56" s="170"/>
      <c r="L56" s="179">
        <f t="shared" si="7"/>
        <v>0</v>
      </c>
      <c r="M56" s="309">
        <f t="shared" si="8"/>
        <v>0</v>
      </c>
      <c r="N56" s="255">
        <f>D53</f>
        <v>367</v>
      </c>
      <c r="O56" s="173" t="s">
        <v>8</v>
      </c>
      <c r="P56" s="6">
        <f t="shared" si="9"/>
        <v>0</v>
      </c>
      <c r="Q56" s="134"/>
    </row>
    <row r="57" spans="1:17" x14ac:dyDescent="0.25">
      <c r="A57" s="166"/>
      <c r="B57" s="167"/>
      <c r="C57" s="167"/>
      <c r="D57" s="167"/>
      <c r="E57" s="167"/>
      <c r="F57" s="168"/>
      <c r="G57" s="168"/>
      <c r="H57" s="250"/>
      <c r="I57" s="224"/>
      <c r="J57" s="38"/>
      <c r="K57" s="170"/>
      <c r="L57" s="179">
        <f t="shared" si="7"/>
        <v>0</v>
      </c>
      <c r="M57" s="309">
        <f t="shared" si="8"/>
        <v>0</v>
      </c>
      <c r="N57" s="255">
        <f>D53</f>
        <v>367</v>
      </c>
      <c r="O57" s="173" t="s">
        <v>9</v>
      </c>
      <c r="P57" s="6">
        <f t="shared" si="9"/>
        <v>0</v>
      </c>
      <c r="Q57" s="134"/>
    </row>
    <row r="58" spans="1:17" x14ac:dyDescent="0.25">
      <c r="A58" s="166"/>
      <c r="B58" s="167"/>
      <c r="C58" s="167"/>
      <c r="D58" s="167"/>
      <c r="E58" s="167"/>
      <c r="F58" s="168"/>
      <c r="G58" s="168"/>
      <c r="H58" s="250"/>
      <c r="I58" s="224">
        <v>19</v>
      </c>
      <c r="J58" s="172"/>
      <c r="K58" s="170"/>
      <c r="L58" s="179">
        <f t="shared" si="7"/>
        <v>19</v>
      </c>
      <c r="M58" s="309">
        <f t="shared" si="8"/>
        <v>5.1771117166212535E-2</v>
      </c>
      <c r="N58" s="255">
        <f>D53</f>
        <v>367</v>
      </c>
      <c r="O58" s="171" t="s">
        <v>16</v>
      </c>
      <c r="P58" s="6">
        <f t="shared" si="9"/>
        <v>19</v>
      </c>
      <c r="Q58" s="134"/>
    </row>
    <row r="59" spans="1:17" x14ac:dyDescent="0.25">
      <c r="A59" s="166"/>
      <c r="B59" s="167"/>
      <c r="C59" s="167"/>
      <c r="D59" s="167"/>
      <c r="E59" s="167"/>
      <c r="F59" s="168"/>
      <c r="G59" s="168"/>
      <c r="H59" s="250"/>
      <c r="I59" s="224"/>
      <c r="J59" s="172"/>
      <c r="K59" s="170"/>
      <c r="L59" s="179">
        <f t="shared" si="7"/>
        <v>0</v>
      </c>
      <c r="M59" s="309">
        <f t="shared" si="8"/>
        <v>0</v>
      </c>
      <c r="N59" s="255">
        <f>D53</f>
        <v>367</v>
      </c>
      <c r="O59" s="171" t="s">
        <v>45</v>
      </c>
      <c r="P59" s="6">
        <f t="shared" si="9"/>
        <v>0</v>
      </c>
      <c r="Q59" s="134"/>
    </row>
    <row r="60" spans="1:17" x14ac:dyDescent="0.25">
      <c r="A60" s="166"/>
      <c r="B60" s="167"/>
      <c r="C60" s="167"/>
      <c r="D60" s="167"/>
      <c r="E60" s="167"/>
      <c r="F60" s="168"/>
      <c r="G60" s="168"/>
      <c r="H60" s="250"/>
      <c r="I60" s="224">
        <v>6</v>
      </c>
      <c r="J60" s="38"/>
      <c r="K60" s="170"/>
      <c r="L60" s="179">
        <f t="shared" si="7"/>
        <v>6</v>
      </c>
      <c r="M60" s="309">
        <f t="shared" si="8"/>
        <v>1.6348773841961851E-2</v>
      </c>
      <c r="N60" s="255">
        <f>D53</f>
        <v>367</v>
      </c>
      <c r="O60" s="171" t="s">
        <v>255</v>
      </c>
      <c r="P60" s="6">
        <f t="shared" si="9"/>
        <v>6</v>
      </c>
      <c r="Q60" s="174"/>
    </row>
    <row r="61" spans="1:17" x14ac:dyDescent="0.25">
      <c r="A61" s="166"/>
      <c r="B61" s="167"/>
      <c r="C61" s="167"/>
      <c r="D61" s="167"/>
      <c r="E61" s="167"/>
      <c r="F61" s="168"/>
      <c r="G61" s="168"/>
      <c r="H61" s="250"/>
      <c r="I61" s="224"/>
      <c r="J61" s="172"/>
      <c r="K61" s="170"/>
      <c r="L61" s="179">
        <f t="shared" si="7"/>
        <v>0</v>
      </c>
      <c r="M61" s="309">
        <f t="shared" si="8"/>
        <v>0</v>
      </c>
      <c r="N61" s="255">
        <f>D53</f>
        <v>367</v>
      </c>
      <c r="O61" s="171" t="s">
        <v>36</v>
      </c>
      <c r="P61" s="6">
        <f t="shared" si="9"/>
        <v>0</v>
      </c>
      <c r="Q61" s="175"/>
    </row>
    <row r="62" spans="1:17" x14ac:dyDescent="0.25">
      <c r="A62" s="166"/>
      <c r="B62" s="167"/>
      <c r="C62" s="167"/>
      <c r="D62" s="167"/>
      <c r="E62" s="167"/>
      <c r="F62" s="168"/>
      <c r="G62" s="168"/>
      <c r="H62" s="250"/>
      <c r="I62" s="224"/>
      <c r="J62" s="172"/>
      <c r="K62" s="170"/>
      <c r="L62" s="179">
        <f t="shared" si="7"/>
        <v>0</v>
      </c>
      <c r="M62" s="309">
        <f t="shared" si="8"/>
        <v>0</v>
      </c>
      <c r="N62" s="255">
        <f>D53</f>
        <v>367</v>
      </c>
      <c r="O62" s="171" t="s">
        <v>3</v>
      </c>
      <c r="P62" s="6">
        <f t="shared" si="9"/>
        <v>0</v>
      </c>
      <c r="Q62" s="175"/>
    </row>
    <row r="63" spans="1:17" x14ac:dyDescent="0.25">
      <c r="A63" s="166"/>
      <c r="B63" s="167"/>
      <c r="C63" s="167"/>
      <c r="D63" s="167"/>
      <c r="E63" s="167"/>
      <c r="F63" s="168"/>
      <c r="G63" s="168"/>
      <c r="H63" s="250"/>
      <c r="I63" s="224"/>
      <c r="J63" s="176"/>
      <c r="K63" s="177"/>
      <c r="L63" s="179">
        <f t="shared" si="7"/>
        <v>0</v>
      </c>
      <c r="M63" s="309">
        <f t="shared" si="8"/>
        <v>0</v>
      </c>
      <c r="N63" s="255">
        <f>D53</f>
        <v>367</v>
      </c>
      <c r="O63" s="178" t="s">
        <v>29</v>
      </c>
      <c r="P63" s="6">
        <f t="shared" si="9"/>
        <v>0</v>
      </c>
      <c r="Q63" s="175"/>
    </row>
    <row r="64" spans="1:17" x14ac:dyDescent="0.25">
      <c r="A64" s="166"/>
      <c r="B64" s="167"/>
      <c r="C64" s="167"/>
      <c r="D64" s="167"/>
      <c r="E64" s="167"/>
      <c r="F64" s="168"/>
      <c r="G64" s="168"/>
      <c r="H64" s="250"/>
      <c r="I64" s="224"/>
      <c r="J64" s="38"/>
      <c r="K64" s="170"/>
      <c r="L64" s="179">
        <f t="shared" si="7"/>
        <v>0</v>
      </c>
      <c r="M64" s="309">
        <f t="shared" si="8"/>
        <v>0</v>
      </c>
      <c r="N64" s="255">
        <f>D53</f>
        <v>367</v>
      </c>
      <c r="O64" s="171" t="s">
        <v>191</v>
      </c>
      <c r="P64" s="6">
        <f t="shared" si="9"/>
        <v>0</v>
      </c>
      <c r="Q64" s="175"/>
    </row>
    <row r="65" spans="1:17" x14ac:dyDescent="0.25">
      <c r="A65" s="166"/>
      <c r="B65" s="167"/>
      <c r="C65" s="167"/>
      <c r="D65" s="167"/>
      <c r="E65" s="167"/>
      <c r="F65" s="168"/>
      <c r="G65" s="168"/>
      <c r="H65" s="250"/>
      <c r="I65" s="224"/>
      <c r="J65" s="38"/>
      <c r="K65" s="170"/>
      <c r="L65" s="179">
        <f t="shared" si="7"/>
        <v>0</v>
      </c>
      <c r="M65" s="309">
        <f t="shared" si="8"/>
        <v>0</v>
      </c>
      <c r="N65" s="255">
        <f>D53</f>
        <v>367</v>
      </c>
      <c r="O65" s="171" t="s">
        <v>206</v>
      </c>
      <c r="P65" s="6">
        <f t="shared" si="9"/>
        <v>0</v>
      </c>
      <c r="Q65" s="346"/>
    </row>
    <row r="66" spans="1:17" x14ac:dyDescent="0.25">
      <c r="A66" s="166"/>
      <c r="B66" s="167"/>
      <c r="C66" s="167"/>
      <c r="D66" s="167"/>
      <c r="E66" s="167"/>
      <c r="F66" s="168"/>
      <c r="G66" s="168"/>
      <c r="H66" s="250"/>
      <c r="I66" s="224"/>
      <c r="J66" s="38"/>
      <c r="K66" s="231"/>
      <c r="L66" s="179">
        <f t="shared" si="7"/>
        <v>0</v>
      </c>
      <c r="M66" s="309">
        <f t="shared" si="8"/>
        <v>0</v>
      </c>
      <c r="N66" s="255">
        <f>D53</f>
        <v>367</v>
      </c>
      <c r="O66" s="245" t="s">
        <v>179</v>
      </c>
      <c r="P66" s="6">
        <f t="shared" si="9"/>
        <v>0</v>
      </c>
      <c r="Q66" s="174"/>
    </row>
    <row r="67" spans="1:17" x14ac:dyDescent="0.25">
      <c r="A67" s="166"/>
      <c r="B67" s="167"/>
      <c r="C67" s="167"/>
      <c r="D67" s="167"/>
      <c r="E67" s="167"/>
      <c r="F67" s="168"/>
      <c r="G67" s="168"/>
      <c r="H67" s="250"/>
      <c r="I67" s="224"/>
      <c r="J67" s="38"/>
      <c r="K67" s="170"/>
      <c r="L67" s="179">
        <f t="shared" si="7"/>
        <v>0</v>
      </c>
      <c r="M67" s="309">
        <f t="shared" si="8"/>
        <v>0</v>
      </c>
      <c r="N67" s="255">
        <f>D53</f>
        <v>367</v>
      </c>
      <c r="O67" s="178" t="s">
        <v>31</v>
      </c>
      <c r="P67" s="6">
        <f t="shared" si="9"/>
        <v>0</v>
      </c>
      <c r="Q67" s="85"/>
    </row>
    <row r="68" spans="1:17" x14ac:dyDescent="0.25">
      <c r="A68" s="166"/>
      <c r="B68" s="167"/>
      <c r="C68" s="167"/>
      <c r="D68" s="167"/>
      <c r="E68" s="167"/>
      <c r="F68" s="168"/>
      <c r="G68" s="168"/>
      <c r="H68" s="250"/>
      <c r="I68" s="224"/>
      <c r="J68" s="38"/>
      <c r="K68" s="170"/>
      <c r="L68" s="179">
        <f t="shared" si="7"/>
        <v>0</v>
      </c>
      <c r="M68" s="309">
        <f t="shared" si="8"/>
        <v>0</v>
      </c>
      <c r="N68" s="255">
        <f>D53</f>
        <v>367</v>
      </c>
      <c r="O68" s="171" t="s">
        <v>118</v>
      </c>
      <c r="P68" s="6">
        <f t="shared" si="9"/>
        <v>0</v>
      </c>
      <c r="Q68" s="174"/>
    </row>
    <row r="69" spans="1:17" x14ac:dyDescent="0.25">
      <c r="A69" s="166"/>
      <c r="B69" s="167"/>
      <c r="C69" s="167"/>
      <c r="D69" s="167"/>
      <c r="E69" s="167"/>
      <c r="F69" s="168"/>
      <c r="G69" s="168"/>
      <c r="H69" s="250"/>
      <c r="I69" s="224">
        <v>1</v>
      </c>
      <c r="J69" s="38"/>
      <c r="K69" s="170"/>
      <c r="L69" s="179">
        <f t="shared" si="7"/>
        <v>1</v>
      </c>
      <c r="M69" s="309">
        <f t="shared" si="8"/>
        <v>2.7247956403269754E-3</v>
      </c>
      <c r="N69" s="255">
        <f>D53</f>
        <v>367</v>
      </c>
      <c r="O69" s="178" t="s">
        <v>84</v>
      </c>
      <c r="P69" s="6">
        <f t="shared" si="9"/>
        <v>1</v>
      </c>
      <c r="Q69" s="175"/>
    </row>
    <row r="70" spans="1:17" x14ac:dyDescent="0.25">
      <c r="A70" s="166"/>
      <c r="B70" s="167"/>
      <c r="C70" s="167"/>
      <c r="D70" s="167"/>
      <c r="E70" s="167"/>
      <c r="F70" s="168"/>
      <c r="G70" s="168"/>
      <c r="H70" s="250"/>
      <c r="I70" s="66"/>
      <c r="J70" s="38"/>
      <c r="K70" s="170"/>
      <c r="L70" s="179">
        <f t="shared" si="7"/>
        <v>0</v>
      </c>
      <c r="M70" s="309">
        <f t="shared" si="8"/>
        <v>0</v>
      </c>
      <c r="N70" s="255">
        <f>D53</f>
        <v>367</v>
      </c>
      <c r="O70" s="171" t="s">
        <v>75</v>
      </c>
      <c r="P70" s="6">
        <f t="shared" si="9"/>
        <v>0</v>
      </c>
      <c r="Q70" s="175"/>
    </row>
    <row r="71" spans="1:17" x14ac:dyDescent="0.25">
      <c r="A71" s="166"/>
      <c r="B71" s="167"/>
      <c r="C71" s="167"/>
      <c r="D71" s="167"/>
      <c r="E71" s="167"/>
      <c r="F71" s="168"/>
      <c r="G71" s="168"/>
      <c r="H71" s="250"/>
      <c r="I71" s="66"/>
      <c r="J71" s="172"/>
      <c r="K71" s="170"/>
      <c r="L71" s="179">
        <f t="shared" si="7"/>
        <v>0</v>
      </c>
      <c r="M71" s="309">
        <f t="shared" si="8"/>
        <v>0</v>
      </c>
      <c r="N71" s="337" t="str">
        <f>D52</f>
        <v>Build QTY</v>
      </c>
      <c r="O71" s="178" t="s">
        <v>185</v>
      </c>
      <c r="P71" s="6">
        <f t="shared" si="9"/>
        <v>0</v>
      </c>
      <c r="Q71" s="85"/>
    </row>
    <row r="72" spans="1:17" ht="15.75" thickBot="1" x14ac:dyDescent="0.3">
      <c r="A72" s="166"/>
      <c r="B72" s="167"/>
      <c r="C72" s="167"/>
      <c r="D72" s="167"/>
      <c r="E72" s="167"/>
      <c r="F72" s="168"/>
      <c r="G72" s="168"/>
      <c r="H72" s="250"/>
      <c r="I72" s="209">
        <v>2</v>
      </c>
      <c r="J72" s="336"/>
      <c r="K72" s="229"/>
      <c r="L72" s="232">
        <f t="shared" si="7"/>
        <v>2</v>
      </c>
      <c r="M72" s="306">
        <f t="shared" si="8"/>
        <v>5.4495912806539508E-3</v>
      </c>
      <c r="N72" s="255">
        <f>D53</f>
        <v>367</v>
      </c>
      <c r="O72" s="178" t="s">
        <v>37</v>
      </c>
      <c r="P72" s="6">
        <f t="shared" si="9"/>
        <v>2</v>
      </c>
      <c r="Q72" s="175" t="s">
        <v>233</v>
      </c>
    </row>
    <row r="73" spans="1:17" ht="15.75" thickBot="1" x14ac:dyDescent="0.3">
      <c r="A73" s="166"/>
      <c r="B73" s="167"/>
      <c r="C73" s="167"/>
      <c r="D73" s="167"/>
      <c r="E73" s="167"/>
      <c r="F73" s="168"/>
      <c r="G73" s="168"/>
      <c r="H73" s="251"/>
      <c r="I73" s="242"/>
      <c r="J73" s="242"/>
      <c r="K73" s="157"/>
      <c r="L73" s="158"/>
      <c r="M73" s="308"/>
      <c r="N73" s="260"/>
      <c r="O73" s="159" t="s">
        <v>98</v>
      </c>
      <c r="P73" s="6">
        <f t="shared" si="9"/>
        <v>0</v>
      </c>
      <c r="Q73" s="174"/>
    </row>
    <row r="74" spans="1:17" x14ac:dyDescent="0.25">
      <c r="A74" s="166"/>
      <c r="B74" s="167"/>
      <c r="C74" s="167"/>
      <c r="D74" s="167"/>
      <c r="E74" s="167"/>
      <c r="F74" s="168"/>
      <c r="G74" s="168"/>
      <c r="H74" s="250"/>
      <c r="I74" s="270"/>
      <c r="J74" s="269">
        <v>3</v>
      </c>
      <c r="K74" s="163"/>
      <c r="L74" s="164">
        <f>SUM(I74,K74)</f>
        <v>0</v>
      </c>
      <c r="M74" s="165">
        <f>L74/$D$53</f>
        <v>0</v>
      </c>
      <c r="N74" s="255">
        <f>D53</f>
        <v>367</v>
      </c>
      <c r="O74" s="241" t="s">
        <v>99</v>
      </c>
      <c r="P74" s="6">
        <f t="shared" si="9"/>
        <v>0</v>
      </c>
      <c r="Q74" s="180"/>
    </row>
    <row r="75" spans="1:17" x14ac:dyDescent="0.25">
      <c r="A75" s="166"/>
      <c r="B75" s="167"/>
      <c r="C75" s="167"/>
      <c r="D75" s="167"/>
      <c r="E75" s="167"/>
      <c r="F75" s="168"/>
      <c r="G75" s="168"/>
      <c r="H75" s="250"/>
      <c r="I75" s="66"/>
      <c r="J75" s="38">
        <v>1</v>
      </c>
      <c r="K75" s="170"/>
      <c r="L75" s="234">
        <f>SUM(I75,K75)</f>
        <v>0</v>
      </c>
      <c r="M75" s="165">
        <f t="shared" ref="M75:M81" si="10">L75/$D$53</f>
        <v>0</v>
      </c>
      <c r="N75" s="255">
        <f>D53</f>
        <v>367</v>
      </c>
      <c r="O75" s="226" t="s">
        <v>10</v>
      </c>
      <c r="P75" s="6">
        <f t="shared" si="9"/>
        <v>0</v>
      </c>
      <c r="Q75" s="180"/>
    </row>
    <row r="76" spans="1:17" x14ac:dyDescent="0.25">
      <c r="A76" s="166"/>
      <c r="B76" s="167"/>
      <c r="C76" s="167"/>
      <c r="D76" s="167"/>
      <c r="E76" s="167"/>
      <c r="F76" s="168"/>
      <c r="G76" s="168"/>
      <c r="H76" s="250"/>
      <c r="I76" s="225"/>
      <c r="J76" s="172"/>
      <c r="K76" s="170"/>
      <c r="L76" s="234">
        <f t="shared" ref="L76:L81" si="11">SUM(I76,K76)</f>
        <v>0</v>
      </c>
      <c r="M76" s="165">
        <f t="shared" si="10"/>
        <v>0</v>
      </c>
      <c r="N76" s="255">
        <f>D53</f>
        <v>367</v>
      </c>
      <c r="O76" s="178" t="s">
        <v>84</v>
      </c>
      <c r="P76" s="6">
        <f t="shared" si="9"/>
        <v>0</v>
      </c>
      <c r="Q76" s="180"/>
    </row>
    <row r="77" spans="1:17" x14ac:dyDescent="0.25">
      <c r="A77" s="166"/>
      <c r="B77" s="167"/>
      <c r="C77" s="167"/>
      <c r="D77" s="167"/>
      <c r="E77" s="167"/>
      <c r="F77" s="168"/>
      <c r="G77" s="168"/>
      <c r="H77" s="250"/>
      <c r="I77" s="66"/>
      <c r="J77" s="38"/>
      <c r="K77" s="170"/>
      <c r="L77" s="234">
        <f t="shared" si="11"/>
        <v>0</v>
      </c>
      <c r="M77" s="165">
        <f t="shared" si="10"/>
        <v>0</v>
      </c>
      <c r="N77" s="255">
        <f>D53</f>
        <v>367</v>
      </c>
      <c r="O77" s="226" t="s">
        <v>100</v>
      </c>
      <c r="P77" s="6">
        <f t="shared" si="9"/>
        <v>0</v>
      </c>
      <c r="Q77" s="175" t="s">
        <v>256</v>
      </c>
    </row>
    <row r="78" spans="1:17" x14ac:dyDescent="0.25">
      <c r="A78" s="166"/>
      <c r="B78" s="167"/>
      <c r="C78" s="167"/>
      <c r="D78" s="167"/>
      <c r="E78" s="167"/>
      <c r="F78" s="168"/>
      <c r="G78" s="168"/>
      <c r="H78" s="250"/>
      <c r="I78" s="66"/>
      <c r="J78" s="38">
        <v>5</v>
      </c>
      <c r="K78" s="170"/>
      <c r="L78" s="234">
        <f t="shared" si="11"/>
        <v>0</v>
      </c>
      <c r="M78" s="165">
        <f t="shared" si="10"/>
        <v>0</v>
      </c>
      <c r="N78" s="255">
        <f>D53</f>
        <v>367</v>
      </c>
      <c r="O78" s="178" t="s">
        <v>102</v>
      </c>
      <c r="P78" s="6">
        <f t="shared" si="9"/>
        <v>0</v>
      </c>
      <c r="Q78" s="181"/>
    </row>
    <row r="79" spans="1:17" x14ac:dyDescent="0.25">
      <c r="A79" s="166"/>
      <c r="B79" s="167"/>
      <c r="C79" s="167"/>
      <c r="D79" s="167"/>
      <c r="E79" s="167"/>
      <c r="F79" s="168"/>
      <c r="G79" s="168"/>
      <c r="H79" s="250"/>
      <c r="I79" s="225"/>
      <c r="J79" s="172">
        <v>14</v>
      </c>
      <c r="K79" s="170"/>
      <c r="L79" s="234">
        <f t="shared" si="11"/>
        <v>0</v>
      </c>
      <c r="M79" s="165">
        <f t="shared" si="10"/>
        <v>0</v>
      </c>
      <c r="N79" s="255">
        <f>D53</f>
        <v>367</v>
      </c>
      <c r="O79" s="226" t="s">
        <v>101</v>
      </c>
      <c r="P79" s="6">
        <f t="shared" si="9"/>
        <v>0</v>
      </c>
      <c r="Q79" s="175"/>
    </row>
    <row r="80" spans="1:17" x14ac:dyDescent="0.25">
      <c r="A80" s="166"/>
      <c r="B80" s="167"/>
      <c r="C80" s="167"/>
      <c r="D80" s="167"/>
      <c r="E80" s="167"/>
      <c r="F80" s="168"/>
      <c r="G80" s="168"/>
      <c r="H80" s="250"/>
      <c r="I80" s="66"/>
      <c r="J80" s="38">
        <v>1</v>
      </c>
      <c r="K80" s="170"/>
      <c r="L80" s="234">
        <f t="shared" si="11"/>
        <v>0</v>
      </c>
      <c r="M80" s="165">
        <f t="shared" si="10"/>
        <v>0</v>
      </c>
      <c r="N80" s="255">
        <f>D53</f>
        <v>367</v>
      </c>
      <c r="O80" s="226" t="s">
        <v>97</v>
      </c>
      <c r="P80" s="6">
        <f t="shared" si="9"/>
        <v>0</v>
      </c>
      <c r="Q80" s="175"/>
    </row>
    <row r="81" spans="1:17" ht="15.75" thickBot="1" x14ac:dyDescent="0.3">
      <c r="A81" s="166"/>
      <c r="B81" s="167"/>
      <c r="C81" s="167"/>
      <c r="D81" s="167"/>
      <c r="E81" s="167"/>
      <c r="F81" s="168"/>
      <c r="G81" s="168"/>
      <c r="H81" s="250"/>
      <c r="I81" s="209"/>
      <c r="J81" s="228"/>
      <c r="K81" s="229"/>
      <c r="L81" s="227">
        <f t="shared" si="11"/>
        <v>0</v>
      </c>
      <c r="M81" s="306">
        <f t="shared" si="10"/>
        <v>0</v>
      </c>
      <c r="N81" s="256">
        <f>D53</f>
        <v>367</v>
      </c>
      <c r="O81" s="230" t="s">
        <v>230</v>
      </c>
      <c r="P81" s="6">
        <f t="shared" si="9"/>
        <v>0</v>
      </c>
      <c r="Q81" s="175"/>
    </row>
    <row r="82" spans="1:17" ht="15.75" thickBot="1" x14ac:dyDescent="0.3">
      <c r="A82" s="166"/>
      <c r="B82" s="167"/>
      <c r="C82" s="167"/>
      <c r="D82" s="167"/>
      <c r="E82" s="167"/>
      <c r="F82" s="168"/>
      <c r="G82" s="168"/>
      <c r="H82" s="251"/>
      <c r="I82" s="235"/>
      <c r="J82" s="235"/>
      <c r="K82" s="236"/>
      <c r="L82" s="158"/>
      <c r="M82" s="237"/>
      <c r="N82" s="257"/>
      <c r="O82" s="238" t="s">
        <v>103</v>
      </c>
      <c r="P82" s="6">
        <f t="shared" si="9"/>
        <v>0</v>
      </c>
      <c r="Q82" s="175"/>
    </row>
    <row r="83" spans="1:17" x14ac:dyDescent="0.25">
      <c r="A83" s="166"/>
      <c r="B83" s="167"/>
      <c r="C83" s="167"/>
      <c r="D83" s="167"/>
      <c r="E83" s="167"/>
      <c r="F83" s="168"/>
      <c r="G83" s="168"/>
      <c r="H83" s="251"/>
      <c r="I83" s="64"/>
      <c r="J83" s="341"/>
      <c r="K83" s="342"/>
      <c r="L83" s="420">
        <f>SUM(I83,K83)</f>
        <v>0</v>
      </c>
      <c r="M83" s="307">
        <f>L83/$D$53</f>
        <v>0</v>
      </c>
      <c r="N83" s="343" t="str">
        <f>D52</f>
        <v>Build QTY</v>
      </c>
      <c r="O83" s="223" t="s">
        <v>197</v>
      </c>
      <c r="P83" s="6">
        <f t="shared" si="9"/>
        <v>0</v>
      </c>
      <c r="Q83" s="282"/>
    </row>
    <row r="84" spans="1:17" x14ac:dyDescent="0.25">
      <c r="A84" s="166"/>
      <c r="B84" s="167"/>
      <c r="C84" s="167"/>
      <c r="D84" s="167" t="s">
        <v>106</v>
      </c>
      <c r="E84" s="167"/>
      <c r="F84" s="168"/>
      <c r="G84" s="168"/>
      <c r="H84" s="251"/>
      <c r="I84" s="66"/>
      <c r="J84" s="38"/>
      <c r="K84" s="344"/>
      <c r="L84" s="419">
        <v>0</v>
      </c>
      <c r="M84" s="309">
        <f t="shared" ref="M84:M98" si="12">L84/$D$53</f>
        <v>0</v>
      </c>
      <c r="N84" s="337" t="str">
        <f>D52</f>
        <v>Build QTY</v>
      </c>
      <c r="O84" s="178" t="s">
        <v>234</v>
      </c>
      <c r="P84" s="6">
        <f t="shared" si="9"/>
        <v>0</v>
      </c>
      <c r="Q84" s="282"/>
    </row>
    <row r="85" spans="1:17" x14ac:dyDescent="0.25">
      <c r="A85" s="166"/>
      <c r="B85" s="167"/>
      <c r="C85" s="167"/>
      <c r="D85" s="167"/>
      <c r="E85" s="167"/>
      <c r="F85" s="168"/>
      <c r="G85" s="168"/>
      <c r="H85" s="251"/>
      <c r="I85" s="338"/>
      <c r="J85" s="339"/>
      <c r="K85" s="340"/>
      <c r="L85" s="419">
        <f>SUM(I85,K85)</f>
        <v>0</v>
      </c>
      <c r="M85" s="309">
        <f t="shared" si="12"/>
        <v>0</v>
      </c>
      <c r="N85" s="255">
        <f>D53</f>
        <v>367</v>
      </c>
      <c r="O85" s="178" t="s">
        <v>84</v>
      </c>
      <c r="P85" s="6">
        <f t="shared" si="9"/>
        <v>0</v>
      </c>
      <c r="Q85" s="12" t="s">
        <v>177</v>
      </c>
    </row>
    <row r="86" spans="1:17" x14ac:dyDescent="0.25">
      <c r="A86" s="166"/>
      <c r="B86" s="167"/>
      <c r="C86" s="167"/>
      <c r="D86" s="167"/>
      <c r="E86" s="167"/>
      <c r="F86" s="168"/>
      <c r="G86" s="168"/>
      <c r="H86" s="251"/>
      <c r="I86" s="66"/>
      <c r="J86" s="38"/>
      <c r="K86" s="263"/>
      <c r="L86" s="419">
        <v>0</v>
      </c>
      <c r="M86" s="309">
        <f t="shared" si="12"/>
        <v>0</v>
      </c>
      <c r="N86" s="255" t="str">
        <f>D52</f>
        <v>Build QTY</v>
      </c>
      <c r="O86" s="178" t="s">
        <v>207</v>
      </c>
      <c r="P86" s="6">
        <f t="shared" si="9"/>
        <v>0</v>
      </c>
      <c r="Q86" s="180" t="s">
        <v>253</v>
      </c>
    </row>
    <row r="87" spans="1:17" x14ac:dyDescent="0.25">
      <c r="A87" s="166"/>
      <c r="B87" s="167"/>
      <c r="C87" s="167"/>
      <c r="D87" s="167"/>
      <c r="E87" s="167"/>
      <c r="F87" s="168"/>
      <c r="G87" s="168"/>
      <c r="H87" s="251"/>
      <c r="I87" s="66"/>
      <c r="J87" s="38"/>
      <c r="K87" s="263"/>
      <c r="L87" s="419">
        <v>0</v>
      </c>
      <c r="M87" s="309">
        <f t="shared" si="12"/>
        <v>0</v>
      </c>
      <c r="N87" s="255">
        <f>D53</f>
        <v>367</v>
      </c>
      <c r="O87" s="178" t="s">
        <v>131</v>
      </c>
      <c r="P87" s="6">
        <f t="shared" si="9"/>
        <v>0</v>
      </c>
      <c r="Q87" s="13" t="s">
        <v>254</v>
      </c>
    </row>
    <row r="88" spans="1:17" x14ac:dyDescent="0.25">
      <c r="A88" s="166"/>
      <c r="B88" s="167"/>
      <c r="C88" s="167"/>
      <c r="D88" s="167"/>
      <c r="E88" s="167"/>
      <c r="F88" s="168"/>
      <c r="G88" s="168"/>
      <c r="H88" s="251"/>
      <c r="I88" s="66">
        <v>5</v>
      </c>
      <c r="J88" s="38"/>
      <c r="K88" s="263"/>
      <c r="L88" s="419">
        <f t="shared" ref="L88:L94" si="13">SUM(I88,K88)</f>
        <v>5</v>
      </c>
      <c r="M88" s="309">
        <f t="shared" si="12"/>
        <v>1.3623978201634877E-2</v>
      </c>
      <c r="N88" s="255">
        <f>D53</f>
        <v>367</v>
      </c>
      <c r="O88" s="178" t="s">
        <v>165</v>
      </c>
      <c r="P88" s="6">
        <f t="shared" si="9"/>
        <v>5</v>
      </c>
      <c r="Q88" s="282"/>
    </row>
    <row r="89" spans="1:17" x14ac:dyDescent="0.25">
      <c r="A89" s="166"/>
      <c r="B89" s="167"/>
      <c r="C89" s="167"/>
      <c r="D89" s="167"/>
      <c r="E89" s="167"/>
      <c r="F89" s="168"/>
      <c r="G89" s="168"/>
      <c r="H89" s="169"/>
      <c r="I89" s="66"/>
      <c r="J89" s="38"/>
      <c r="K89" s="263"/>
      <c r="L89" s="419">
        <f t="shared" si="13"/>
        <v>0</v>
      </c>
      <c r="M89" s="309">
        <f t="shared" si="12"/>
        <v>0</v>
      </c>
      <c r="N89" s="255">
        <f>D53</f>
        <v>367</v>
      </c>
      <c r="O89" s="178" t="s">
        <v>84</v>
      </c>
      <c r="P89" s="6">
        <f t="shared" si="9"/>
        <v>0</v>
      </c>
      <c r="Q89" s="12"/>
    </row>
    <row r="90" spans="1:17" x14ac:dyDescent="0.25">
      <c r="A90" s="166"/>
      <c r="B90" s="167"/>
      <c r="C90" s="167"/>
      <c r="D90" s="167"/>
      <c r="E90" s="167"/>
      <c r="F90" s="168"/>
      <c r="G90" s="168"/>
      <c r="H90" s="169"/>
      <c r="I90" s="70"/>
      <c r="J90" s="176"/>
      <c r="K90" s="264"/>
      <c r="L90" s="419">
        <f t="shared" si="13"/>
        <v>0</v>
      </c>
      <c r="M90" s="309">
        <f t="shared" si="12"/>
        <v>0</v>
      </c>
      <c r="N90" s="255">
        <f>D53</f>
        <v>367</v>
      </c>
      <c r="O90" s="171" t="s">
        <v>118</v>
      </c>
      <c r="P90" s="6">
        <f t="shared" si="9"/>
        <v>0</v>
      </c>
      <c r="Q90" s="13"/>
    </row>
    <row r="91" spans="1:17" x14ac:dyDescent="0.25">
      <c r="A91" s="166"/>
      <c r="B91" s="167"/>
      <c r="C91" s="167"/>
      <c r="D91" s="167"/>
      <c r="E91" s="167"/>
      <c r="F91" s="168"/>
      <c r="G91" s="168"/>
      <c r="H91" s="169"/>
      <c r="I91" s="70"/>
      <c r="J91" s="176"/>
      <c r="K91" s="264"/>
      <c r="L91" s="419">
        <f t="shared" si="13"/>
        <v>0</v>
      </c>
      <c r="M91" s="309">
        <f t="shared" si="12"/>
        <v>0</v>
      </c>
      <c r="N91" s="255">
        <f>D53</f>
        <v>367</v>
      </c>
      <c r="O91" s="178" t="s">
        <v>132</v>
      </c>
      <c r="P91" s="6">
        <f t="shared" si="9"/>
        <v>0</v>
      </c>
      <c r="Q91" s="13"/>
    </row>
    <row r="92" spans="1:17" x14ac:dyDescent="0.25">
      <c r="A92" s="166"/>
      <c r="B92" s="167"/>
      <c r="C92" s="167"/>
      <c r="D92" s="167"/>
      <c r="E92" s="167"/>
      <c r="F92" s="168"/>
      <c r="G92" s="168"/>
      <c r="H92" s="169"/>
      <c r="I92" s="70"/>
      <c r="J92" s="176"/>
      <c r="K92" s="263"/>
      <c r="L92" s="419">
        <f t="shared" si="13"/>
        <v>0</v>
      </c>
      <c r="M92" s="309">
        <f t="shared" si="12"/>
        <v>0</v>
      </c>
      <c r="N92" s="255" t="str">
        <f>D52</f>
        <v>Build QTY</v>
      </c>
      <c r="O92" s="178" t="s">
        <v>194</v>
      </c>
      <c r="P92" s="6">
        <f t="shared" si="9"/>
        <v>0</v>
      </c>
      <c r="Q92" s="134"/>
    </row>
    <row r="93" spans="1:17" x14ac:dyDescent="0.25">
      <c r="A93" s="166"/>
      <c r="B93" s="167"/>
      <c r="C93" s="167"/>
      <c r="D93" s="167"/>
      <c r="E93" s="167"/>
      <c r="F93" s="168"/>
      <c r="G93" s="168"/>
      <c r="H93" s="169"/>
      <c r="I93" s="70"/>
      <c r="J93" s="176"/>
      <c r="K93" s="263"/>
      <c r="L93" s="419">
        <f t="shared" si="13"/>
        <v>0</v>
      </c>
      <c r="M93" s="309">
        <f t="shared" si="12"/>
        <v>0</v>
      </c>
      <c r="N93" s="255">
        <f>D53</f>
        <v>367</v>
      </c>
      <c r="O93" s="178" t="s">
        <v>180</v>
      </c>
      <c r="P93" s="6">
        <f t="shared" si="9"/>
        <v>0</v>
      </c>
      <c r="Q93" s="134"/>
    </row>
    <row r="94" spans="1:17" x14ac:dyDescent="0.25">
      <c r="A94" s="166"/>
      <c r="B94" s="167"/>
      <c r="C94" s="167"/>
      <c r="D94" s="167"/>
      <c r="E94" s="167"/>
      <c r="F94" s="168"/>
      <c r="G94" s="168"/>
      <c r="H94" s="169"/>
      <c r="I94" s="70">
        <v>2</v>
      </c>
      <c r="J94" s="176"/>
      <c r="K94" s="263"/>
      <c r="L94" s="419">
        <f t="shared" si="13"/>
        <v>2</v>
      </c>
      <c r="M94" s="309">
        <f t="shared" si="12"/>
        <v>5.4495912806539508E-3</v>
      </c>
      <c r="N94" s="255">
        <f>D53</f>
        <v>367</v>
      </c>
      <c r="O94" s="178" t="s">
        <v>47</v>
      </c>
      <c r="P94" s="6">
        <f t="shared" si="9"/>
        <v>2</v>
      </c>
      <c r="Q94" s="281" t="s">
        <v>233</v>
      </c>
    </row>
    <row r="95" spans="1:17" x14ac:dyDescent="0.25">
      <c r="A95" s="166"/>
      <c r="B95" s="167"/>
      <c r="C95" s="167"/>
      <c r="D95" s="167"/>
      <c r="E95" s="167"/>
      <c r="F95" s="168"/>
      <c r="G95" s="168"/>
      <c r="H95" s="169"/>
      <c r="I95" s="70"/>
      <c r="J95" s="176"/>
      <c r="K95" s="263"/>
      <c r="L95" s="419">
        <v>0</v>
      </c>
      <c r="M95" s="309">
        <f t="shared" si="12"/>
        <v>0</v>
      </c>
      <c r="N95" s="255">
        <f>D53</f>
        <v>367</v>
      </c>
      <c r="O95" s="178" t="s">
        <v>209</v>
      </c>
      <c r="P95" s="6">
        <f t="shared" si="9"/>
        <v>0</v>
      </c>
      <c r="Q95" s="134"/>
    </row>
    <row r="96" spans="1:17" x14ac:dyDescent="0.25">
      <c r="A96" s="166"/>
      <c r="B96" s="167"/>
      <c r="C96" s="167"/>
      <c r="D96" s="167"/>
      <c r="E96" s="167"/>
      <c r="F96" s="168"/>
      <c r="G96" s="168"/>
      <c r="H96" s="169"/>
      <c r="I96" s="66"/>
      <c r="J96" s="38"/>
      <c r="K96" s="263"/>
      <c r="L96" s="419">
        <f>SUM(I96,K96)</f>
        <v>0</v>
      </c>
      <c r="M96" s="309">
        <f t="shared" si="12"/>
        <v>0</v>
      </c>
      <c r="N96" s="255">
        <f>D53</f>
        <v>367</v>
      </c>
      <c r="O96" s="178" t="s">
        <v>89</v>
      </c>
      <c r="P96" s="6">
        <f t="shared" si="9"/>
        <v>0</v>
      </c>
      <c r="Q96" s="281"/>
    </row>
    <row r="97" spans="1:17" x14ac:dyDescent="0.25">
      <c r="A97" s="166"/>
      <c r="B97" s="167"/>
      <c r="C97" s="167"/>
      <c r="D97" s="167"/>
      <c r="E97" s="167"/>
      <c r="F97" s="168"/>
      <c r="G97" s="168"/>
      <c r="H97" s="169"/>
      <c r="I97" s="66"/>
      <c r="J97" s="38"/>
      <c r="K97" s="263"/>
      <c r="L97" s="419">
        <v>0</v>
      </c>
      <c r="M97" s="309">
        <f t="shared" si="12"/>
        <v>0</v>
      </c>
      <c r="N97" s="255">
        <v>588</v>
      </c>
      <c r="O97" s="178" t="s">
        <v>133</v>
      </c>
      <c r="P97" s="6">
        <f t="shared" si="9"/>
        <v>0</v>
      </c>
      <c r="Q97" s="281"/>
    </row>
    <row r="98" spans="1:17" ht="15.75" thickBot="1" x14ac:dyDescent="0.3">
      <c r="A98" s="183"/>
      <c r="B98" s="184"/>
      <c r="C98" s="184"/>
      <c r="D98" s="184"/>
      <c r="E98" s="184"/>
      <c r="F98" s="185"/>
      <c r="G98" s="185"/>
      <c r="H98" s="186"/>
      <c r="I98" s="233"/>
      <c r="J98" s="239"/>
      <c r="K98" s="265"/>
      <c r="L98" s="427">
        <v>0</v>
      </c>
      <c r="M98" s="306">
        <f t="shared" si="12"/>
        <v>0</v>
      </c>
      <c r="N98" s="255">
        <f>D53</f>
        <v>367</v>
      </c>
      <c r="O98" s="240" t="s">
        <v>232</v>
      </c>
      <c r="P98" s="6">
        <f t="shared" si="9"/>
        <v>0</v>
      </c>
      <c r="Q98" s="285"/>
    </row>
    <row r="99" spans="1:17" ht="15.75" thickBot="1" x14ac:dyDescent="0.3">
      <c r="H99" s="187" t="s">
        <v>5</v>
      </c>
      <c r="I99" s="468">
        <f>SUM(I54:I98)</f>
        <v>37</v>
      </c>
      <c r="J99" s="468">
        <f>SUM(J54:J98)</f>
        <v>24</v>
      </c>
      <c r="K99" s="468">
        <f>SUM(K54:K72,K85:K98,K75)</f>
        <v>0</v>
      </c>
      <c r="L99" s="468">
        <f>SUM(L54:L98)</f>
        <v>37</v>
      </c>
      <c r="M99" s="441">
        <f>L99/$D$53</f>
        <v>0.1008174386920981</v>
      </c>
      <c r="N99" s="440">
        <f>D53</f>
        <v>367</v>
      </c>
      <c r="O99" s="6"/>
    </row>
    <row r="101" spans="1:17" ht="15.75" thickBot="1" x14ac:dyDescent="0.3"/>
    <row r="102" spans="1:17" ht="30.75" thickBot="1" x14ac:dyDescent="0.3">
      <c r="A102" s="147" t="s">
        <v>178</v>
      </c>
      <c r="B102" s="243" t="s">
        <v>50</v>
      </c>
      <c r="C102" s="243" t="s">
        <v>120</v>
      </c>
      <c r="D102" s="148" t="s">
        <v>18</v>
      </c>
      <c r="E102" s="148" t="s">
        <v>17</v>
      </c>
      <c r="F102" s="149" t="s">
        <v>1</v>
      </c>
      <c r="G102" s="149" t="s">
        <v>90</v>
      </c>
      <c r="H102" s="150" t="s">
        <v>24</v>
      </c>
      <c r="I102" s="151" t="s">
        <v>91</v>
      </c>
      <c r="J102" s="151" t="s">
        <v>92</v>
      </c>
      <c r="K102" s="152" t="s">
        <v>93</v>
      </c>
      <c r="L102" s="152" t="s">
        <v>5</v>
      </c>
      <c r="M102" s="152" t="s">
        <v>2</v>
      </c>
      <c r="N102" s="153" t="s">
        <v>166</v>
      </c>
      <c r="O102" s="154" t="s">
        <v>21</v>
      </c>
      <c r="P102" s="6" t="s">
        <v>5</v>
      </c>
      <c r="Q102" s="36" t="s">
        <v>7</v>
      </c>
    </row>
    <row r="103" spans="1:17" ht="15.75" thickBot="1" x14ac:dyDescent="0.3">
      <c r="A103" s="247">
        <v>1486224</v>
      </c>
      <c r="B103" s="247" t="s">
        <v>229</v>
      </c>
      <c r="C103" s="247">
        <v>1920</v>
      </c>
      <c r="D103" s="421">
        <v>1971</v>
      </c>
      <c r="E103" s="422">
        <v>1722</v>
      </c>
      <c r="F103" s="423">
        <f>E103/D103</f>
        <v>0.87366818873668184</v>
      </c>
      <c r="G103" s="424">
        <f>J149/D103</f>
        <v>4.9213597158802636E-2</v>
      </c>
      <c r="H103" s="248">
        <v>45031</v>
      </c>
      <c r="I103" s="155"/>
      <c r="J103" s="156"/>
      <c r="K103" s="157"/>
      <c r="L103" s="158"/>
      <c r="M103" s="319"/>
      <c r="N103" s="156"/>
      <c r="O103" s="159" t="s">
        <v>79</v>
      </c>
      <c r="Q103" s="84" t="s">
        <v>169</v>
      </c>
    </row>
    <row r="104" spans="1:17" x14ac:dyDescent="0.25">
      <c r="A104" s="160"/>
      <c r="B104" s="161"/>
      <c r="C104" s="161"/>
      <c r="D104" s="161"/>
      <c r="E104" s="161"/>
      <c r="F104" s="162"/>
      <c r="G104" s="162"/>
      <c r="H104" s="249"/>
      <c r="I104" s="224"/>
      <c r="J104" s="221"/>
      <c r="K104" s="222"/>
      <c r="L104" s="456">
        <f t="shared" ref="L104:L122" si="14">SUM(I104,K104)</f>
        <v>0</v>
      </c>
      <c r="M104" s="307">
        <f>L104/$D$103</f>
        <v>0</v>
      </c>
      <c r="N104" s="255">
        <f>D103</f>
        <v>1971</v>
      </c>
      <c r="O104" s="223" t="s">
        <v>14</v>
      </c>
      <c r="P104" s="6">
        <f>L104</f>
        <v>0</v>
      </c>
      <c r="Q104" s="84"/>
    </row>
    <row r="105" spans="1:17" x14ac:dyDescent="0.25">
      <c r="A105" s="166"/>
      <c r="B105" s="167"/>
      <c r="C105" s="167"/>
      <c r="D105" s="167"/>
      <c r="E105" s="167"/>
      <c r="F105" s="168"/>
      <c r="G105" s="168"/>
      <c r="H105" s="250"/>
      <c r="I105" s="224">
        <v>13</v>
      </c>
      <c r="J105" s="38"/>
      <c r="K105" s="67"/>
      <c r="L105" s="179">
        <f t="shared" si="14"/>
        <v>13</v>
      </c>
      <c r="M105" s="309">
        <f t="shared" ref="M105:M122" si="15">L105/$D$103</f>
        <v>6.5956367326230336E-3</v>
      </c>
      <c r="N105" s="255">
        <f>D103</f>
        <v>1971</v>
      </c>
      <c r="O105" s="171" t="s">
        <v>94</v>
      </c>
      <c r="P105" s="6">
        <f t="shared" ref="P105:P148" si="16">L105</f>
        <v>13</v>
      </c>
      <c r="Q105" s="134"/>
    </row>
    <row r="106" spans="1:17" x14ac:dyDescent="0.25">
      <c r="A106" s="166"/>
      <c r="B106" s="167"/>
      <c r="C106" s="167"/>
      <c r="D106" s="167"/>
      <c r="E106" s="167"/>
      <c r="F106" s="168"/>
      <c r="G106" s="168"/>
      <c r="H106" s="250"/>
      <c r="I106" s="224"/>
      <c r="J106" s="172"/>
      <c r="K106" s="170"/>
      <c r="L106" s="179">
        <f t="shared" si="14"/>
        <v>0</v>
      </c>
      <c r="M106" s="309">
        <f t="shared" si="15"/>
        <v>0</v>
      </c>
      <c r="N106" s="255">
        <f>D103</f>
        <v>1971</v>
      </c>
      <c r="O106" s="173" t="s">
        <v>8</v>
      </c>
      <c r="P106" s="6">
        <f t="shared" si="16"/>
        <v>0</v>
      </c>
      <c r="Q106" s="134"/>
    </row>
    <row r="107" spans="1:17" x14ac:dyDescent="0.25">
      <c r="A107" s="166"/>
      <c r="B107" s="167"/>
      <c r="C107" s="167"/>
      <c r="D107" s="167"/>
      <c r="E107" s="167"/>
      <c r="F107" s="168"/>
      <c r="G107" s="168"/>
      <c r="H107" s="250"/>
      <c r="I107" s="224">
        <v>2</v>
      </c>
      <c r="J107" s="38"/>
      <c r="K107" s="170"/>
      <c r="L107" s="179">
        <f t="shared" si="14"/>
        <v>2</v>
      </c>
      <c r="M107" s="309">
        <f t="shared" si="15"/>
        <v>1.0147133434804667E-3</v>
      </c>
      <c r="N107" s="255">
        <f>D103</f>
        <v>1971</v>
      </c>
      <c r="O107" s="173" t="s">
        <v>9</v>
      </c>
      <c r="P107" s="6">
        <f t="shared" si="16"/>
        <v>2</v>
      </c>
      <c r="Q107" s="134"/>
    </row>
    <row r="108" spans="1:17" x14ac:dyDescent="0.25">
      <c r="A108" s="166"/>
      <c r="B108" s="167"/>
      <c r="C108" s="167"/>
      <c r="D108" s="167"/>
      <c r="E108" s="167"/>
      <c r="F108" s="168"/>
      <c r="G108" s="168"/>
      <c r="H108" s="250"/>
      <c r="I108" s="224">
        <v>98</v>
      </c>
      <c r="J108" s="172"/>
      <c r="K108" s="170">
        <v>13</v>
      </c>
      <c r="L108" s="179">
        <f t="shared" si="14"/>
        <v>111</v>
      </c>
      <c r="M108" s="309">
        <f t="shared" si="15"/>
        <v>5.6316590563165903E-2</v>
      </c>
      <c r="N108" s="255">
        <f>D103</f>
        <v>1971</v>
      </c>
      <c r="O108" s="171" t="s">
        <v>16</v>
      </c>
      <c r="P108" s="6">
        <f t="shared" si="16"/>
        <v>111</v>
      </c>
      <c r="Q108" s="134"/>
    </row>
    <row r="109" spans="1:17" x14ac:dyDescent="0.25">
      <c r="A109" s="166"/>
      <c r="B109" s="167"/>
      <c r="C109" s="167"/>
      <c r="D109" s="167"/>
      <c r="E109" s="167"/>
      <c r="F109" s="168"/>
      <c r="G109" s="168"/>
      <c r="H109" s="250"/>
      <c r="I109" s="224">
        <v>2</v>
      </c>
      <c r="J109" s="172"/>
      <c r="K109" s="170"/>
      <c r="L109" s="179">
        <f t="shared" si="14"/>
        <v>2</v>
      </c>
      <c r="M109" s="309">
        <f t="shared" si="15"/>
        <v>1.0147133434804667E-3</v>
      </c>
      <c r="N109" s="255">
        <f>D103</f>
        <v>1971</v>
      </c>
      <c r="O109" s="171" t="s">
        <v>291</v>
      </c>
      <c r="P109" s="6">
        <f t="shared" si="16"/>
        <v>2</v>
      </c>
      <c r="Q109" s="134"/>
    </row>
    <row r="110" spans="1:17" x14ac:dyDescent="0.25">
      <c r="A110" s="166"/>
      <c r="B110" s="167"/>
      <c r="C110" s="167"/>
      <c r="D110" s="167"/>
      <c r="E110" s="167"/>
      <c r="F110" s="168"/>
      <c r="G110" s="168"/>
      <c r="H110" s="250"/>
      <c r="I110" s="224">
        <v>5</v>
      </c>
      <c r="J110" s="38"/>
      <c r="K110" s="170"/>
      <c r="L110" s="179">
        <f t="shared" si="14"/>
        <v>5</v>
      </c>
      <c r="M110" s="309">
        <f t="shared" si="15"/>
        <v>2.5367833587011668E-3</v>
      </c>
      <c r="N110" s="255">
        <f>D103</f>
        <v>1971</v>
      </c>
      <c r="O110" s="171" t="s">
        <v>255</v>
      </c>
      <c r="P110" s="6">
        <f t="shared" si="16"/>
        <v>5</v>
      </c>
      <c r="Q110" s="174"/>
    </row>
    <row r="111" spans="1:17" x14ac:dyDescent="0.25">
      <c r="A111" s="166"/>
      <c r="B111" s="167"/>
      <c r="C111" s="167"/>
      <c r="D111" s="167"/>
      <c r="E111" s="167"/>
      <c r="F111" s="168"/>
      <c r="G111" s="168"/>
      <c r="H111" s="250"/>
      <c r="I111" s="224">
        <v>2</v>
      </c>
      <c r="J111" s="172"/>
      <c r="K111" s="170"/>
      <c r="L111" s="179">
        <f t="shared" si="14"/>
        <v>2</v>
      </c>
      <c r="M111" s="309">
        <f t="shared" si="15"/>
        <v>1.0147133434804667E-3</v>
      </c>
      <c r="N111" s="255">
        <f>D103</f>
        <v>1971</v>
      </c>
      <c r="O111" s="171" t="s">
        <v>36</v>
      </c>
      <c r="P111" s="6">
        <f t="shared" si="16"/>
        <v>2</v>
      </c>
      <c r="Q111" s="175"/>
    </row>
    <row r="112" spans="1:17" x14ac:dyDescent="0.25">
      <c r="A112" s="166"/>
      <c r="B112" s="167"/>
      <c r="C112" s="167"/>
      <c r="D112" s="167"/>
      <c r="E112" s="167"/>
      <c r="F112" s="168"/>
      <c r="G112" s="168"/>
      <c r="H112" s="250"/>
      <c r="I112" s="224">
        <v>1</v>
      </c>
      <c r="J112" s="172"/>
      <c r="K112" s="170">
        <v>1</v>
      </c>
      <c r="L112" s="179">
        <f t="shared" si="14"/>
        <v>2</v>
      </c>
      <c r="M112" s="309">
        <f t="shared" si="15"/>
        <v>1.0147133434804667E-3</v>
      </c>
      <c r="N112" s="255">
        <f>D103</f>
        <v>1971</v>
      </c>
      <c r="O112" s="171" t="s">
        <v>3</v>
      </c>
      <c r="P112" s="6">
        <f t="shared" si="16"/>
        <v>2</v>
      </c>
      <c r="Q112" s="175"/>
    </row>
    <row r="113" spans="1:17" x14ac:dyDescent="0.25">
      <c r="A113" s="166"/>
      <c r="B113" s="167"/>
      <c r="C113" s="167"/>
      <c r="D113" s="167"/>
      <c r="E113" s="167"/>
      <c r="F113" s="168"/>
      <c r="G113" s="168"/>
      <c r="H113" s="250"/>
      <c r="I113" s="224"/>
      <c r="J113" s="176"/>
      <c r="K113" s="177"/>
      <c r="L113" s="179">
        <f t="shared" si="14"/>
        <v>0</v>
      </c>
      <c r="M113" s="309">
        <f t="shared" si="15"/>
        <v>0</v>
      </c>
      <c r="N113" s="255">
        <f>D103</f>
        <v>1971</v>
      </c>
      <c r="O113" s="178" t="s">
        <v>29</v>
      </c>
      <c r="P113" s="6">
        <f t="shared" si="16"/>
        <v>0</v>
      </c>
      <c r="Q113" s="175"/>
    </row>
    <row r="114" spans="1:17" x14ac:dyDescent="0.25">
      <c r="A114" s="166"/>
      <c r="B114" s="167"/>
      <c r="C114" s="167"/>
      <c r="D114" s="167"/>
      <c r="E114" s="167"/>
      <c r="F114" s="168"/>
      <c r="G114" s="168"/>
      <c r="H114" s="250"/>
      <c r="I114" s="224">
        <v>1</v>
      </c>
      <c r="J114" s="38"/>
      <c r="K114" s="170"/>
      <c r="L114" s="179">
        <f t="shared" si="14"/>
        <v>1</v>
      </c>
      <c r="M114" s="309">
        <f t="shared" si="15"/>
        <v>5.0735667174023336E-4</v>
      </c>
      <c r="N114" s="255">
        <f>D103</f>
        <v>1971</v>
      </c>
      <c r="O114" s="171" t="s">
        <v>292</v>
      </c>
      <c r="P114" s="6">
        <f t="shared" si="16"/>
        <v>1</v>
      </c>
      <c r="Q114" s="175"/>
    </row>
    <row r="115" spans="1:17" x14ac:dyDescent="0.25">
      <c r="A115" s="166"/>
      <c r="B115" s="167"/>
      <c r="C115" s="167"/>
      <c r="D115" s="167"/>
      <c r="E115" s="167"/>
      <c r="F115" s="168"/>
      <c r="G115" s="168"/>
      <c r="H115" s="250"/>
      <c r="I115" s="224">
        <v>30</v>
      </c>
      <c r="J115" s="38"/>
      <c r="K115" s="170"/>
      <c r="L115" s="179">
        <f t="shared" si="14"/>
        <v>30</v>
      </c>
      <c r="M115" s="309">
        <f t="shared" si="15"/>
        <v>1.5220700152207001E-2</v>
      </c>
      <c r="N115" s="255">
        <f>D103</f>
        <v>1971</v>
      </c>
      <c r="O115" s="171" t="s">
        <v>293</v>
      </c>
      <c r="P115" s="6">
        <f t="shared" si="16"/>
        <v>30</v>
      </c>
      <c r="Q115" s="346"/>
    </row>
    <row r="116" spans="1:17" x14ac:dyDescent="0.25">
      <c r="A116" s="166"/>
      <c r="B116" s="167"/>
      <c r="C116" s="167"/>
      <c r="D116" s="167"/>
      <c r="E116" s="167"/>
      <c r="F116" s="168"/>
      <c r="G116" s="168"/>
      <c r="H116" s="250"/>
      <c r="I116" s="224">
        <v>6</v>
      </c>
      <c r="J116" s="38"/>
      <c r="K116" s="231"/>
      <c r="L116" s="179">
        <f t="shared" si="14"/>
        <v>6</v>
      </c>
      <c r="M116" s="309">
        <f t="shared" si="15"/>
        <v>3.0441400304414001E-3</v>
      </c>
      <c r="N116" s="255">
        <f>D103</f>
        <v>1971</v>
      </c>
      <c r="O116" s="245" t="s">
        <v>179</v>
      </c>
      <c r="P116" s="6">
        <f t="shared" si="16"/>
        <v>6</v>
      </c>
      <c r="Q116" s="174"/>
    </row>
    <row r="117" spans="1:17" x14ac:dyDescent="0.25">
      <c r="A117" s="166"/>
      <c r="B117" s="167"/>
      <c r="C117" s="167"/>
      <c r="D117" s="167"/>
      <c r="E117" s="167"/>
      <c r="F117" s="168"/>
      <c r="G117" s="168"/>
      <c r="H117" s="250"/>
      <c r="I117" s="224"/>
      <c r="J117" s="38"/>
      <c r="K117" s="170"/>
      <c r="L117" s="179">
        <f t="shared" si="14"/>
        <v>0</v>
      </c>
      <c r="M117" s="309">
        <f t="shared" si="15"/>
        <v>0</v>
      </c>
      <c r="N117" s="255">
        <f>D103</f>
        <v>1971</v>
      </c>
      <c r="O117" s="178" t="s">
        <v>31</v>
      </c>
      <c r="P117" s="6">
        <f t="shared" si="16"/>
        <v>0</v>
      </c>
      <c r="Q117" s="85"/>
    </row>
    <row r="118" spans="1:17" x14ac:dyDescent="0.25">
      <c r="A118" s="166"/>
      <c r="B118" s="167"/>
      <c r="C118" s="167"/>
      <c r="D118" s="167"/>
      <c r="E118" s="167"/>
      <c r="F118" s="168"/>
      <c r="G118" s="168"/>
      <c r="H118" s="250"/>
      <c r="I118" s="224">
        <v>2</v>
      </c>
      <c r="J118" s="38"/>
      <c r="K118" s="170"/>
      <c r="L118" s="179">
        <f t="shared" si="14"/>
        <v>2</v>
      </c>
      <c r="M118" s="309">
        <f t="shared" si="15"/>
        <v>1.0147133434804667E-3</v>
      </c>
      <c r="N118" s="255">
        <f>D103</f>
        <v>1971</v>
      </c>
      <c r="O118" s="171" t="s">
        <v>118</v>
      </c>
      <c r="P118" s="6">
        <f t="shared" si="16"/>
        <v>2</v>
      </c>
      <c r="Q118" s="174"/>
    </row>
    <row r="119" spans="1:17" x14ac:dyDescent="0.25">
      <c r="A119" s="166"/>
      <c r="B119" s="167"/>
      <c r="C119" s="167"/>
      <c r="D119" s="167"/>
      <c r="E119" s="167"/>
      <c r="F119" s="168"/>
      <c r="G119" s="168"/>
      <c r="H119" s="250"/>
      <c r="I119" s="224">
        <v>4</v>
      </c>
      <c r="J119" s="38"/>
      <c r="K119" s="170"/>
      <c r="L119" s="179">
        <f t="shared" si="14"/>
        <v>4</v>
      </c>
      <c r="M119" s="309">
        <f t="shared" si="15"/>
        <v>2.0294266869609334E-3</v>
      </c>
      <c r="N119" s="255">
        <f>D103</f>
        <v>1971</v>
      </c>
      <c r="O119" s="178" t="s">
        <v>84</v>
      </c>
      <c r="P119" s="6">
        <f t="shared" si="16"/>
        <v>4</v>
      </c>
      <c r="Q119" s="175"/>
    </row>
    <row r="120" spans="1:17" x14ac:dyDescent="0.25">
      <c r="A120" s="166"/>
      <c r="B120" s="167"/>
      <c r="C120" s="167"/>
      <c r="D120" s="167"/>
      <c r="E120" s="167"/>
      <c r="F120" s="168"/>
      <c r="G120" s="168"/>
      <c r="H120" s="250"/>
      <c r="I120" s="66">
        <v>1</v>
      </c>
      <c r="J120" s="38"/>
      <c r="K120" s="170"/>
      <c r="L120" s="179">
        <f t="shared" si="14"/>
        <v>1</v>
      </c>
      <c r="M120" s="309">
        <f t="shared" si="15"/>
        <v>5.0735667174023336E-4</v>
      </c>
      <c r="N120" s="255">
        <f>D103</f>
        <v>1971</v>
      </c>
      <c r="O120" s="171" t="s">
        <v>75</v>
      </c>
      <c r="P120" s="6">
        <f t="shared" si="16"/>
        <v>1</v>
      </c>
      <c r="Q120" s="175"/>
    </row>
    <row r="121" spans="1:17" x14ac:dyDescent="0.25">
      <c r="A121" s="166"/>
      <c r="B121" s="167"/>
      <c r="C121" s="167"/>
      <c r="D121" s="167"/>
      <c r="E121" s="167"/>
      <c r="F121" s="168"/>
      <c r="G121" s="168"/>
      <c r="H121" s="250"/>
      <c r="I121" s="66"/>
      <c r="J121" s="172"/>
      <c r="K121" s="170"/>
      <c r="L121" s="179">
        <f t="shared" si="14"/>
        <v>0</v>
      </c>
      <c r="M121" s="309">
        <f t="shared" si="15"/>
        <v>0</v>
      </c>
      <c r="N121" s="337" t="str">
        <f>D102</f>
        <v>Build QTY</v>
      </c>
      <c r="O121" s="178" t="s">
        <v>185</v>
      </c>
      <c r="P121" s="6">
        <f t="shared" si="16"/>
        <v>0</v>
      </c>
      <c r="Q121" s="85"/>
    </row>
    <row r="122" spans="1:17" ht="15.75" thickBot="1" x14ac:dyDescent="0.3">
      <c r="A122" s="166"/>
      <c r="B122" s="167"/>
      <c r="C122" s="167"/>
      <c r="D122" s="167"/>
      <c r="E122" s="167"/>
      <c r="F122" s="168"/>
      <c r="G122" s="168"/>
      <c r="H122" s="250"/>
      <c r="I122" s="209">
        <v>13</v>
      </c>
      <c r="J122" s="336"/>
      <c r="K122" s="229"/>
      <c r="L122" s="232">
        <f t="shared" si="14"/>
        <v>13</v>
      </c>
      <c r="M122" s="306">
        <f t="shared" si="15"/>
        <v>6.5956367326230336E-3</v>
      </c>
      <c r="N122" s="255">
        <f>D103</f>
        <v>1971</v>
      </c>
      <c r="O122" s="178" t="s">
        <v>37</v>
      </c>
      <c r="P122" s="6">
        <f t="shared" si="16"/>
        <v>13</v>
      </c>
      <c r="Q122" s="175" t="s">
        <v>233</v>
      </c>
    </row>
    <row r="123" spans="1:17" ht="15.75" thickBot="1" x14ac:dyDescent="0.3">
      <c r="A123" s="166"/>
      <c r="B123" s="167"/>
      <c r="C123" s="167"/>
      <c r="D123" s="167"/>
      <c r="E123" s="167"/>
      <c r="F123" s="168"/>
      <c r="G123" s="168"/>
      <c r="H123" s="251"/>
      <c r="I123" s="242"/>
      <c r="J123" s="242"/>
      <c r="K123" s="157"/>
      <c r="L123" s="158"/>
      <c r="M123" s="308"/>
      <c r="N123" s="260"/>
      <c r="O123" s="159" t="s">
        <v>98</v>
      </c>
      <c r="P123" s="6">
        <f t="shared" si="16"/>
        <v>0</v>
      </c>
      <c r="Q123" s="174"/>
    </row>
    <row r="124" spans="1:17" x14ac:dyDescent="0.25">
      <c r="A124" s="166"/>
      <c r="B124" s="167"/>
      <c r="C124" s="167"/>
      <c r="D124" s="167"/>
      <c r="E124" s="167"/>
      <c r="F124" s="168"/>
      <c r="G124" s="168"/>
      <c r="H124" s="250"/>
      <c r="I124" s="270"/>
      <c r="J124" s="269">
        <v>10</v>
      </c>
      <c r="K124" s="163"/>
      <c r="L124" s="164">
        <f>SUM(I124,K124)</f>
        <v>0</v>
      </c>
      <c r="M124" s="165">
        <f>L124/$D$103</f>
        <v>0</v>
      </c>
      <c r="N124" s="255">
        <f>D103</f>
        <v>1971</v>
      </c>
      <c r="O124" s="241" t="s">
        <v>99</v>
      </c>
      <c r="P124" s="6">
        <f t="shared" si="16"/>
        <v>0</v>
      </c>
      <c r="Q124" s="180"/>
    </row>
    <row r="125" spans="1:17" x14ac:dyDescent="0.25">
      <c r="A125" s="166"/>
      <c r="B125" s="167"/>
      <c r="C125" s="167"/>
      <c r="D125" s="167"/>
      <c r="E125" s="167"/>
      <c r="F125" s="168"/>
      <c r="G125" s="168"/>
      <c r="H125" s="250"/>
      <c r="I125" s="66"/>
      <c r="J125" s="38">
        <v>7</v>
      </c>
      <c r="K125" s="170">
        <v>4</v>
      </c>
      <c r="L125" s="234">
        <f>SUM(I125,K125)</f>
        <v>4</v>
      </c>
      <c r="M125" s="165">
        <f t="shared" ref="M125:M131" si="17">L125/$D$103</f>
        <v>2.0294266869609334E-3</v>
      </c>
      <c r="N125" s="255">
        <f>D103</f>
        <v>1971</v>
      </c>
      <c r="O125" s="226" t="s">
        <v>10</v>
      </c>
      <c r="P125" s="6">
        <f t="shared" si="16"/>
        <v>4</v>
      </c>
      <c r="Q125" s="180"/>
    </row>
    <row r="126" spans="1:17" x14ac:dyDescent="0.25">
      <c r="A126" s="166"/>
      <c r="B126" s="167"/>
      <c r="C126" s="167"/>
      <c r="D126" s="167"/>
      <c r="E126" s="167"/>
      <c r="F126" s="168"/>
      <c r="G126" s="168"/>
      <c r="H126" s="250"/>
      <c r="I126" s="225"/>
      <c r="J126" s="172">
        <v>4</v>
      </c>
      <c r="K126" s="170"/>
      <c r="L126" s="234">
        <f t="shared" ref="L126:L131" si="18">SUM(I126,K126)</f>
        <v>0</v>
      </c>
      <c r="M126" s="165">
        <f t="shared" si="17"/>
        <v>0</v>
      </c>
      <c r="N126" s="255">
        <f>D103</f>
        <v>1971</v>
      </c>
      <c r="O126" s="178" t="s">
        <v>84</v>
      </c>
      <c r="P126" s="6">
        <f t="shared" si="16"/>
        <v>0</v>
      </c>
      <c r="Q126" s="180"/>
    </row>
    <row r="127" spans="1:17" x14ac:dyDescent="0.25">
      <c r="A127" s="166"/>
      <c r="B127" s="167"/>
      <c r="C127" s="167"/>
      <c r="D127" s="167"/>
      <c r="E127" s="167"/>
      <c r="F127" s="168"/>
      <c r="G127" s="168"/>
      <c r="H127" s="250"/>
      <c r="I127" s="66"/>
      <c r="J127" s="38">
        <v>8</v>
      </c>
      <c r="K127" s="170"/>
      <c r="L127" s="234">
        <f t="shared" si="18"/>
        <v>0</v>
      </c>
      <c r="M127" s="165">
        <f t="shared" si="17"/>
        <v>0</v>
      </c>
      <c r="N127" s="255">
        <f>D103</f>
        <v>1971</v>
      </c>
      <c r="O127" s="226" t="s">
        <v>100</v>
      </c>
      <c r="P127" s="6">
        <f t="shared" si="16"/>
        <v>0</v>
      </c>
      <c r="Q127" s="175" t="s">
        <v>294</v>
      </c>
    </row>
    <row r="128" spans="1:17" x14ac:dyDescent="0.25">
      <c r="A128" s="166"/>
      <c r="B128" s="167"/>
      <c r="C128" s="167"/>
      <c r="D128" s="167"/>
      <c r="E128" s="167"/>
      <c r="F128" s="168"/>
      <c r="G128" s="168"/>
      <c r="H128" s="250"/>
      <c r="I128" s="66"/>
      <c r="J128" s="38">
        <v>4</v>
      </c>
      <c r="K128" s="170"/>
      <c r="L128" s="234">
        <f t="shared" si="18"/>
        <v>0</v>
      </c>
      <c r="M128" s="165">
        <f t="shared" si="17"/>
        <v>0</v>
      </c>
      <c r="N128" s="255">
        <f>D103</f>
        <v>1971</v>
      </c>
      <c r="O128" s="178" t="s">
        <v>102</v>
      </c>
      <c r="P128" s="6">
        <f t="shared" si="16"/>
        <v>0</v>
      </c>
      <c r="Q128" s="181"/>
    </row>
    <row r="129" spans="1:17" x14ac:dyDescent="0.25">
      <c r="A129" s="166"/>
      <c r="B129" s="167"/>
      <c r="C129" s="167"/>
      <c r="D129" s="167"/>
      <c r="E129" s="167"/>
      <c r="F129" s="168"/>
      <c r="G129" s="168"/>
      <c r="H129" s="250"/>
      <c r="I129" s="225"/>
      <c r="J129" s="172">
        <v>50</v>
      </c>
      <c r="K129" s="170"/>
      <c r="L129" s="234">
        <f t="shared" si="18"/>
        <v>0</v>
      </c>
      <c r="M129" s="165">
        <f t="shared" si="17"/>
        <v>0</v>
      </c>
      <c r="N129" s="255">
        <f>D103</f>
        <v>1971</v>
      </c>
      <c r="O129" s="226" t="s">
        <v>101</v>
      </c>
      <c r="P129" s="6">
        <f t="shared" si="16"/>
        <v>0</v>
      </c>
      <c r="Q129" s="175"/>
    </row>
    <row r="130" spans="1:17" x14ac:dyDescent="0.25">
      <c r="A130" s="166"/>
      <c r="B130" s="167"/>
      <c r="C130" s="167"/>
      <c r="D130" s="167"/>
      <c r="E130" s="167"/>
      <c r="F130" s="168"/>
      <c r="G130" s="168"/>
      <c r="H130" s="250"/>
      <c r="I130" s="66"/>
      <c r="J130" s="38">
        <v>1</v>
      </c>
      <c r="K130" s="170"/>
      <c r="L130" s="234">
        <f t="shared" si="18"/>
        <v>0</v>
      </c>
      <c r="M130" s="165">
        <f t="shared" si="17"/>
        <v>0</v>
      </c>
      <c r="N130" s="255">
        <f>D103</f>
        <v>1971</v>
      </c>
      <c r="O130" s="226" t="s">
        <v>97</v>
      </c>
      <c r="P130" s="6">
        <f t="shared" si="16"/>
        <v>0</v>
      </c>
      <c r="Q130" s="175"/>
    </row>
    <row r="131" spans="1:17" ht="15.75" thickBot="1" x14ac:dyDescent="0.3">
      <c r="A131" s="166"/>
      <c r="B131" s="167"/>
      <c r="C131" s="167"/>
      <c r="D131" s="167"/>
      <c r="E131" s="167"/>
      <c r="F131" s="168"/>
      <c r="G131" s="168"/>
      <c r="H131" s="250"/>
      <c r="I131" s="209"/>
      <c r="J131" s="228">
        <v>13</v>
      </c>
      <c r="K131" s="229"/>
      <c r="L131" s="227">
        <f t="shared" si="18"/>
        <v>0</v>
      </c>
      <c r="M131" s="306">
        <f t="shared" si="17"/>
        <v>0</v>
      </c>
      <c r="N131" s="256">
        <f>D103</f>
        <v>1971</v>
      </c>
      <c r="O131" s="230" t="s">
        <v>230</v>
      </c>
      <c r="P131" s="6">
        <f t="shared" si="16"/>
        <v>0</v>
      </c>
      <c r="Q131" s="175"/>
    </row>
    <row r="132" spans="1:17" ht="15.75" thickBot="1" x14ac:dyDescent="0.3">
      <c r="A132" s="166"/>
      <c r="B132" s="167"/>
      <c r="C132" s="167"/>
      <c r="D132" s="167"/>
      <c r="E132" s="167"/>
      <c r="F132" s="168"/>
      <c r="G132" s="168"/>
      <c r="H132" s="251"/>
      <c r="I132" s="235"/>
      <c r="J132" s="235"/>
      <c r="K132" s="236"/>
      <c r="L132" s="158"/>
      <c r="M132" s="237"/>
      <c r="N132" s="257"/>
      <c r="O132" s="238" t="s">
        <v>103</v>
      </c>
      <c r="P132" s="6">
        <f t="shared" si="16"/>
        <v>0</v>
      </c>
      <c r="Q132" s="175"/>
    </row>
    <row r="133" spans="1:17" x14ac:dyDescent="0.25">
      <c r="A133" s="166"/>
      <c r="B133" s="167"/>
      <c r="C133" s="167"/>
      <c r="D133" s="167"/>
      <c r="E133" s="167"/>
      <c r="F133" s="168"/>
      <c r="G133" s="168"/>
      <c r="H133" s="251"/>
      <c r="I133" s="64">
        <v>1</v>
      </c>
      <c r="J133" s="341"/>
      <c r="K133" s="342"/>
      <c r="L133" s="420">
        <v>0</v>
      </c>
      <c r="M133" s="307">
        <f>L133/$D$103</f>
        <v>0</v>
      </c>
      <c r="N133" s="343" t="str">
        <f>D102</f>
        <v>Build QTY</v>
      </c>
      <c r="O133" s="223" t="s">
        <v>295</v>
      </c>
      <c r="P133" s="6">
        <f t="shared" si="16"/>
        <v>0</v>
      </c>
      <c r="Q133" s="282"/>
    </row>
    <row r="134" spans="1:17" x14ac:dyDescent="0.25">
      <c r="A134" s="166"/>
      <c r="B134" s="167"/>
      <c r="C134" s="167"/>
      <c r="D134" s="167" t="s">
        <v>106</v>
      </c>
      <c r="E134" s="167"/>
      <c r="F134" s="168"/>
      <c r="G134" s="168"/>
      <c r="H134" s="251"/>
      <c r="I134" s="66"/>
      <c r="J134" s="38"/>
      <c r="K134" s="344"/>
      <c r="L134" s="419">
        <v>0</v>
      </c>
      <c r="M134" s="309">
        <f t="shared" ref="M134:M148" si="19">L134/$D$103</f>
        <v>0</v>
      </c>
      <c r="N134" s="337" t="str">
        <f>D102</f>
        <v>Build QTY</v>
      </c>
      <c r="O134" s="178" t="s">
        <v>234</v>
      </c>
      <c r="P134" s="6">
        <f t="shared" si="16"/>
        <v>0</v>
      </c>
      <c r="Q134" s="282"/>
    </row>
    <row r="135" spans="1:17" x14ac:dyDescent="0.25">
      <c r="A135" s="166"/>
      <c r="B135" s="167"/>
      <c r="C135" s="167"/>
      <c r="D135" s="167"/>
      <c r="E135" s="167"/>
      <c r="F135" s="168"/>
      <c r="G135" s="168"/>
      <c r="H135" s="251"/>
      <c r="I135" s="338">
        <v>8</v>
      </c>
      <c r="J135" s="339"/>
      <c r="K135" s="340"/>
      <c r="L135" s="419">
        <f>SUM(I135,K135)</f>
        <v>8</v>
      </c>
      <c r="M135" s="309">
        <f t="shared" si="19"/>
        <v>4.0588533739218668E-3</v>
      </c>
      <c r="N135" s="255">
        <f>D103</f>
        <v>1971</v>
      </c>
      <c r="O135" s="178" t="s">
        <v>296</v>
      </c>
      <c r="P135" s="6">
        <f t="shared" si="16"/>
        <v>8</v>
      </c>
      <c r="Q135" s="12" t="s">
        <v>177</v>
      </c>
    </row>
    <row r="136" spans="1:17" x14ac:dyDescent="0.25">
      <c r="A136" s="166"/>
      <c r="B136" s="167"/>
      <c r="C136" s="167"/>
      <c r="D136" s="167"/>
      <c r="E136" s="167"/>
      <c r="F136" s="168"/>
      <c r="G136" s="168"/>
      <c r="H136" s="251"/>
      <c r="I136" s="66">
        <v>2</v>
      </c>
      <c r="J136" s="38"/>
      <c r="K136" s="263"/>
      <c r="L136" s="419">
        <v>0</v>
      </c>
      <c r="M136" s="309">
        <f t="shared" si="19"/>
        <v>0</v>
      </c>
      <c r="N136" s="255" t="str">
        <f>D102</f>
        <v>Build QTY</v>
      </c>
      <c r="O136" s="178" t="s">
        <v>207</v>
      </c>
      <c r="P136" s="6">
        <f t="shared" si="16"/>
        <v>0</v>
      </c>
      <c r="Q136" s="180" t="s">
        <v>297</v>
      </c>
    </row>
    <row r="137" spans="1:17" x14ac:dyDescent="0.25">
      <c r="A137" s="166"/>
      <c r="B137" s="167"/>
      <c r="C137" s="167"/>
      <c r="D137" s="167"/>
      <c r="E137" s="167"/>
      <c r="F137" s="168"/>
      <c r="G137" s="168"/>
      <c r="H137" s="251"/>
      <c r="I137" s="66">
        <v>1</v>
      </c>
      <c r="J137" s="38"/>
      <c r="K137" s="263"/>
      <c r="L137" s="419">
        <v>0</v>
      </c>
      <c r="M137" s="309">
        <f t="shared" si="19"/>
        <v>0</v>
      </c>
      <c r="N137" s="255">
        <f>D103</f>
        <v>1971</v>
      </c>
      <c r="O137" s="178" t="s">
        <v>131</v>
      </c>
      <c r="P137" s="6">
        <f t="shared" si="16"/>
        <v>0</v>
      </c>
      <c r="Q137" s="13" t="s">
        <v>298</v>
      </c>
    </row>
    <row r="138" spans="1:17" x14ac:dyDescent="0.25">
      <c r="A138" s="166"/>
      <c r="B138" s="167"/>
      <c r="C138" s="167"/>
      <c r="D138" s="167"/>
      <c r="E138" s="167"/>
      <c r="F138" s="168"/>
      <c r="G138" s="168"/>
      <c r="H138" s="251"/>
      <c r="I138" s="66">
        <v>2</v>
      </c>
      <c r="J138" s="38"/>
      <c r="K138" s="263"/>
      <c r="L138" s="419">
        <f t="shared" ref="L138:L144" si="20">SUM(I138,K138)</f>
        <v>2</v>
      </c>
      <c r="M138" s="309">
        <f t="shared" si="19"/>
        <v>1.0147133434804667E-3</v>
      </c>
      <c r="N138" s="255">
        <f>D103</f>
        <v>1971</v>
      </c>
      <c r="O138" s="178" t="s">
        <v>165</v>
      </c>
      <c r="P138" s="6">
        <f t="shared" si="16"/>
        <v>2</v>
      </c>
      <c r="Q138" s="282"/>
    </row>
    <row r="139" spans="1:17" x14ac:dyDescent="0.25">
      <c r="A139" s="166"/>
      <c r="B139" s="167"/>
      <c r="C139" s="167"/>
      <c r="D139" s="167"/>
      <c r="E139" s="167"/>
      <c r="F139" s="168"/>
      <c r="G139" s="168"/>
      <c r="H139" s="169"/>
      <c r="I139" s="66">
        <v>2</v>
      </c>
      <c r="J139" s="38"/>
      <c r="K139" s="263"/>
      <c r="L139" s="419">
        <f t="shared" si="20"/>
        <v>2</v>
      </c>
      <c r="M139" s="309">
        <f t="shared" si="19"/>
        <v>1.0147133434804667E-3</v>
      </c>
      <c r="N139" s="255">
        <f>D103</f>
        <v>1971</v>
      </c>
      <c r="O139" s="178" t="s">
        <v>299</v>
      </c>
      <c r="P139" s="6">
        <f t="shared" si="16"/>
        <v>2</v>
      </c>
      <c r="Q139" s="12"/>
    </row>
    <row r="140" spans="1:17" x14ac:dyDescent="0.25">
      <c r="A140" s="166"/>
      <c r="B140" s="167"/>
      <c r="C140" s="167"/>
      <c r="D140" s="167"/>
      <c r="E140" s="167"/>
      <c r="F140" s="168"/>
      <c r="G140" s="168"/>
      <c r="H140" s="169"/>
      <c r="I140" s="70">
        <v>28</v>
      </c>
      <c r="J140" s="176"/>
      <c r="K140" s="264"/>
      <c r="L140" s="419">
        <f t="shared" si="20"/>
        <v>28</v>
      </c>
      <c r="M140" s="309">
        <f t="shared" si="19"/>
        <v>1.4205986808726534E-2</v>
      </c>
      <c r="N140" s="255">
        <f>D103</f>
        <v>1971</v>
      </c>
      <c r="O140" s="171" t="s">
        <v>118</v>
      </c>
      <c r="P140" s="6">
        <f t="shared" si="16"/>
        <v>28</v>
      </c>
      <c r="Q140" s="13"/>
    </row>
    <row r="141" spans="1:17" x14ac:dyDescent="0.25">
      <c r="A141" s="166"/>
      <c r="B141" s="167"/>
      <c r="C141" s="167"/>
      <c r="D141" s="167"/>
      <c r="E141" s="167"/>
      <c r="F141" s="168"/>
      <c r="G141" s="168"/>
      <c r="H141" s="169"/>
      <c r="I141" s="70">
        <v>2</v>
      </c>
      <c r="J141" s="176"/>
      <c r="K141" s="264"/>
      <c r="L141" s="419">
        <f t="shared" si="20"/>
        <v>2</v>
      </c>
      <c r="M141" s="309">
        <f t="shared" si="19"/>
        <v>1.0147133434804667E-3</v>
      </c>
      <c r="N141" s="255">
        <f>D103</f>
        <v>1971</v>
      </c>
      <c r="O141" s="178" t="s">
        <v>132</v>
      </c>
      <c r="P141" s="6">
        <f t="shared" si="16"/>
        <v>2</v>
      </c>
      <c r="Q141" s="13"/>
    </row>
    <row r="142" spans="1:17" x14ac:dyDescent="0.25">
      <c r="A142" s="166"/>
      <c r="B142" s="167"/>
      <c r="C142" s="167"/>
      <c r="D142" s="167"/>
      <c r="E142" s="167"/>
      <c r="F142" s="168"/>
      <c r="G142" s="168"/>
      <c r="H142" s="169"/>
      <c r="I142" s="70"/>
      <c r="J142" s="176"/>
      <c r="K142" s="263"/>
      <c r="L142" s="419">
        <f t="shared" si="20"/>
        <v>0</v>
      </c>
      <c r="M142" s="309">
        <f t="shared" si="19"/>
        <v>0</v>
      </c>
      <c r="N142" s="255" t="str">
        <f>D102</f>
        <v>Build QTY</v>
      </c>
      <c r="O142" s="178" t="s">
        <v>194</v>
      </c>
      <c r="P142" s="6">
        <f t="shared" si="16"/>
        <v>0</v>
      </c>
      <c r="Q142" s="134"/>
    </row>
    <row r="143" spans="1:17" x14ac:dyDescent="0.25">
      <c r="A143" s="166"/>
      <c r="B143" s="167"/>
      <c r="C143" s="167"/>
      <c r="D143" s="167"/>
      <c r="E143" s="167"/>
      <c r="F143" s="168"/>
      <c r="G143" s="168"/>
      <c r="H143" s="169"/>
      <c r="I143" s="70">
        <v>4</v>
      </c>
      <c r="J143" s="176"/>
      <c r="K143" s="263"/>
      <c r="L143" s="419">
        <f t="shared" si="20"/>
        <v>4</v>
      </c>
      <c r="M143" s="309">
        <f t="shared" si="19"/>
        <v>2.0294266869609334E-3</v>
      </c>
      <c r="N143" s="255">
        <f>D103</f>
        <v>1971</v>
      </c>
      <c r="O143" s="178" t="s">
        <v>180</v>
      </c>
      <c r="P143" s="6">
        <f t="shared" si="16"/>
        <v>4</v>
      </c>
      <c r="Q143" s="134"/>
    </row>
    <row r="144" spans="1:17" x14ac:dyDescent="0.25">
      <c r="A144" s="166"/>
      <c r="B144" s="167"/>
      <c r="C144" s="167"/>
      <c r="D144" s="167"/>
      <c r="E144" s="167"/>
      <c r="F144" s="168"/>
      <c r="G144" s="168"/>
      <c r="H144" s="169"/>
      <c r="I144" s="70">
        <v>2</v>
      </c>
      <c r="J144" s="176"/>
      <c r="K144" s="263"/>
      <c r="L144" s="419">
        <f t="shared" si="20"/>
        <v>2</v>
      </c>
      <c r="M144" s="309">
        <f t="shared" si="19"/>
        <v>1.0147133434804667E-3</v>
      </c>
      <c r="N144" s="255">
        <f>D103</f>
        <v>1971</v>
      </c>
      <c r="O144" s="178" t="s">
        <v>47</v>
      </c>
      <c r="P144" s="6">
        <f t="shared" si="16"/>
        <v>2</v>
      </c>
      <c r="Q144" s="281" t="s">
        <v>233</v>
      </c>
    </row>
    <row r="145" spans="1:17" x14ac:dyDescent="0.25">
      <c r="A145" s="166"/>
      <c r="B145" s="167"/>
      <c r="C145" s="167"/>
      <c r="D145" s="167"/>
      <c r="E145" s="167"/>
      <c r="F145" s="168"/>
      <c r="G145" s="168"/>
      <c r="H145" s="169"/>
      <c r="I145" s="70"/>
      <c r="J145" s="176"/>
      <c r="K145" s="263"/>
      <c r="L145" s="419">
        <v>0</v>
      </c>
      <c r="M145" s="309">
        <f t="shared" si="19"/>
        <v>0</v>
      </c>
      <c r="N145" s="255">
        <f>D103</f>
        <v>1971</v>
      </c>
      <c r="O145" s="178" t="s">
        <v>209</v>
      </c>
      <c r="P145" s="6">
        <f t="shared" si="16"/>
        <v>0</v>
      </c>
      <c r="Q145" s="134"/>
    </row>
    <row r="146" spans="1:17" x14ac:dyDescent="0.25">
      <c r="A146" s="166"/>
      <c r="B146" s="167"/>
      <c r="C146" s="167"/>
      <c r="D146" s="167"/>
      <c r="E146" s="167"/>
      <c r="F146" s="168"/>
      <c r="G146" s="168"/>
      <c r="H146" s="169"/>
      <c r="I146" s="66">
        <v>3</v>
      </c>
      <c r="J146" s="38"/>
      <c r="K146" s="263"/>
      <c r="L146" s="419">
        <f>SUM(I146,K146)</f>
        <v>3</v>
      </c>
      <c r="M146" s="309">
        <f t="shared" si="19"/>
        <v>1.5220700152207001E-3</v>
      </c>
      <c r="N146" s="255">
        <f>D103</f>
        <v>1971</v>
      </c>
      <c r="O146" s="178" t="s">
        <v>293</v>
      </c>
      <c r="P146" s="6">
        <f t="shared" si="16"/>
        <v>3</v>
      </c>
      <c r="Q146" s="281"/>
    </row>
    <row r="147" spans="1:17" x14ac:dyDescent="0.25">
      <c r="A147" s="166"/>
      <c r="B147" s="167"/>
      <c r="C147" s="167"/>
      <c r="D147" s="167"/>
      <c r="E147" s="167"/>
      <c r="F147" s="168"/>
      <c r="G147" s="168"/>
      <c r="H147" s="169"/>
      <c r="I147" s="66"/>
      <c r="J147" s="38"/>
      <c r="K147" s="263"/>
      <c r="L147" s="419">
        <v>0</v>
      </c>
      <c r="M147" s="309">
        <f t="shared" si="19"/>
        <v>0</v>
      </c>
      <c r="N147" s="255">
        <v>588</v>
      </c>
      <c r="O147" s="178" t="s">
        <v>133</v>
      </c>
      <c r="P147" s="6">
        <f t="shared" si="16"/>
        <v>0</v>
      </c>
      <c r="Q147" s="281"/>
    </row>
    <row r="148" spans="1:17" ht="15.75" thickBot="1" x14ac:dyDescent="0.3">
      <c r="A148" s="183"/>
      <c r="B148" s="184"/>
      <c r="C148" s="184"/>
      <c r="D148" s="184"/>
      <c r="E148" s="184"/>
      <c r="F148" s="185"/>
      <c r="G148" s="185"/>
      <c r="H148" s="186"/>
      <c r="I148" s="233"/>
      <c r="J148" s="239"/>
      <c r="K148" s="265"/>
      <c r="L148" s="427">
        <v>0</v>
      </c>
      <c r="M148" s="306">
        <f t="shared" si="19"/>
        <v>0</v>
      </c>
      <c r="N148" s="255">
        <f>D103</f>
        <v>1971</v>
      </c>
      <c r="O148" s="240" t="s">
        <v>232</v>
      </c>
      <c r="P148" s="6">
        <f t="shared" si="16"/>
        <v>0</v>
      </c>
      <c r="Q148" s="285"/>
    </row>
    <row r="149" spans="1:17" ht="15.75" thickBot="1" x14ac:dyDescent="0.3">
      <c r="H149" s="187" t="s">
        <v>5</v>
      </c>
      <c r="I149" s="468">
        <f>SUM(I104:I148)</f>
        <v>235</v>
      </c>
      <c r="J149" s="468">
        <f>SUM(J104:J148)</f>
        <v>97</v>
      </c>
      <c r="K149" s="468">
        <f>SUM(K104:K122,K135:K148,K125)</f>
        <v>18</v>
      </c>
      <c r="L149" s="468">
        <f>SUM(L104:L148)</f>
        <v>249</v>
      </c>
      <c r="M149" s="441">
        <f>L149/$D$103</f>
        <v>0.12633181126331811</v>
      </c>
      <c r="N149" s="440">
        <f>D103</f>
        <v>1971</v>
      </c>
      <c r="O149" s="6"/>
    </row>
    <row r="151" spans="1:17" ht="15.75" thickBot="1" x14ac:dyDescent="0.3"/>
    <row r="152" spans="1:17" ht="30.75" thickBot="1" x14ac:dyDescent="0.3">
      <c r="A152" s="147" t="s">
        <v>178</v>
      </c>
      <c r="B152" s="243" t="s">
        <v>50</v>
      </c>
      <c r="C152" s="243" t="s">
        <v>120</v>
      </c>
      <c r="D152" s="148" t="s">
        <v>18</v>
      </c>
      <c r="E152" s="148" t="s">
        <v>17</v>
      </c>
      <c r="F152" s="149" t="s">
        <v>1</v>
      </c>
      <c r="G152" s="149" t="s">
        <v>90</v>
      </c>
      <c r="H152" s="150" t="s">
        <v>24</v>
      </c>
      <c r="I152" s="151" t="s">
        <v>91</v>
      </c>
      <c r="J152" s="151" t="s">
        <v>92</v>
      </c>
      <c r="K152" s="152" t="s">
        <v>93</v>
      </c>
      <c r="L152" s="152" t="s">
        <v>5</v>
      </c>
      <c r="M152" s="152" t="s">
        <v>2</v>
      </c>
      <c r="N152" s="153" t="s">
        <v>166</v>
      </c>
      <c r="O152" s="154" t="s">
        <v>21</v>
      </c>
      <c r="P152" s="6" t="s">
        <v>5</v>
      </c>
      <c r="Q152" s="36" t="s">
        <v>7</v>
      </c>
    </row>
    <row r="153" spans="1:17" ht="15.75" thickBot="1" x14ac:dyDescent="0.3">
      <c r="A153" s="247">
        <v>1484680</v>
      </c>
      <c r="B153" s="247" t="s">
        <v>229</v>
      </c>
      <c r="C153" s="247">
        <v>1920</v>
      </c>
      <c r="D153" s="421">
        <v>1956</v>
      </c>
      <c r="E153" s="422">
        <v>1775</v>
      </c>
      <c r="F153" s="423">
        <f>E153/D153</f>
        <v>0.90746421267893662</v>
      </c>
      <c r="G153" s="424">
        <f>J199/D153</f>
        <v>2.2494887525562373E-2</v>
      </c>
      <c r="H153" s="248">
        <v>45039</v>
      </c>
      <c r="I153" s="155"/>
      <c r="J153" s="156"/>
      <c r="K153" s="157"/>
      <c r="L153" s="158"/>
      <c r="M153" s="319"/>
      <c r="N153" s="156"/>
      <c r="O153" s="159" t="s">
        <v>79</v>
      </c>
      <c r="Q153" s="84" t="s">
        <v>169</v>
      </c>
    </row>
    <row r="154" spans="1:17" x14ac:dyDescent="0.25">
      <c r="A154" s="160"/>
      <c r="B154" s="161"/>
      <c r="C154" s="161"/>
      <c r="D154" s="161"/>
      <c r="E154" s="161"/>
      <c r="F154" s="162"/>
      <c r="G154" s="162"/>
      <c r="H154" s="249"/>
      <c r="I154" s="224">
        <v>2</v>
      </c>
      <c r="J154" s="221"/>
      <c r="K154" s="222"/>
      <c r="L154" s="456">
        <f t="shared" ref="L154:L172" si="21">SUM(I154,K154)</f>
        <v>2</v>
      </c>
      <c r="M154" s="307">
        <f>L154/$D$153</f>
        <v>1.0224948875255625E-3</v>
      </c>
      <c r="N154" s="255">
        <f>D153</f>
        <v>1956</v>
      </c>
      <c r="O154" s="223" t="s">
        <v>14</v>
      </c>
      <c r="P154" s="6">
        <f>L154</f>
        <v>2</v>
      </c>
      <c r="Q154" s="84"/>
    </row>
    <row r="155" spans="1:17" x14ac:dyDescent="0.25">
      <c r="A155" s="166"/>
      <c r="B155" s="167"/>
      <c r="C155" s="167"/>
      <c r="D155" s="167"/>
      <c r="E155" s="167"/>
      <c r="F155" s="168"/>
      <c r="G155" s="168"/>
      <c r="H155" s="250"/>
      <c r="I155" s="224">
        <v>29</v>
      </c>
      <c r="J155" s="38"/>
      <c r="K155" s="67"/>
      <c r="L155" s="179">
        <f t="shared" si="21"/>
        <v>29</v>
      </c>
      <c r="M155" s="309">
        <f t="shared" ref="M155:M172" si="22">L155/$D$153</f>
        <v>1.4826175869120654E-2</v>
      </c>
      <c r="N155" s="255">
        <f>D153</f>
        <v>1956</v>
      </c>
      <c r="O155" s="171" t="s">
        <v>94</v>
      </c>
      <c r="P155" s="6">
        <f t="shared" ref="P155:P198" si="23">L155</f>
        <v>29</v>
      </c>
      <c r="Q155" s="134"/>
    </row>
    <row r="156" spans="1:17" x14ac:dyDescent="0.25">
      <c r="A156" s="166"/>
      <c r="B156" s="167"/>
      <c r="C156" s="167"/>
      <c r="D156" s="167"/>
      <c r="E156" s="167"/>
      <c r="F156" s="168"/>
      <c r="G156" s="168"/>
      <c r="H156" s="250"/>
      <c r="I156" s="224"/>
      <c r="J156" s="172"/>
      <c r="K156" s="170"/>
      <c r="L156" s="179">
        <f t="shared" si="21"/>
        <v>0</v>
      </c>
      <c r="M156" s="309">
        <f t="shared" si="22"/>
        <v>0</v>
      </c>
      <c r="N156" s="255">
        <f>D153</f>
        <v>1956</v>
      </c>
      <c r="O156" s="173" t="s">
        <v>8</v>
      </c>
      <c r="P156" s="6">
        <f t="shared" si="23"/>
        <v>0</v>
      </c>
      <c r="Q156" s="134"/>
    </row>
    <row r="157" spans="1:17" x14ac:dyDescent="0.25">
      <c r="A157" s="166"/>
      <c r="B157" s="167"/>
      <c r="C157" s="167"/>
      <c r="D157" s="167"/>
      <c r="E157" s="167"/>
      <c r="F157" s="168"/>
      <c r="G157" s="168"/>
      <c r="H157" s="250"/>
      <c r="I157" s="224"/>
      <c r="J157" s="38"/>
      <c r="K157" s="170">
        <v>1</v>
      </c>
      <c r="L157" s="179">
        <f t="shared" si="21"/>
        <v>1</v>
      </c>
      <c r="M157" s="309">
        <f t="shared" si="22"/>
        <v>5.1124744376278123E-4</v>
      </c>
      <c r="N157" s="255">
        <f>D153</f>
        <v>1956</v>
      </c>
      <c r="O157" s="173" t="s">
        <v>9</v>
      </c>
      <c r="P157" s="6">
        <f t="shared" si="23"/>
        <v>1</v>
      </c>
      <c r="Q157" s="134"/>
    </row>
    <row r="158" spans="1:17" x14ac:dyDescent="0.25">
      <c r="A158" s="166"/>
      <c r="B158" s="167"/>
      <c r="C158" s="167"/>
      <c r="D158" s="167"/>
      <c r="E158" s="167"/>
      <c r="F158" s="168"/>
      <c r="G158" s="168"/>
      <c r="H158" s="250"/>
      <c r="I158" s="224">
        <v>56</v>
      </c>
      <c r="J158" s="172"/>
      <c r="K158" s="170">
        <v>10</v>
      </c>
      <c r="L158" s="179">
        <f t="shared" si="21"/>
        <v>66</v>
      </c>
      <c r="M158" s="309">
        <f t="shared" si="22"/>
        <v>3.3742331288343558E-2</v>
      </c>
      <c r="N158" s="255">
        <f>D153</f>
        <v>1956</v>
      </c>
      <c r="O158" s="171" t="s">
        <v>16</v>
      </c>
      <c r="P158" s="6">
        <f t="shared" si="23"/>
        <v>66</v>
      </c>
      <c r="Q158" s="134"/>
    </row>
    <row r="159" spans="1:17" x14ac:dyDescent="0.25">
      <c r="A159" s="166"/>
      <c r="B159" s="167"/>
      <c r="C159" s="167"/>
      <c r="D159" s="167"/>
      <c r="E159" s="167"/>
      <c r="F159" s="168"/>
      <c r="G159" s="168"/>
      <c r="H159" s="250"/>
      <c r="I159" s="224">
        <v>1</v>
      </c>
      <c r="J159" s="172"/>
      <c r="K159" s="170"/>
      <c r="L159" s="179">
        <f t="shared" si="21"/>
        <v>1</v>
      </c>
      <c r="M159" s="309">
        <f t="shared" si="22"/>
        <v>5.1124744376278123E-4</v>
      </c>
      <c r="N159" s="255">
        <f>D153</f>
        <v>1956</v>
      </c>
      <c r="O159" s="171" t="s">
        <v>95</v>
      </c>
      <c r="P159" s="6">
        <f t="shared" si="23"/>
        <v>1</v>
      </c>
      <c r="Q159" s="134"/>
    </row>
    <row r="160" spans="1:17" x14ac:dyDescent="0.25">
      <c r="A160" s="166"/>
      <c r="B160" s="167"/>
      <c r="C160" s="167"/>
      <c r="D160" s="167"/>
      <c r="E160" s="167"/>
      <c r="F160" s="168"/>
      <c r="G160" s="168"/>
      <c r="H160" s="250"/>
      <c r="I160" s="224">
        <v>9</v>
      </c>
      <c r="J160" s="38"/>
      <c r="K160" s="170"/>
      <c r="L160" s="179">
        <f t="shared" si="21"/>
        <v>9</v>
      </c>
      <c r="M160" s="309">
        <f t="shared" si="22"/>
        <v>4.601226993865031E-3</v>
      </c>
      <c r="N160" s="255">
        <f>D153</f>
        <v>1956</v>
      </c>
      <c r="O160" s="171" t="s">
        <v>255</v>
      </c>
      <c r="P160" s="6">
        <f t="shared" si="23"/>
        <v>9</v>
      </c>
      <c r="Q160" s="174"/>
    </row>
    <row r="161" spans="1:17" x14ac:dyDescent="0.25">
      <c r="A161" s="166"/>
      <c r="B161" s="167"/>
      <c r="C161" s="167"/>
      <c r="D161" s="167"/>
      <c r="E161" s="167"/>
      <c r="F161" s="168"/>
      <c r="G161" s="168"/>
      <c r="H161" s="250"/>
      <c r="I161" s="224">
        <v>2</v>
      </c>
      <c r="J161" s="172"/>
      <c r="K161" s="170"/>
      <c r="L161" s="179">
        <f t="shared" si="21"/>
        <v>2</v>
      </c>
      <c r="M161" s="309">
        <f t="shared" si="22"/>
        <v>1.0224948875255625E-3</v>
      </c>
      <c r="N161" s="255">
        <f>D153</f>
        <v>1956</v>
      </c>
      <c r="O161" s="171" t="s">
        <v>36</v>
      </c>
      <c r="P161" s="6">
        <f t="shared" si="23"/>
        <v>2</v>
      </c>
      <c r="Q161" s="175"/>
    </row>
    <row r="162" spans="1:17" x14ac:dyDescent="0.25">
      <c r="A162" s="166"/>
      <c r="B162" s="167"/>
      <c r="C162" s="167"/>
      <c r="D162" s="167"/>
      <c r="E162" s="167"/>
      <c r="F162" s="168"/>
      <c r="G162" s="168"/>
      <c r="H162" s="250"/>
      <c r="I162" s="224">
        <v>7</v>
      </c>
      <c r="J162" s="172"/>
      <c r="K162" s="170"/>
      <c r="L162" s="179">
        <f t="shared" si="21"/>
        <v>7</v>
      </c>
      <c r="M162" s="309">
        <f t="shared" si="22"/>
        <v>3.5787321063394683E-3</v>
      </c>
      <c r="N162" s="255">
        <f>D153</f>
        <v>1956</v>
      </c>
      <c r="O162" s="171" t="s">
        <v>3</v>
      </c>
      <c r="P162" s="6">
        <f t="shared" si="23"/>
        <v>7</v>
      </c>
      <c r="Q162" s="175"/>
    </row>
    <row r="163" spans="1:17" x14ac:dyDescent="0.25">
      <c r="A163" s="166"/>
      <c r="B163" s="167"/>
      <c r="C163" s="167"/>
      <c r="D163" s="167"/>
      <c r="E163" s="167"/>
      <c r="F163" s="168"/>
      <c r="G163" s="168"/>
      <c r="H163" s="250"/>
      <c r="I163" s="224">
        <v>7</v>
      </c>
      <c r="J163" s="176"/>
      <c r="K163" s="177"/>
      <c r="L163" s="179">
        <f t="shared" si="21"/>
        <v>7</v>
      </c>
      <c r="M163" s="309">
        <f t="shared" si="22"/>
        <v>3.5787321063394683E-3</v>
      </c>
      <c r="N163" s="255">
        <f>D153</f>
        <v>1956</v>
      </c>
      <c r="O163" s="178" t="s">
        <v>29</v>
      </c>
      <c r="P163" s="6">
        <f t="shared" si="23"/>
        <v>7</v>
      </c>
      <c r="Q163" s="175"/>
    </row>
    <row r="164" spans="1:17" x14ac:dyDescent="0.25">
      <c r="A164" s="166"/>
      <c r="B164" s="167"/>
      <c r="C164" s="167"/>
      <c r="D164" s="167"/>
      <c r="E164" s="167"/>
      <c r="F164" s="168"/>
      <c r="G164" s="168"/>
      <c r="H164" s="250"/>
      <c r="I164" s="224">
        <v>1</v>
      </c>
      <c r="J164" s="38"/>
      <c r="K164" s="170"/>
      <c r="L164" s="179">
        <f t="shared" si="21"/>
        <v>1</v>
      </c>
      <c r="M164" s="309">
        <f t="shared" si="22"/>
        <v>5.1124744376278123E-4</v>
      </c>
      <c r="N164" s="255">
        <f>D153</f>
        <v>1956</v>
      </c>
      <c r="O164" s="171" t="s">
        <v>286</v>
      </c>
      <c r="P164" s="6">
        <f t="shared" si="23"/>
        <v>1</v>
      </c>
      <c r="Q164" s="175"/>
    </row>
    <row r="165" spans="1:17" x14ac:dyDescent="0.25">
      <c r="A165" s="166"/>
      <c r="B165" s="167"/>
      <c r="C165" s="167"/>
      <c r="D165" s="167"/>
      <c r="E165" s="167"/>
      <c r="F165" s="168"/>
      <c r="G165" s="168"/>
      <c r="H165" s="250"/>
      <c r="I165" s="224">
        <v>2</v>
      </c>
      <c r="J165" s="38"/>
      <c r="K165" s="170"/>
      <c r="L165" s="179">
        <f t="shared" si="21"/>
        <v>2</v>
      </c>
      <c r="M165" s="309">
        <f t="shared" si="22"/>
        <v>1.0224948875255625E-3</v>
      </c>
      <c r="N165" s="255">
        <f>D153</f>
        <v>1956</v>
      </c>
      <c r="O165" s="171" t="s">
        <v>293</v>
      </c>
      <c r="P165" s="6">
        <f t="shared" si="23"/>
        <v>2</v>
      </c>
      <c r="Q165" s="346"/>
    </row>
    <row r="166" spans="1:17" x14ac:dyDescent="0.25">
      <c r="A166" s="166"/>
      <c r="B166" s="167"/>
      <c r="C166" s="167"/>
      <c r="D166" s="167"/>
      <c r="E166" s="167"/>
      <c r="F166" s="168"/>
      <c r="G166" s="168"/>
      <c r="H166" s="250"/>
      <c r="I166" s="224">
        <v>7</v>
      </c>
      <c r="J166" s="38"/>
      <c r="K166" s="231"/>
      <c r="L166" s="179">
        <f t="shared" si="21"/>
        <v>7</v>
      </c>
      <c r="M166" s="309">
        <f t="shared" si="22"/>
        <v>3.5787321063394683E-3</v>
      </c>
      <c r="N166" s="255">
        <f>D153</f>
        <v>1956</v>
      </c>
      <c r="O166" s="245" t="s">
        <v>179</v>
      </c>
      <c r="P166" s="6">
        <f t="shared" si="23"/>
        <v>7</v>
      </c>
      <c r="Q166" s="174"/>
    </row>
    <row r="167" spans="1:17" x14ac:dyDescent="0.25">
      <c r="A167" s="166"/>
      <c r="B167" s="167"/>
      <c r="C167" s="167"/>
      <c r="D167" s="167"/>
      <c r="E167" s="167"/>
      <c r="F167" s="168"/>
      <c r="G167" s="168"/>
      <c r="H167" s="250"/>
      <c r="I167" s="224"/>
      <c r="J167" s="38"/>
      <c r="K167" s="170"/>
      <c r="L167" s="179">
        <f t="shared" si="21"/>
        <v>0</v>
      </c>
      <c r="M167" s="309">
        <f t="shared" si="22"/>
        <v>0</v>
      </c>
      <c r="N167" s="255">
        <f>D153</f>
        <v>1956</v>
      </c>
      <c r="O167" s="178" t="s">
        <v>31</v>
      </c>
      <c r="P167" s="6">
        <f t="shared" si="23"/>
        <v>0</v>
      </c>
      <c r="Q167" s="85"/>
    </row>
    <row r="168" spans="1:17" x14ac:dyDescent="0.25">
      <c r="A168" s="166"/>
      <c r="B168" s="167"/>
      <c r="C168" s="167"/>
      <c r="D168" s="167"/>
      <c r="E168" s="167"/>
      <c r="F168" s="168"/>
      <c r="G168" s="168"/>
      <c r="H168" s="250"/>
      <c r="I168" s="224">
        <v>2</v>
      </c>
      <c r="J168" s="38"/>
      <c r="K168" s="170"/>
      <c r="L168" s="179">
        <f t="shared" si="21"/>
        <v>2</v>
      </c>
      <c r="M168" s="309">
        <f t="shared" si="22"/>
        <v>1.0224948875255625E-3</v>
      </c>
      <c r="N168" s="255">
        <f>D153</f>
        <v>1956</v>
      </c>
      <c r="O168" s="171" t="s">
        <v>118</v>
      </c>
      <c r="P168" s="6">
        <f t="shared" si="23"/>
        <v>2</v>
      </c>
      <c r="Q168" s="174"/>
    </row>
    <row r="169" spans="1:17" x14ac:dyDescent="0.25">
      <c r="A169" s="166"/>
      <c r="B169" s="167"/>
      <c r="C169" s="167"/>
      <c r="D169" s="167"/>
      <c r="E169" s="167"/>
      <c r="F169" s="168"/>
      <c r="G169" s="168"/>
      <c r="H169" s="250"/>
      <c r="I169" s="224"/>
      <c r="J169" s="38"/>
      <c r="K169" s="170"/>
      <c r="L169" s="179">
        <f t="shared" si="21"/>
        <v>0</v>
      </c>
      <c r="M169" s="309">
        <f t="shared" si="22"/>
        <v>0</v>
      </c>
      <c r="N169" s="255">
        <f>D153</f>
        <v>1956</v>
      </c>
      <c r="O169" s="178" t="s">
        <v>84</v>
      </c>
      <c r="P169" s="6">
        <f t="shared" si="23"/>
        <v>0</v>
      </c>
      <c r="Q169" s="175"/>
    </row>
    <row r="170" spans="1:17" x14ac:dyDescent="0.25">
      <c r="A170" s="166"/>
      <c r="B170" s="167"/>
      <c r="C170" s="167"/>
      <c r="D170" s="167"/>
      <c r="E170" s="167"/>
      <c r="F170" s="168"/>
      <c r="G170" s="168"/>
      <c r="H170" s="250"/>
      <c r="I170" s="66"/>
      <c r="J170" s="38"/>
      <c r="K170" s="170"/>
      <c r="L170" s="179">
        <f t="shared" si="21"/>
        <v>0</v>
      </c>
      <c r="M170" s="309">
        <f t="shared" si="22"/>
        <v>0</v>
      </c>
      <c r="N170" s="255">
        <f>D153</f>
        <v>1956</v>
      </c>
      <c r="O170" s="171" t="s">
        <v>75</v>
      </c>
      <c r="P170" s="6">
        <f t="shared" si="23"/>
        <v>0</v>
      </c>
      <c r="Q170" s="175"/>
    </row>
    <row r="171" spans="1:17" x14ac:dyDescent="0.25">
      <c r="A171" s="166"/>
      <c r="B171" s="167"/>
      <c r="C171" s="167"/>
      <c r="D171" s="167"/>
      <c r="E171" s="167"/>
      <c r="F171" s="168"/>
      <c r="G171" s="168"/>
      <c r="H171" s="250"/>
      <c r="I171" s="66"/>
      <c r="J171" s="172"/>
      <c r="K171" s="170"/>
      <c r="L171" s="179">
        <f t="shared" si="21"/>
        <v>0</v>
      </c>
      <c r="M171" s="309">
        <f t="shared" si="22"/>
        <v>0</v>
      </c>
      <c r="N171" s="337" t="str">
        <f>D152</f>
        <v>Build QTY</v>
      </c>
      <c r="O171" s="178" t="s">
        <v>185</v>
      </c>
      <c r="P171" s="6">
        <f t="shared" si="23"/>
        <v>0</v>
      </c>
      <c r="Q171" s="85"/>
    </row>
    <row r="172" spans="1:17" ht="15.75" thickBot="1" x14ac:dyDescent="0.3">
      <c r="A172" s="166"/>
      <c r="B172" s="167"/>
      <c r="C172" s="167"/>
      <c r="D172" s="167"/>
      <c r="E172" s="167"/>
      <c r="F172" s="168"/>
      <c r="G172" s="168"/>
      <c r="H172" s="250"/>
      <c r="I172" s="209">
        <v>4</v>
      </c>
      <c r="J172" s="336"/>
      <c r="K172" s="229"/>
      <c r="L172" s="232">
        <f t="shared" si="21"/>
        <v>4</v>
      </c>
      <c r="M172" s="306">
        <f t="shared" si="22"/>
        <v>2.0449897750511249E-3</v>
      </c>
      <c r="N172" s="255">
        <f>D153</f>
        <v>1956</v>
      </c>
      <c r="O172" s="178" t="s">
        <v>37</v>
      </c>
      <c r="P172" s="6">
        <f t="shared" si="23"/>
        <v>4</v>
      </c>
      <c r="Q172" s="175" t="s">
        <v>233</v>
      </c>
    </row>
    <row r="173" spans="1:17" ht="15.75" thickBot="1" x14ac:dyDescent="0.3">
      <c r="A173" s="166"/>
      <c r="B173" s="167"/>
      <c r="C173" s="167"/>
      <c r="D173" s="167"/>
      <c r="E173" s="167"/>
      <c r="F173" s="168"/>
      <c r="G173" s="168"/>
      <c r="H173" s="251"/>
      <c r="I173" s="242"/>
      <c r="J173" s="242"/>
      <c r="K173" s="157"/>
      <c r="L173" s="158"/>
      <c r="M173" s="308"/>
      <c r="N173" s="260"/>
      <c r="O173" s="159" t="s">
        <v>98</v>
      </c>
      <c r="P173" s="6">
        <f t="shared" si="23"/>
        <v>0</v>
      </c>
      <c r="Q173" s="174"/>
    </row>
    <row r="174" spans="1:17" x14ac:dyDescent="0.25">
      <c r="A174" s="166"/>
      <c r="B174" s="167"/>
      <c r="C174" s="167"/>
      <c r="D174" s="167"/>
      <c r="E174" s="167"/>
      <c r="F174" s="168"/>
      <c r="G174" s="168"/>
      <c r="H174" s="250"/>
      <c r="I174" s="270"/>
      <c r="J174" s="269">
        <v>7</v>
      </c>
      <c r="K174" s="163"/>
      <c r="L174" s="164">
        <f>SUM(I174,K174)</f>
        <v>0</v>
      </c>
      <c r="M174" s="165">
        <f>L174/$D$153</f>
        <v>0</v>
      </c>
      <c r="N174" s="255">
        <f>D153</f>
        <v>1956</v>
      </c>
      <c r="O174" s="241" t="s">
        <v>99</v>
      </c>
      <c r="P174" s="6">
        <f t="shared" si="23"/>
        <v>0</v>
      </c>
      <c r="Q174" s="180"/>
    </row>
    <row r="175" spans="1:17" x14ac:dyDescent="0.25">
      <c r="A175" s="166"/>
      <c r="B175" s="167"/>
      <c r="C175" s="167"/>
      <c r="D175" s="167"/>
      <c r="E175" s="167"/>
      <c r="F175" s="168"/>
      <c r="G175" s="168"/>
      <c r="H175" s="250"/>
      <c r="I175" s="66"/>
      <c r="J175" s="38">
        <v>4</v>
      </c>
      <c r="K175" s="170"/>
      <c r="L175" s="234">
        <f>SUM(I175,K175)</f>
        <v>0</v>
      </c>
      <c r="M175" s="165">
        <f t="shared" ref="M175:M181" si="24">L175/$D$153</f>
        <v>0</v>
      </c>
      <c r="N175" s="255">
        <f>D153</f>
        <v>1956</v>
      </c>
      <c r="O175" s="226" t="s">
        <v>10</v>
      </c>
      <c r="P175" s="6">
        <f t="shared" si="23"/>
        <v>0</v>
      </c>
      <c r="Q175" s="180"/>
    </row>
    <row r="176" spans="1:17" x14ac:dyDescent="0.25">
      <c r="A176" s="166"/>
      <c r="B176" s="167"/>
      <c r="C176" s="167"/>
      <c r="D176" s="167"/>
      <c r="E176" s="167"/>
      <c r="F176" s="168"/>
      <c r="G176" s="168"/>
      <c r="H176" s="250"/>
      <c r="I176" s="225"/>
      <c r="J176" s="172">
        <v>5</v>
      </c>
      <c r="K176" s="170"/>
      <c r="L176" s="234">
        <f t="shared" ref="L176:L181" si="25">SUM(I176,K176)</f>
        <v>0</v>
      </c>
      <c r="M176" s="165">
        <f t="shared" si="24"/>
        <v>0</v>
      </c>
      <c r="N176" s="255">
        <f>D153</f>
        <v>1956</v>
      </c>
      <c r="O176" s="178" t="s">
        <v>84</v>
      </c>
      <c r="P176" s="6">
        <f t="shared" si="23"/>
        <v>0</v>
      </c>
      <c r="Q176" s="180"/>
    </row>
    <row r="177" spans="1:17" x14ac:dyDescent="0.25">
      <c r="A177" s="166"/>
      <c r="B177" s="167"/>
      <c r="C177" s="167"/>
      <c r="D177" s="167"/>
      <c r="E177" s="167"/>
      <c r="F177" s="168"/>
      <c r="G177" s="168"/>
      <c r="H177" s="250"/>
      <c r="I177" s="66"/>
      <c r="J177" s="38">
        <v>8</v>
      </c>
      <c r="K177" s="170"/>
      <c r="L177" s="234">
        <f t="shared" si="25"/>
        <v>0</v>
      </c>
      <c r="M177" s="165">
        <f t="shared" si="24"/>
        <v>0</v>
      </c>
      <c r="N177" s="255">
        <f>D153</f>
        <v>1956</v>
      </c>
      <c r="O177" s="226" t="s">
        <v>100</v>
      </c>
      <c r="P177" s="6">
        <f t="shared" si="23"/>
        <v>0</v>
      </c>
      <c r="Q177" s="175" t="s">
        <v>334</v>
      </c>
    </row>
    <row r="178" spans="1:17" x14ac:dyDescent="0.25">
      <c r="A178" s="166"/>
      <c r="B178" s="167"/>
      <c r="C178" s="167"/>
      <c r="D178" s="167"/>
      <c r="E178" s="167"/>
      <c r="F178" s="168"/>
      <c r="G178" s="168"/>
      <c r="H178" s="250"/>
      <c r="I178" s="66"/>
      <c r="J178" s="38">
        <v>3</v>
      </c>
      <c r="K178" s="170"/>
      <c r="L178" s="234">
        <f t="shared" si="25"/>
        <v>0</v>
      </c>
      <c r="M178" s="165">
        <f t="shared" si="24"/>
        <v>0</v>
      </c>
      <c r="N178" s="255">
        <f>D153</f>
        <v>1956</v>
      </c>
      <c r="O178" s="178" t="s">
        <v>102</v>
      </c>
      <c r="P178" s="6">
        <f t="shared" si="23"/>
        <v>0</v>
      </c>
      <c r="Q178" s="181"/>
    </row>
    <row r="179" spans="1:17" x14ac:dyDescent="0.25">
      <c r="A179" s="166"/>
      <c r="B179" s="167"/>
      <c r="C179" s="167"/>
      <c r="D179" s="167"/>
      <c r="E179" s="167"/>
      <c r="F179" s="168"/>
      <c r="G179" s="168"/>
      <c r="H179" s="250"/>
      <c r="I179" s="225"/>
      <c r="J179" s="172">
        <v>13</v>
      </c>
      <c r="K179" s="170"/>
      <c r="L179" s="234">
        <f t="shared" si="25"/>
        <v>0</v>
      </c>
      <c r="M179" s="165">
        <f t="shared" si="24"/>
        <v>0</v>
      </c>
      <c r="N179" s="255">
        <f>D153</f>
        <v>1956</v>
      </c>
      <c r="O179" s="226" t="s">
        <v>101</v>
      </c>
      <c r="P179" s="6">
        <f t="shared" si="23"/>
        <v>0</v>
      </c>
      <c r="Q179" s="175"/>
    </row>
    <row r="180" spans="1:17" x14ac:dyDescent="0.25">
      <c r="A180" s="166"/>
      <c r="B180" s="167"/>
      <c r="C180" s="167"/>
      <c r="D180" s="167"/>
      <c r="E180" s="167"/>
      <c r="F180" s="168"/>
      <c r="G180" s="168"/>
      <c r="H180" s="250"/>
      <c r="I180" s="66"/>
      <c r="J180" s="38"/>
      <c r="K180" s="170"/>
      <c r="L180" s="234">
        <f t="shared" si="25"/>
        <v>0</v>
      </c>
      <c r="M180" s="165">
        <f t="shared" si="24"/>
        <v>0</v>
      </c>
      <c r="N180" s="255">
        <f>D153</f>
        <v>1956</v>
      </c>
      <c r="O180" s="226" t="s">
        <v>97</v>
      </c>
      <c r="P180" s="6">
        <f t="shared" si="23"/>
        <v>0</v>
      </c>
      <c r="Q180" s="175"/>
    </row>
    <row r="181" spans="1:17" ht="15.75" thickBot="1" x14ac:dyDescent="0.3">
      <c r="A181" s="166"/>
      <c r="B181" s="167"/>
      <c r="C181" s="167"/>
      <c r="D181" s="167"/>
      <c r="E181" s="167"/>
      <c r="F181" s="168"/>
      <c r="G181" s="168"/>
      <c r="H181" s="250"/>
      <c r="I181" s="209"/>
      <c r="J181" s="228">
        <v>4</v>
      </c>
      <c r="K181" s="229"/>
      <c r="L181" s="227">
        <f t="shared" si="25"/>
        <v>0</v>
      </c>
      <c r="M181" s="306">
        <f t="shared" si="24"/>
        <v>0</v>
      </c>
      <c r="N181" s="256">
        <f>D153</f>
        <v>1956</v>
      </c>
      <c r="O181" s="230" t="s">
        <v>230</v>
      </c>
      <c r="P181" s="6">
        <f t="shared" si="23"/>
        <v>0</v>
      </c>
      <c r="Q181" s="175"/>
    </row>
    <row r="182" spans="1:17" ht="15.75" thickBot="1" x14ac:dyDescent="0.3">
      <c r="A182" s="166"/>
      <c r="B182" s="167"/>
      <c r="C182" s="167"/>
      <c r="D182" s="167"/>
      <c r="E182" s="167"/>
      <c r="F182" s="168"/>
      <c r="G182" s="168"/>
      <c r="H182" s="251"/>
      <c r="I182" s="235"/>
      <c r="J182" s="235"/>
      <c r="K182" s="236"/>
      <c r="L182" s="158"/>
      <c r="M182" s="237"/>
      <c r="N182" s="257"/>
      <c r="O182" s="238" t="s">
        <v>103</v>
      </c>
      <c r="P182" s="6">
        <f t="shared" si="23"/>
        <v>0</v>
      </c>
      <c r="Q182" s="175"/>
    </row>
    <row r="183" spans="1:17" x14ac:dyDescent="0.25">
      <c r="A183" s="166"/>
      <c r="B183" s="167"/>
      <c r="C183" s="167"/>
      <c r="D183" s="167"/>
      <c r="E183" s="167"/>
      <c r="F183" s="168"/>
      <c r="G183" s="168"/>
      <c r="H183" s="251"/>
      <c r="I183" s="64">
        <v>1</v>
      </c>
      <c r="J183" s="341"/>
      <c r="K183" s="342"/>
      <c r="L183" s="420">
        <v>0</v>
      </c>
      <c r="M183" s="307">
        <f>L183/$D$153</f>
        <v>0</v>
      </c>
      <c r="N183" s="343" t="str">
        <f>D152</f>
        <v>Build QTY</v>
      </c>
      <c r="O183" s="223" t="s">
        <v>336</v>
      </c>
      <c r="P183" s="6">
        <f t="shared" si="23"/>
        <v>0</v>
      </c>
      <c r="Q183" s="282"/>
    </row>
    <row r="184" spans="1:17" x14ac:dyDescent="0.25">
      <c r="A184" s="166"/>
      <c r="B184" s="167"/>
      <c r="C184" s="167"/>
      <c r="D184" s="167" t="s">
        <v>106</v>
      </c>
      <c r="E184" s="167"/>
      <c r="F184" s="168"/>
      <c r="G184" s="168"/>
      <c r="H184" s="251"/>
      <c r="I184" s="66"/>
      <c r="J184" s="38"/>
      <c r="K184" s="344"/>
      <c r="L184" s="419">
        <v>0</v>
      </c>
      <c r="M184" s="309">
        <f t="shared" ref="M184:M198" si="26">L184/$D$153</f>
        <v>0</v>
      </c>
      <c r="N184" s="337" t="str">
        <f>D152</f>
        <v>Build QTY</v>
      </c>
      <c r="O184" s="178" t="s">
        <v>234</v>
      </c>
      <c r="P184" s="6">
        <f t="shared" si="23"/>
        <v>0</v>
      </c>
      <c r="Q184" s="282"/>
    </row>
    <row r="185" spans="1:17" x14ac:dyDescent="0.25">
      <c r="A185" s="166"/>
      <c r="B185" s="167"/>
      <c r="C185" s="167"/>
      <c r="D185" s="167"/>
      <c r="E185" s="167"/>
      <c r="F185" s="168"/>
      <c r="G185" s="168"/>
      <c r="H185" s="251"/>
      <c r="I185" s="338"/>
      <c r="J185" s="339"/>
      <c r="K185" s="340"/>
      <c r="L185" s="419">
        <f>SUM(I185,K185)</f>
        <v>0</v>
      </c>
      <c r="M185" s="309">
        <f t="shared" si="26"/>
        <v>0</v>
      </c>
      <c r="N185" s="255">
        <f>D153</f>
        <v>1956</v>
      </c>
      <c r="O185" s="178" t="s">
        <v>296</v>
      </c>
      <c r="P185" s="6">
        <f t="shared" si="23"/>
        <v>0</v>
      </c>
      <c r="Q185" s="12" t="s">
        <v>177</v>
      </c>
    </row>
    <row r="186" spans="1:17" x14ac:dyDescent="0.25">
      <c r="A186" s="166"/>
      <c r="B186" s="167"/>
      <c r="C186" s="167"/>
      <c r="D186" s="167"/>
      <c r="E186" s="167"/>
      <c r="F186" s="168"/>
      <c r="G186" s="168"/>
      <c r="H186" s="251"/>
      <c r="I186" s="66">
        <v>1</v>
      </c>
      <c r="J186" s="38"/>
      <c r="K186" s="263"/>
      <c r="L186" s="419">
        <v>0</v>
      </c>
      <c r="M186" s="309">
        <f t="shared" si="26"/>
        <v>0</v>
      </c>
      <c r="N186" s="255" t="str">
        <f>D152</f>
        <v>Build QTY</v>
      </c>
      <c r="O186" s="178" t="s">
        <v>207</v>
      </c>
      <c r="P186" s="6">
        <f t="shared" si="23"/>
        <v>0</v>
      </c>
      <c r="Q186" s="180" t="s">
        <v>253</v>
      </c>
    </row>
    <row r="187" spans="1:17" x14ac:dyDescent="0.25">
      <c r="A187" s="166"/>
      <c r="B187" s="167"/>
      <c r="C187" s="167"/>
      <c r="D187" s="167"/>
      <c r="E187" s="167"/>
      <c r="F187" s="168"/>
      <c r="G187" s="168"/>
      <c r="H187" s="251"/>
      <c r="I187" s="66"/>
      <c r="J187" s="38"/>
      <c r="K187" s="263"/>
      <c r="L187" s="419">
        <v>0</v>
      </c>
      <c r="M187" s="309">
        <f t="shared" si="26"/>
        <v>0</v>
      </c>
      <c r="N187" s="255">
        <f>D153</f>
        <v>1956</v>
      </c>
      <c r="O187" s="178" t="s">
        <v>131</v>
      </c>
      <c r="P187" s="6">
        <f t="shared" si="23"/>
        <v>0</v>
      </c>
      <c r="Q187" s="13" t="s">
        <v>254</v>
      </c>
    </row>
    <row r="188" spans="1:17" x14ac:dyDescent="0.25">
      <c r="A188" s="166"/>
      <c r="B188" s="167"/>
      <c r="C188" s="167"/>
      <c r="D188" s="167"/>
      <c r="E188" s="167"/>
      <c r="F188" s="168"/>
      <c r="G188" s="168"/>
      <c r="H188" s="251"/>
      <c r="I188" s="66"/>
      <c r="J188" s="38"/>
      <c r="K188" s="263"/>
      <c r="L188" s="419">
        <f t="shared" ref="L188:L194" si="27">SUM(I188,K188)</f>
        <v>0</v>
      </c>
      <c r="M188" s="309">
        <f t="shared" si="26"/>
        <v>0</v>
      </c>
      <c r="N188" s="255">
        <f>D153</f>
        <v>1956</v>
      </c>
      <c r="O188" s="178" t="s">
        <v>165</v>
      </c>
      <c r="P188" s="6">
        <f t="shared" si="23"/>
        <v>0</v>
      </c>
      <c r="Q188" s="282"/>
    </row>
    <row r="189" spans="1:17" x14ac:dyDescent="0.25">
      <c r="A189" s="166"/>
      <c r="B189" s="167"/>
      <c r="C189" s="167"/>
      <c r="D189" s="167"/>
      <c r="E189" s="167"/>
      <c r="F189" s="168"/>
      <c r="G189" s="168"/>
      <c r="H189" s="169"/>
      <c r="I189" s="66"/>
      <c r="J189" s="38"/>
      <c r="K189" s="263"/>
      <c r="L189" s="419">
        <f t="shared" si="27"/>
        <v>0</v>
      </c>
      <c r="M189" s="309">
        <f t="shared" si="26"/>
        <v>0</v>
      </c>
      <c r="N189" s="255">
        <f>D153</f>
        <v>1956</v>
      </c>
      <c r="O189" s="178" t="s">
        <v>299</v>
      </c>
      <c r="P189" s="6">
        <f t="shared" si="23"/>
        <v>0</v>
      </c>
      <c r="Q189" s="12"/>
    </row>
    <row r="190" spans="1:17" x14ac:dyDescent="0.25">
      <c r="A190" s="166"/>
      <c r="B190" s="167"/>
      <c r="C190" s="167"/>
      <c r="D190" s="167"/>
      <c r="E190" s="167"/>
      <c r="F190" s="168"/>
      <c r="G190" s="168"/>
      <c r="H190" s="169"/>
      <c r="I190" s="70">
        <v>25</v>
      </c>
      <c r="J190" s="176"/>
      <c r="K190" s="264"/>
      <c r="L190" s="419">
        <f t="shared" si="27"/>
        <v>25</v>
      </c>
      <c r="M190" s="309">
        <f t="shared" si="26"/>
        <v>1.278118609406953E-2</v>
      </c>
      <c r="N190" s="255">
        <f>D153</f>
        <v>1956</v>
      </c>
      <c r="O190" s="171" t="s">
        <v>118</v>
      </c>
      <c r="P190" s="6">
        <f t="shared" si="23"/>
        <v>25</v>
      </c>
      <c r="Q190" s="13"/>
    </row>
    <row r="191" spans="1:17" x14ac:dyDescent="0.25">
      <c r="A191" s="166"/>
      <c r="B191" s="167"/>
      <c r="C191" s="167"/>
      <c r="D191" s="167"/>
      <c r="E191" s="167"/>
      <c r="F191" s="168"/>
      <c r="G191" s="168"/>
      <c r="H191" s="169"/>
      <c r="I191" s="70">
        <v>1</v>
      </c>
      <c r="J191" s="176"/>
      <c r="K191" s="264"/>
      <c r="L191" s="419">
        <f t="shared" si="27"/>
        <v>1</v>
      </c>
      <c r="M191" s="309">
        <f t="shared" si="26"/>
        <v>5.1124744376278123E-4</v>
      </c>
      <c r="N191" s="255">
        <f>D153</f>
        <v>1956</v>
      </c>
      <c r="O191" s="178" t="s">
        <v>132</v>
      </c>
      <c r="P191" s="6">
        <f t="shared" si="23"/>
        <v>1</v>
      </c>
      <c r="Q191" s="13"/>
    </row>
    <row r="192" spans="1:17" x14ac:dyDescent="0.25">
      <c r="A192" s="166"/>
      <c r="B192" s="167"/>
      <c r="C192" s="167"/>
      <c r="D192" s="167"/>
      <c r="E192" s="167"/>
      <c r="F192" s="168"/>
      <c r="G192" s="168"/>
      <c r="H192" s="169"/>
      <c r="I192" s="70">
        <v>1</v>
      </c>
      <c r="J192" s="176"/>
      <c r="K192" s="263"/>
      <c r="L192" s="419">
        <f t="shared" si="27"/>
        <v>1</v>
      </c>
      <c r="M192" s="309">
        <f t="shared" si="26"/>
        <v>5.1124744376278123E-4</v>
      </c>
      <c r="N192" s="255" t="str">
        <f>D152</f>
        <v>Build QTY</v>
      </c>
      <c r="O192" s="178" t="s">
        <v>101</v>
      </c>
      <c r="P192" s="6">
        <f t="shared" si="23"/>
        <v>1</v>
      </c>
      <c r="Q192" s="134"/>
    </row>
    <row r="193" spans="1:17" x14ac:dyDescent="0.25">
      <c r="A193" s="166"/>
      <c r="B193" s="167"/>
      <c r="C193" s="167"/>
      <c r="D193" s="167"/>
      <c r="E193" s="167"/>
      <c r="F193" s="168"/>
      <c r="G193" s="168"/>
      <c r="H193" s="169"/>
      <c r="I193" s="70">
        <v>3</v>
      </c>
      <c r="J193" s="176"/>
      <c r="K193" s="263"/>
      <c r="L193" s="419">
        <f t="shared" si="27"/>
        <v>3</v>
      </c>
      <c r="M193" s="309">
        <f t="shared" si="26"/>
        <v>1.5337423312883436E-3</v>
      </c>
      <c r="N193" s="255">
        <f>D153</f>
        <v>1956</v>
      </c>
      <c r="O193" s="178" t="s">
        <v>180</v>
      </c>
      <c r="P193" s="6">
        <f t="shared" si="23"/>
        <v>3</v>
      </c>
      <c r="Q193" s="134"/>
    </row>
    <row r="194" spans="1:17" x14ac:dyDescent="0.25">
      <c r="A194" s="166"/>
      <c r="B194" s="167"/>
      <c r="C194" s="167"/>
      <c r="D194" s="167"/>
      <c r="E194" s="167"/>
      <c r="F194" s="168"/>
      <c r="G194" s="168"/>
      <c r="H194" s="169"/>
      <c r="I194" s="70">
        <v>1</v>
      </c>
      <c r="J194" s="176"/>
      <c r="K194" s="263"/>
      <c r="L194" s="419">
        <f t="shared" si="27"/>
        <v>1</v>
      </c>
      <c r="M194" s="309">
        <f t="shared" si="26"/>
        <v>5.1124744376278123E-4</v>
      </c>
      <c r="N194" s="255">
        <f>D153</f>
        <v>1956</v>
      </c>
      <c r="O194" s="178" t="s">
        <v>47</v>
      </c>
      <c r="P194" s="6">
        <f t="shared" si="23"/>
        <v>1</v>
      </c>
      <c r="Q194" s="281" t="s">
        <v>233</v>
      </c>
    </row>
    <row r="195" spans="1:17" x14ac:dyDescent="0.25">
      <c r="A195" s="166"/>
      <c r="B195" s="167"/>
      <c r="C195" s="167"/>
      <c r="D195" s="167"/>
      <c r="E195" s="167"/>
      <c r="F195" s="168"/>
      <c r="G195" s="168"/>
      <c r="H195" s="169"/>
      <c r="I195" s="70">
        <v>3</v>
      </c>
      <c r="J195" s="176"/>
      <c r="K195" s="263"/>
      <c r="L195" s="419">
        <v>0</v>
      </c>
      <c r="M195" s="309">
        <f t="shared" si="26"/>
        <v>0</v>
      </c>
      <c r="N195" s="255">
        <f>D153</f>
        <v>1956</v>
      </c>
      <c r="O195" s="178" t="s">
        <v>335</v>
      </c>
      <c r="P195" s="6">
        <f t="shared" si="23"/>
        <v>0</v>
      </c>
      <c r="Q195" s="134"/>
    </row>
    <row r="196" spans="1:17" x14ac:dyDescent="0.25">
      <c r="A196" s="166"/>
      <c r="B196" s="167"/>
      <c r="C196" s="167"/>
      <c r="D196" s="167"/>
      <c r="E196" s="167"/>
      <c r="F196" s="168"/>
      <c r="G196" s="168"/>
      <c r="H196" s="169"/>
      <c r="I196" s="66">
        <v>5</v>
      </c>
      <c r="J196" s="38"/>
      <c r="K196" s="263"/>
      <c r="L196" s="419">
        <f>SUM(I196,K196)</f>
        <v>5</v>
      </c>
      <c r="M196" s="309">
        <f t="shared" si="26"/>
        <v>2.5562372188139061E-3</v>
      </c>
      <c r="N196" s="255">
        <f>D153</f>
        <v>1956</v>
      </c>
      <c r="O196" s="178" t="s">
        <v>293</v>
      </c>
      <c r="P196" s="6">
        <f t="shared" si="23"/>
        <v>5</v>
      </c>
      <c r="Q196" s="281"/>
    </row>
    <row r="197" spans="1:17" x14ac:dyDescent="0.25">
      <c r="A197" s="166"/>
      <c r="B197" s="167"/>
      <c r="C197" s="167"/>
      <c r="D197" s="167"/>
      <c r="E197" s="167"/>
      <c r="F197" s="168"/>
      <c r="G197" s="168"/>
      <c r="H197" s="169"/>
      <c r="I197" s="66"/>
      <c r="J197" s="38"/>
      <c r="K197" s="263"/>
      <c r="L197" s="419">
        <v>0</v>
      </c>
      <c r="M197" s="309">
        <f t="shared" si="26"/>
        <v>0</v>
      </c>
      <c r="N197" s="255">
        <v>588</v>
      </c>
      <c r="O197" s="178" t="s">
        <v>133</v>
      </c>
      <c r="P197" s="6">
        <f t="shared" si="23"/>
        <v>0</v>
      </c>
      <c r="Q197" s="281"/>
    </row>
    <row r="198" spans="1:17" ht="15.75" thickBot="1" x14ac:dyDescent="0.3">
      <c r="A198" s="183"/>
      <c r="B198" s="184"/>
      <c r="C198" s="184"/>
      <c r="D198" s="184"/>
      <c r="E198" s="184"/>
      <c r="F198" s="185"/>
      <c r="G198" s="185"/>
      <c r="H198" s="186"/>
      <c r="I198" s="233">
        <v>2</v>
      </c>
      <c r="J198" s="239"/>
      <c r="K198" s="265"/>
      <c r="L198" s="427">
        <v>0</v>
      </c>
      <c r="M198" s="306">
        <f t="shared" si="26"/>
        <v>0</v>
      </c>
      <c r="N198" s="255">
        <f>D153</f>
        <v>1956</v>
      </c>
      <c r="O198" s="240" t="s">
        <v>232</v>
      </c>
      <c r="P198" s="6">
        <f t="shared" si="23"/>
        <v>0</v>
      </c>
      <c r="Q198" s="285"/>
    </row>
    <row r="199" spans="1:17" ht="15.75" thickBot="1" x14ac:dyDescent="0.3">
      <c r="H199" s="187" t="s">
        <v>5</v>
      </c>
      <c r="I199" s="468">
        <f>SUM(I154:I198)</f>
        <v>172</v>
      </c>
      <c r="J199" s="468">
        <f>SUM(J154:J198)</f>
        <v>44</v>
      </c>
      <c r="K199" s="468">
        <f>SUM(K154:K172,K185:K198,K175)</f>
        <v>11</v>
      </c>
      <c r="L199" s="468">
        <f>SUM(L154:L198)</f>
        <v>176</v>
      </c>
      <c r="M199" s="441">
        <f>L199/$D$153</f>
        <v>8.9979550102249492E-2</v>
      </c>
      <c r="N199" s="440">
        <f>D153</f>
        <v>1956</v>
      </c>
      <c r="O199" s="6"/>
    </row>
    <row r="201" spans="1:17" ht="15.75" thickBot="1" x14ac:dyDescent="0.3"/>
    <row r="202" spans="1:17" ht="30.75" thickBot="1" x14ac:dyDescent="0.3">
      <c r="A202" s="147" t="s">
        <v>178</v>
      </c>
      <c r="B202" s="243" t="s">
        <v>50</v>
      </c>
      <c r="C202" s="243" t="s">
        <v>120</v>
      </c>
      <c r="D202" s="148" t="s">
        <v>18</v>
      </c>
      <c r="E202" s="148" t="s">
        <v>17</v>
      </c>
      <c r="F202" s="149" t="s">
        <v>1</v>
      </c>
      <c r="G202" s="149" t="s">
        <v>90</v>
      </c>
      <c r="H202" s="150" t="s">
        <v>24</v>
      </c>
      <c r="I202" s="151" t="s">
        <v>91</v>
      </c>
      <c r="J202" s="151" t="s">
        <v>92</v>
      </c>
      <c r="K202" s="152" t="s">
        <v>93</v>
      </c>
      <c r="L202" s="152" t="s">
        <v>5</v>
      </c>
      <c r="M202" s="152" t="s">
        <v>2</v>
      </c>
      <c r="N202" s="153" t="s">
        <v>166</v>
      </c>
      <c r="O202" s="154" t="s">
        <v>21</v>
      </c>
      <c r="P202" s="6" t="s">
        <v>5</v>
      </c>
      <c r="Q202" s="36" t="s">
        <v>7</v>
      </c>
    </row>
    <row r="203" spans="1:17" ht="15.75" thickBot="1" x14ac:dyDescent="0.3">
      <c r="A203" s="247">
        <v>1486766</v>
      </c>
      <c r="B203" s="247" t="s">
        <v>229</v>
      </c>
      <c r="C203" s="247">
        <v>2478</v>
      </c>
      <c r="D203" s="421">
        <v>2534</v>
      </c>
      <c r="E203" s="422">
        <v>2326</v>
      </c>
      <c r="F203" s="423">
        <f>E203/D203</f>
        <v>0.91791633780584059</v>
      </c>
      <c r="G203" s="424">
        <f>J249/D203</f>
        <v>2.2099447513812154E-2</v>
      </c>
      <c r="H203" s="248">
        <v>45051</v>
      </c>
      <c r="I203" s="155"/>
      <c r="J203" s="156"/>
      <c r="K203" s="157"/>
      <c r="L203" s="158"/>
      <c r="M203" s="319"/>
      <c r="N203" s="156"/>
      <c r="O203" s="159" t="s">
        <v>79</v>
      </c>
      <c r="Q203" s="84" t="s">
        <v>169</v>
      </c>
    </row>
    <row r="204" spans="1:17" x14ac:dyDescent="0.25">
      <c r="A204" s="160"/>
      <c r="B204" s="161"/>
      <c r="C204" s="161"/>
      <c r="D204" s="161"/>
      <c r="E204" s="161"/>
      <c r="F204" s="162"/>
      <c r="G204" s="162"/>
      <c r="H204" s="249"/>
      <c r="I204" s="224">
        <v>1</v>
      </c>
      <c r="J204" s="221"/>
      <c r="K204" s="222"/>
      <c r="L204" s="456">
        <f t="shared" ref="L204:L222" si="28">SUM(I204,K204)</f>
        <v>1</v>
      </c>
      <c r="M204" s="307">
        <f>L204/$D$203</f>
        <v>3.9463299131807419E-4</v>
      </c>
      <c r="N204" s="255">
        <f>D203</f>
        <v>2534</v>
      </c>
      <c r="O204" s="223" t="s">
        <v>14</v>
      </c>
      <c r="P204" s="6">
        <f>L204</f>
        <v>1</v>
      </c>
      <c r="Q204" s="84"/>
    </row>
    <row r="205" spans="1:17" x14ac:dyDescent="0.25">
      <c r="A205" s="166"/>
      <c r="B205" s="167"/>
      <c r="C205" s="167"/>
      <c r="D205" s="167"/>
      <c r="E205" s="167"/>
      <c r="F205" s="168"/>
      <c r="G205" s="168"/>
      <c r="H205" s="250"/>
      <c r="I205" s="224">
        <v>13</v>
      </c>
      <c r="J205" s="38"/>
      <c r="K205" s="67"/>
      <c r="L205" s="179">
        <f t="shared" si="28"/>
        <v>13</v>
      </c>
      <c r="M205" s="309">
        <f t="shared" ref="M205:M222" si="29">L205/$D$203</f>
        <v>5.1302288871349641E-3</v>
      </c>
      <c r="N205" s="255">
        <f>D203</f>
        <v>2534</v>
      </c>
      <c r="O205" s="171" t="s">
        <v>94</v>
      </c>
      <c r="P205" s="6">
        <f t="shared" ref="P205:P248" si="30">L205</f>
        <v>13</v>
      </c>
      <c r="Q205" s="134"/>
    </row>
    <row r="206" spans="1:17" x14ac:dyDescent="0.25">
      <c r="A206" s="166"/>
      <c r="B206" s="167"/>
      <c r="C206" s="167"/>
      <c r="D206" s="167"/>
      <c r="E206" s="167"/>
      <c r="F206" s="168"/>
      <c r="G206" s="168"/>
      <c r="H206" s="250"/>
      <c r="I206" s="224"/>
      <c r="J206" s="172"/>
      <c r="K206" s="170"/>
      <c r="L206" s="179">
        <f t="shared" si="28"/>
        <v>0</v>
      </c>
      <c r="M206" s="309">
        <f t="shared" si="29"/>
        <v>0</v>
      </c>
      <c r="N206" s="255">
        <f>D203</f>
        <v>2534</v>
      </c>
      <c r="O206" s="173" t="s">
        <v>8</v>
      </c>
      <c r="P206" s="6">
        <f t="shared" si="30"/>
        <v>0</v>
      </c>
      <c r="Q206" s="134"/>
    </row>
    <row r="207" spans="1:17" x14ac:dyDescent="0.25">
      <c r="A207" s="166"/>
      <c r="B207" s="167"/>
      <c r="C207" s="167"/>
      <c r="D207" s="167"/>
      <c r="E207" s="167"/>
      <c r="F207" s="168"/>
      <c r="G207" s="168"/>
      <c r="H207" s="250"/>
      <c r="I207" s="224"/>
      <c r="J207" s="38"/>
      <c r="K207" s="170"/>
      <c r="L207" s="179">
        <f t="shared" si="28"/>
        <v>0</v>
      </c>
      <c r="M207" s="309">
        <f t="shared" si="29"/>
        <v>0</v>
      </c>
      <c r="N207" s="255">
        <f>D203</f>
        <v>2534</v>
      </c>
      <c r="O207" s="173" t="s">
        <v>9</v>
      </c>
      <c r="P207" s="6">
        <f t="shared" si="30"/>
        <v>0</v>
      </c>
      <c r="Q207" s="134"/>
    </row>
    <row r="208" spans="1:17" x14ac:dyDescent="0.25">
      <c r="A208" s="166"/>
      <c r="B208" s="167"/>
      <c r="C208" s="167"/>
      <c r="D208" s="167"/>
      <c r="E208" s="167"/>
      <c r="F208" s="168"/>
      <c r="G208" s="168"/>
      <c r="H208" s="250"/>
      <c r="I208" s="224">
        <v>75</v>
      </c>
      <c r="J208" s="172"/>
      <c r="K208" s="170">
        <v>10</v>
      </c>
      <c r="L208" s="179">
        <f t="shared" si="28"/>
        <v>85</v>
      </c>
      <c r="M208" s="309">
        <f t="shared" si="29"/>
        <v>3.3543804262036306E-2</v>
      </c>
      <c r="N208" s="255">
        <f>D203</f>
        <v>2534</v>
      </c>
      <c r="O208" s="171" t="s">
        <v>16</v>
      </c>
      <c r="P208" s="6">
        <f t="shared" si="30"/>
        <v>85</v>
      </c>
      <c r="Q208" s="134"/>
    </row>
    <row r="209" spans="1:17" x14ac:dyDescent="0.25">
      <c r="A209" s="166"/>
      <c r="B209" s="167"/>
      <c r="C209" s="167"/>
      <c r="D209" s="167"/>
      <c r="E209" s="167"/>
      <c r="F209" s="168"/>
      <c r="G209" s="168"/>
      <c r="H209" s="250"/>
      <c r="I209" s="224"/>
      <c r="J209" s="172"/>
      <c r="K209" s="170">
        <v>2</v>
      </c>
      <c r="L209" s="179">
        <f t="shared" si="28"/>
        <v>2</v>
      </c>
      <c r="M209" s="309">
        <f t="shared" si="29"/>
        <v>7.8926598263614838E-4</v>
      </c>
      <c r="N209" s="255">
        <f>D203</f>
        <v>2534</v>
      </c>
      <c r="O209" s="171" t="s">
        <v>95</v>
      </c>
      <c r="P209" s="6">
        <f t="shared" si="30"/>
        <v>2</v>
      </c>
      <c r="Q209" s="134"/>
    </row>
    <row r="210" spans="1:17" ht="14.25" customHeight="1" x14ac:dyDescent="0.25">
      <c r="A210" s="166"/>
      <c r="B210" s="167"/>
      <c r="C210" s="167"/>
      <c r="D210" s="167"/>
      <c r="E210" s="167"/>
      <c r="F210" s="168"/>
      <c r="G210" s="168"/>
      <c r="H210" s="250"/>
      <c r="I210" s="224">
        <v>5</v>
      </c>
      <c r="J210" s="38"/>
      <c r="K210" s="170"/>
      <c r="L210" s="179">
        <f t="shared" si="28"/>
        <v>5</v>
      </c>
      <c r="M210" s="309">
        <f t="shared" si="29"/>
        <v>1.9731649565903711E-3</v>
      </c>
      <c r="N210" s="255">
        <f>D203</f>
        <v>2534</v>
      </c>
      <c r="O210" s="171" t="s">
        <v>255</v>
      </c>
      <c r="P210" s="6">
        <f t="shared" si="30"/>
        <v>5</v>
      </c>
      <c r="Q210" s="174"/>
    </row>
    <row r="211" spans="1:17" x14ac:dyDescent="0.25">
      <c r="A211" s="166"/>
      <c r="B211" s="167"/>
      <c r="C211" s="167"/>
      <c r="D211" s="167"/>
      <c r="E211" s="167"/>
      <c r="F211" s="168"/>
      <c r="G211" s="168"/>
      <c r="H211" s="250"/>
      <c r="I211" s="224"/>
      <c r="J211" s="172"/>
      <c r="K211" s="170"/>
      <c r="L211" s="179">
        <f t="shared" si="28"/>
        <v>0</v>
      </c>
      <c r="M211" s="309">
        <f t="shared" si="29"/>
        <v>0</v>
      </c>
      <c r="N211" s="255">
        <f>D203</f>
        <v>2534</v>
      </c>
      <c r="O211" s="171" t="s">
        <v>36</v>
      </c>
      <c r="P211" s="6">
        <f t="shared" si="30"/>
        <v>0</v>
      </c>
      <c r="Q211" s="175"/>
    </row>
    <row r="212" spans="1:17" x14ac:dyDescent="0.25">
      <c r="A212" s="166"/>
      <c r="B212" s="167"/>
      <c r="C212" s="167"/>
      <c r="D212" s="167"/>
      <c r="E212" s="167"/>
      <c r="F212" s="168"/>
      <c r="G212" s="168"/>
      <c r="H212" s="250"/>
      <c r="I212" s="224">
        <v>5</v>
      </c>
      <c r="J212" s="172"/>
      <c r="K212" s="170"/>
      <c r="L212" s="179">
        <f t="shared" si="28"/>
        <v>5</v>
      </c>
      <c r="M212" s="309">
        <f t="shared" si="29"/>
        <v>1.9731649565903711E-3</v>
      </c>
      <c r="N212" s="255">
        <f>D203</f>
        <v>2534</v>
      </c>
      <c r="O212" s="171" t="s">
        <v>3</v>
      </c>
      <c r="P212" s="6">
        <f t="shared" si="30"/>
        <v>5</v>
      </c>
      <c r="Q212" s="175"/>
    </row>
    <row r="213" spans="1:17" x14ac:dyDescent="0.25">
      <c r="A213" s="166"/>
      <c r="B213" s="167"/>
      <c r="C213" s="167"/>
      <c r="D213" s="167"/>
      <c r="E213" s="167"/>
      <c r="F213" s="168"/>
      <c r="G213" s="168"/>
      <c r="H213" s="250"/>
      <c r="I213" s="224">
        <v>4</v>
      </c>
      <c r="J213" s="176"/>
      <c r="K213" s="177"/>
      <c r="L213" s="179">
        <f t="shared" si="28"/>
        <v>4</v>
      </c>
      <c r="M213" s="309">
        <f t="shared" si="29"/>
        <v>1.5785319652722968E-3</v>
      </c>
      <c r="N213" s="255">
        <f>D203</f>
        <v>2534</v>
      </c>
      <c r="O213" s="178" t="s">
        <v>29</v>
      </c>
      <c r="P213" s="6">
        <f t="shared" si="30"/>
        <v>4</v>
      </c>
      <c r="Q213" s="175"/>
    </row>
    <row r="214" spans="1:17" x14ac:dyDescent="0.25">
      <c r="A214" s="166"/>
      <c r="B214" s="167"/>
      <c r="C214" s="167"/>
      <c r="D214" s="167"/>
      <c r="E214" s="167"/>
      <c r="F214" s="168"/>
      <c r="G214" s="168"/>
      <c r="H214" s="250"/>
      <c r="I214" s="224">
        <v>2</v>
      </c>
      <c r="J214" s="38"/>
      <c r="K214" s="170"/>
      <c r="L214" s="179">
        <f t="shared" si="28"/>
        <v>2</v>
      </c>
      <c r="M214" s="309">
        <f t="shared" si="29"/>
        <v>7.8926598263614838E-4</v>
      </c>
      <c r="N214" s="255">
        <f>D203</f>
        <v>2534</v>
      </c>
      <c r="O214" s="171" t="s">
        <v>292</v>
      </c>
      <c r="P214" s="6">
        <f t="shared" si="30"/>
        <v>2</v>
      </c>
      <c r="Q214" s="175"/>
    </row>
    <row r="215" spans="1:17" x14ac:dyDescent="0.25">
      <c r="A215" s="166"/>
      <c r="B215" s="167"/>
      <c r="C215" s="167"/>
      <c r="D215" s="167"/>
      <c r="E215" s="167"/>
      <c r="F215" s="168"/>
      <c r="G215" s="168"/>
      <c r="H215" s="250"/>
      <c r="I215" s="224">
        <v>4</v>
      </c>
      <c r="J215" s="38"/>
      <c r="K215" s="170"/>
      <c r="L215" s="179">
        <f t="shared" si="28"/>
        <v>4</v>
      </c>
      <c r="M215" s="309">
        <f t="shared" si="29"/>
        <v>1.5785319652722968E-3</v>
      </c>
      <c r="N215" s="255">
        <f>D203</f>
        <v>2534</v>
      </c>
      <c r="O215" s="171" t="s">
        <v>293</v>
      </c>
      <c r="P215" s="6">
        <f t="shared" si="30"/>
        <v>4</v>
      </c>
      <c r="Q215" s="346"/>
    </row>
    <row r="216" spans="1:17" x14ac:dyDescent="0.25">
      <c r="A216" s="166"/>
      <c r="B216" s="167"/>
      <c r="C216" s="167"/>
      <c r="D216" s="167"/>
      <c r="E216" s="167"/>
      <c r="F216" s="168"/>
      <c r="G216" s="168"/>
      <c r="H216" s="250"/>
      <c r="I216" s="224">
        <v>1</v>
      </c>
      <c r="J216" s="38"/>
      <c r="K216" s="231"/>
      <c r="L216" s="179">
        <f t="shared" si="28"/>
        <v>1</v>
      </c>
      <c r="M216" s="309">
        <f t="shared" si="29"/>
        <v>3.9463299131807419E-4</v>
      </c>
      <c r="N216" s="255">
        <f>D203</f>
        <v>2534</v>
      </c>
      <c r="O216" s="245" t="s">
        <v>102</v>
      </c>
      <c r="P216" s="6">
        <f t="shared" si="30"/>
        <v>1</v>
      </c>
      <c r="Q216" s="174"/>
    </row>
    <row r="217" spans="1:17" x14ac:dyDescent="0.25">
      <c r="A217" s="166"/>
      <c r="B217" s="167"/>
      <c r="C217" s="167"/>
      <c r="D217" s="167"/>
      <c r="E217" s="167"/>
      <c r="F217" s="168"/>
      <c r="G217" s="168"/>
      <c r="H217" s="250"/>
      <c r="I217" s="224">
        <v>6</v>
      </c>
      <c r="J217" s="38"/>
      <c r="K217" s="170"/>
      <c r="L217" s="179">
        <f t="shared" si="28"/>
        <v>6</v>
      </c>
      <c r="M217" s="309">
        <f t="shared" si="29"/>
        <v>2.3677979479084454E-3</v>
      </c>
      <c r="N217" s="255">
        <f>D203</f>
        <v>2534</v>
      </c>
      <c r="O217" s="197" t="s">
        <v>20</v>
      </c>
      <c r="P217" s="6">
        <f t="shared" si="30"/>
        <v>6</v>
      </c>
      <c r="Q217" s="85" t="s">
        <v>403</v>
      </c>
    </row>
    <row r="218" spans="1:17" x14ac:dyDescent="0.25">
      <c r="A218" s="166"/>
      <c r="B218" s="167"/>
      <c r="C218" s="167"/>
      <c r="D218" s="167"/>
      <c r="E218" s="167"/>
      <c r="F218" s="168"/>
      <c r="G218" s="168"/>
      <c r="H218" s="250"/>
      <c r="I218" s="224">
        <v>1</v>
      </c>
      <c r="J218" s="38"/>
      <c r="K218" s="170"/>
      <c r="L218" s="179">
        <f t="shared" si="28"/>
        <v>1</v>
      </c>
      <c r="M218" s="309">
        <f t="shared" si="29"/>
        <v>3.9463299131807419E-4</v>
      </c>
      <c r="N218" s="255">
        <f>D203</f>
        <v>2534</v>
      </c>
      <c r="O218" s="171" t="s">
        <v>75</v>
      </c>
      <c r="P218" s="6">
        <f t="shared" si="30"/>
        <v>1</v>
      </c>
      <c r="Q218" s="174"/>
    </row>
    <row r="219" spans="1:17" x14ac:dyDescent="0.25">
      <c r="A219" s="166"/>
      <c r="B219" s="167"/>
      <c r="C219" s="167"/>
      <c r="D219" s="167"/>
      <c r="E219" s="167"/>
      <c r="F219" s="168"/>
      <c r="G219" s="168"/>
      <c r="H219" s="250"/>
      <c r="I219" s="224">
        <v>5</v>
      </c>
      <c r="J219" s="38"/>
      <c r="K219" s="170">
        <v>7</v>
      </c>
      <c r="L219" s="179">
        <f t="shared" si="28"/>
        <v>12</v>
      </c>
      <c r="M219" s="309">
        <f t="shared" si="29"/>
        <v>4.7355958958168907E-3</v>
      </c>
      <c r="N219" s="255">
        <f>D203</f>
        <v>2534</v>
      </c>
      <c r="O219" s="178" t="s">
        <v>84</v>
      </c>
      <c r="P219" s="6">
        <f t="shared" si="30"/>
        <v>12</v>
      </c>
      <c r="Q219" s="175"/>
    </row>
    <row r="220" spans="1:17" x14ac:dyDescent="0.25">
      <c r="A220" s="166"/>
      <c r="B220" s="167"/>
      <c r="C220" s="167"/>
      <c r="D220" s="167"/>
      <c r="E220" s="167"/>
      <c r="F220" s="168"/>
      <c r="G220" s="168"/>
      <c r="H220" s="250"/>
      <c r="I220" s="66">
        <v>3</v>
      </c>
      <c r="J220" s="38"/>
      <c r="K220" s="170"/>
      <c r="L220" s="179">
        <f t="shared" si="28"/>
        <v>3</v>
      </c>
      <c r="M220" s="309">
        <f t="shared" si="29"/>
        <v>1.1838989739542227E-3</v>
      </c>
      <c r="N220" s="255">
        <f>D203</f>
        <v>2534</v>
      </c>
      <c r="O220" s="171" t="s">
        <v>394</v>
      </c>
      <c r="P220" s="6">
        <f t="shared" si="30"/>
        <v>3</v>
      </c>
      <c r="Q220" s="175"/>
    </row>
    <row r="221" spans="1:17" x14ac:dyDescent="0.25">
      <c r="A221" s="166"/>
      <c r="B221" s="167"/>
      <c r="C221" s="167"/>
      <c r="D221" s="167"/>
      <c r="E221" s="167"/>
      <c r="F221" s="168"/>
      <c r="G221" s="168"/>
      <c r="H221" s="250"/>
      <c r="I221" s="66">
        <v>6</v>
      </c>
      <c r="J221" s="172"/>
      <c r="K221" s="170"/>
      <c r="L221" s="179">
        <f t="shared" si="28"/>
        <v>6</v>
      </c>
      <c r="M221" s="309">
        <f t="shared" si="29"/>
        <v>2.3677979479084454E-3</v>
      </c>
      <c r="N221" s="337" t="str">
        <f>D202</f>
        <v>Build QTY</v>
      </c>
      <c r="O221" s="178" t="s">
        <v>426</v>
      </c>
      <c r="P221" s="6">
        <f t="shared" si="30"/>
        <v>6</v>
      </c>
      <c r="Q221" s="85"/>
    </row>
    <row r="222" spans="1:17" ht="15.75" thickBot="1" x14ac:dyDescent="0.3">
      <c r="A222" s="166"/>
      <c r="B222" s="167"/>
      <c r="C222" s="167"/>
      <c r="D222" s="167"/>
      <c r="E222" s="167"/>
      <c r="F222" s="168"/>
      <c r="G222" s="168"/>
      <c r="H222" s="250"/>
      <c r="I222" s="209">
        <v>2</v>
      </c>
      <c r="J222" s="336"/>
      <c r="K222" s="229"/>
      <c r="L222" s="232">
        <f t="shared" si="28"/>
        <v>2</v>
      </c>
      <c r="M222" s="306">
        <f t="shared" si="29"/>
        <v>7.8926598263614838E-4</v>
      </c>
      <c r="N222" s="255">
        <f>D203</f>
        <v>2534</v>
      </c>
      <c r="O222" s="178" t="s">
        <v>37</v>
      </c>
      <c r="P222" s="6">
        <f t="shared" si="30"/>
        <v>2</v>
      </c>
      <c r="Q222" s="175" t="s">
        <v>233</v>
      </c>
    </row>
    <row r="223" spans="1:17" ht="15.75" thickBot="1" x14ac:dyDescent="0.3">
      <c r="A223" s="166"/>
      <c r="B223" s="167"/>
      <c r="C223" s="167"/>
      <c r="D223" s="167"/>
      <c r="E223" s="167"/>
      <c r="F223" s="168"/>
      <c r="G223" s="168"/>
      <c r="H223" s="251"/>
      <c r="I223" s="242"/>
      <c r="J223" s="242"/>
      <c r="K223" s="157"/>
      <c r="L223" s="158"/>
      <c r="M223" s="308"/>
      <c r="N223" s="260"/>
      <c r="O223" s="159" t="s">
        <v>98</v>
      </c>
      <c r="P223" s="6">
        <f t="shared" si="30"/>
        <v>0</v>
      </c>
      <c r="Q223" s="174"/>
    </row>
    <row r="224" spans="1:17" x14ac:dyDescent="0.25">
      <c r="A224" s="166"/>
      <c r="B224" s="167"/>
      <c r="C224" s="167"/>
      <c r="D224" s="167"/>
      <c r="E224" s="167"/>
      <c r="F224" s="168"/>
      <c r="G224" s="168"/>
      <c r="H224" s="250"/>
      <c r="I224" s="270"/>
      <c r="J224" s="269">
        <v>8</v>
      </c>
      <c r="K224" s="163"/>
      <c r="L224" s="164">
        <f>SUM(I224,K224)</f>
        <v>0</v>
      </c>
      <c r="M224" s="165">
        <f>L224/$D$203</f>
        <v>0</v>
      </c>
      <c r="N224" s="255">
        <f>D203</f>
        <v>2534</v>
      </c>
      <c r="O224" s="241" t="s">
        <v>99</v>
      </c>
      <c r="P224" s="6">
        <f t="shared" si="30"/>
        <v>0</v>
      </c>
      <c r="Q224" s="180"/>
    </row>
    <row r="225" spans="1:17" x14ac:dyDescent="0.25">
      <c r="A225" s="166"/>
      <c r="B225" s="167"/>
      <c r="C225" s="167"/>
      <c r="D225" s="167"/>
      <c r="E225" s="167"/>
      <c r="F225" s="168"/>
      <c r="G225" s="168"/>
      <c r="H225" s="250"/>
      <c r="I225" s="66"/>
      <c r="J225" s="38">
        <v>9</v>
      </c>
      <c r="K225" s="170"/>
      <c r="L225" s="234">
        <f>SUM(I225,K225)</f>
        <v>0</v>
      </c>
      <c r="M225" s="165">
        <f t="shared" ref="M225:M231" si="31">L225/$D$203</f>
        <v>0</v>
      </c>
      <c r="N225" s="255">
        <f>D203</f>
        <v>2534</v>
      </c>
      <c r="O225" s="226" t="s">
        <v>10</v>
      </c>
      <c r="P225" s="6">
        <f t="shared" si="30"/>
        <v>0</v>
      </c>
      <c r="Q225" s="180"/>
    </row>
    <row r="226" spans="1:17" x14ac:dyDescent="0.25">
      <c r="A226" s="166"/>
      <c r="B226" s="167"/>
      <c r="C226" s="167"/>
      <c r="D226" s="167"/>
      <c r="E226" s="167"/>
      <c r="F226" s="168"/>
      <c r="G226" s="168"/>
      <c r="H226" s="250"/>
      <c r="I226" s="225"/>
      <c r="J226" s="172">
        <v>1</v>
      </c>
      <c r="K226" s="170"/>
      <c r="L226" s="234">
        <f t="shared" ref="L226:L231" si="32">SUM(I226,K226)</f>
        <v>0</v>
      </c>
      <c r="M226" s="165">
        <f t="shared" si="31"/>
        <v>0</v>
      </c>
      <c r="N226" s="255">
        <f>D203</f>
        <v>2534</v>
      </c>
      <c r="O226" s="178" t="s">
        <v>84</v>
      </c>
      <c r="P226" s="6">
        <f t="shared" si="30"/>
        <v>0</v>
      </c>
      <c r="Q226" s="180"/>
    </row>
    <row r="227" spans="1:17" x14ac:dyDescent="0.25">
      <c r="A227" s="166"/>
      <c r="B227" s="167"/>
      <c r="C227" s="167"/>
      <c r="D227" s="167"/>
      <c r="E227" s="167"/>
      <c r="F227" s="168"/>
      <c r="G227" s="168"/>
      <c r="H227" s="250"/>
      <c r="I227" s="66"/>
      <c r="J227" s="38">
        <v>5</v>
      </c>
      <c r="K227" s="170"/>
      <c r="L227" s="234">
        <f t="shared" si="32"/>
        <v>0</v>
      </c>
      <c r="M227" s="165">
        <f t="shared" si="31"/>
        <v>0</v>
      </c>
      <c r="N227" s="255">
        <f>D203</f>
        <v>2534</v>
      </c>
      <c r="O227" s="226" t="s">
        <v>100</v>
      </c>
      <c r="P227" s="6">
        <f t="shared" si="30"/>
        <v>0</v>
      </c>
      <c r="Q227" s="175" t="s">
        <v>294</v>
      </c>
    </row>
    <row r="228" spans="1:17" x14ac:dyDescent="0.25">
      <c r="A228" s="166"/>
      <c r="B228" s="167"/>
      <c r="C228" s="167"/>
      <c r="D228" s="167"/>
      <c r="E228" s="167"/>
      <c r="F228" s="168"/>
      <c r="G228" s="168"/>
      <c r="H228" s="250"/>
      <c r="I228" s="66"/>
      <c r="J228" s="38">
        <v>5</v>
      </c>
      <c r="K228" s="170"/>
      <c r="L228" s="234">
        <f t="shared" si="32"/>
        <v>0</v>
      </c>
      <c r="M228" s="165">
        <f t="shared" si="31"/>
        <v>0</v>
      </c>
      <c r="N228" s="255">
        <f>D203</f>
        <v>2534</v>
      </c>
      <c r="O228" s="178" t="s">
        <v>102</v>
      </c>
      <c r="P228" s="6">
        <f t="shared" si="30"/>
        <v>0</v>
      </c>
      <c r="Q228" s="181"/>
    </row>
    <row r="229" spans="1:17" x14ac:dyDescent="0.25">
      <c r="A229" s="166"/>
      <c r="B229" s="167"/>
      <c r="C229" s="167"/>
      <c r="D229" s="167"/>
      <c r="E229" s="167"/>
      <c r="F229" s="168"/>
      <c r="G229" s="168"/>
      <c r="H229" s="250"/>
      <c r="I229" s="225"/>
      <c r="J229" s="172">
        <v>24</v>
      </c>
      <c r="K229" s="170"/>
      <c r="L229" s="234">
        <f t="shared" si="32"/>
        <v>0</v>
      </c>
      <c r="M229" s="165">
        <f t="shared" si="31"/>
        <v>0</v>
      </c>
      <c r="N229" s="255">
        <f>D203</f>
        <v>2534</v>
      </c>
      <c r="O229" s="226" t="s">
        <v>101</v>
      </c>
      <c r="P229" s="6">
        <f t="shared" si="30"/>
        <v>0</v>
      </c>
      <c r="Q229" s="175" t="s">
        <v>399</v>
      </c>
    </row>
    <row r="230" spans="1:17" x14ac:dyDescent="0.25">
      <c r="A230" s="166"/>
      <c r="B230" s="167"/>
      <c r="C230" s="167"/>
      <c r="D230" s="167"/>
      <c r="E230" s="167"/>
      <c r="F230" s="168"/>
      <c r="G230" s="168"/>
      <c r="H230" s="250"/>
      <c r="I230" s="66"/>
      <c r="J230" s="38">
        <v>4</v>
      </c>
      <c r="K230" s="170"/>
      <c r="L230" s="234">
        <f t="shared" si="32"/>
        <v>0</v>
      </c>
      <c r="M230" s="165">
        <f t="shared" si="31"/>
        <v>0</v>
      </c>
      <c r="N230" s="255">
        <f>D203</f>
        <v>2534</v>
      </c>
      <c r="O230" s="226" t="s">
        <v>97</v>
      </c>
      <c r="P230" s="6">
        <f t="shared" si="30"/>
        <v>0</v>
      </c>
      <c r="Q230" s="175"/>
    </row>
    <row r="231" spans="1:17" ht="15.75" thickBot="1" x14ac:dyDescent="0.3">
      <c r="A231" s="166"/>
      <c r="B231" s="167"/>
      <c r="C231" s="167"/>
      <c r="D231" s="167"/>
      <c r="E231" s="167"/>
      <c r="F231" s="168"/>
      <c r="G231" s="168"/>
      <c r="H231" s="250"/>
      <c r="I231" s="209"/>
      <c r="J231" s="228"/>
      <c r="K231" s="229"/>
      <c r="L231" s="227">
        <f t="shared" si="32"/>
        <v>0</v>
      </c>
      <c r="M231" s="306">
        <f t="shared" si="31"/>
        <v>0</v>
      </c>
      <c r="N231" s="256">
        <f>D203</f>
        <v>2534</v>
      </c>
      <c r="O231" s="230" t="s">
        <v>230</v>
      </c>
      <c r="P231" s="6">
        <f t="shared" si="30"/>
        <v>0</v>
      </c>
      <c r="Q231" s="175"/>
    </row>
    <row r="232" spans="1:17" ht="15.75" thickBot="1" x14ac:dyDescent="0.3">
      <c r="A232" s="166"/>
      <c r="B232" s="167"/>
      <c r="C232" s="167"/>
      <c r="D232" s="167"/>
      <c r="E232" s="167"/>
      <c r="F232" s="168"/>
      <c r="G232" s="168"/>
      <c r="H232" s="251"/>
      <c r="I232" s="235"/>
      <c r="J232" s="235"/>
      <c r="K232" s="236"/>
      <c r="L232" s="158"/>
      <c r="M232" s="237"/>
      <c r="N232" s="257"/>
      <c r="O232" s="238" t="s">
        <v>103</v>
      </c>
      <c r="P232" s="6">
        <f t="shared" si="30"/>
        <v>0</v>
      </c>
      <c r="Q232" s="175"/>
    </row>
    <row r="233" spans="1:17" x14ac:dyDescent="0.25">
      <c r="A233" s="166"/>
      <c r="B233" s="167"/>
      <c r="C233" s="167"/>
      <c r="D233" s="167"/>
      <c r="E233" s="167"/>
      <c r="F233" s="168"/>
      <c r="G233" s="168"/>
      <c r="H233" s="251"/>
      <c r="I233" s="64">
        <v>2</v>
      </c>
      <c r="J233" s="341"/>
      <c r="K233" s="342"/>
      <c r="L233" s="420">
        <v>0</v>
      </c>
      <c r="M233" s="307">
        <f>L233/$D$203</f>
        <v>0</v>
      </c>
      <c r="N233" s="343" t="str">
        <f>D202</f>
        <v>Build QTY</v>
      </c>
      <c r="O233" s="223" t="s">
        <v>336</v>
      </c>
      <c r="P233" s="6">
        <f t="shared" si="30"/>
        <v>0</v>
      </c>
      <c r="Q233" s="282"/>
    </row>
    <row r="234" spans="1:17" x14ac:dyDescent="0.25">
      <c r="A234" s="166"/>
      <c r="B234" s="167"/>
      <c r="C234" s="167"/>
      <c r="D234" s="167" t="s">
        <v>106</v>
      </c>
      <c r="E234" s="167"/>
      <c r="F234" s="168"/>
      <c r="G234" s="168"/>
      <c r="H234" s="251"/>
      <c r="I234" s="66">
        <v>4</v>
      </c>
      <c r="J234" s="38"/>
      <c r="K234" s="344"/>
      <c r="L234" s="419">
        <v>0</v>
      </c>
      <c r="M234" s="309">
        <f t="shared" ref="M234:M248" si="33">L234/$D$203</f>
        <v>0</v>
      </c>
      <c r="N234" s="337" t="str">
        <f>D202</f>
        <v>Build QTY</v>
      </c>
      <c r="O234" s="178" t="s">
        <v>397</v>
      </c>
      <c r="P234" s="6">
        <f t="shared" si="30"/>
        <v>0</v>
      </c>
      <c r="Q234" s="282"/>
    </row>
    <row r="235" spans="1:17" x14ac:dyDescent="0.25">
      <c r="A235" s="166"/>
      <c r="B235" s="167"/>
      <c r="C235" s="167"/>
      <c r="D235" s="167"/>
      <c r="E235" s="167"/>
      <c r="F235" s="168"/>
      <c r="G235" s="168"/>
      <c r="H235" s="251"/>
      <c r="I235" s="338">
        <v>3</v>
      </c>
      <c r="J235" s="339"/>
      <c r="K235" s="340"/>
      <c r="L235" s="419">
        <f>SUM(I235,K235)</f>
        <v>3</v>
      </c>
      <c r="M235" s="309">
        <f t="shared" si="33"/>
        <v>1.1838989739542227E-3</v>
      </c>
      <c r="N235" s="255">
        <f>D203</f>
        <v>2534</v>
      </c>
      <c r="O235" s="178" t="s">
        <v>198</v>
      </c>
      <c r="P235" s="6">
        <f t="shared" si="30"/>
        <v>3</v>
      </c>
      <c r="Q235" s="12" t="s">
        <v>177</v>
      </c>
    </row>
    <row r="236" spans="1:17" x14ac:dyDescent="0.25">
      <c r="A236" s="166"/>
      <c r="B236" s="167"/>
      <c r="C236" s="167"/>
      <c r="D236" s="167"/>
      <c r="E236" s="167"/>
      <c r="F236" s="168"/>
      <c r="G236" s="168"/>
      <c r="H236" s="251"/>
      <c r="I236" s="66">
        <v>2</v>
      </c>
      <c r="J236" s="38"/>
      <c r="K236" s="263"/>
      <c r="L236" s="419">
        <f t="shared" ref="L236:L244" si="34">SUM(I236,K236)</f>
        <v>2</v>
      </c>
      <c r="M236" s="309">
        <f t="shared" si="33"/>
        <v>7.8926598263614838E-4</v>
      </c>
      <c r="N236" s="255" t="str">
        <f>D202</f>
        <v>Build QTY</v>
      </c>
      <c r="O236" s="178" t="s">
        <v>291</v>
      </c>
      <c r="P236" s="6">
        <f t="shared" si="30"/>
        <v>2</v>
      </c>
      <c r="Q236" s="180" t="s">
        <v>400</v>
      </c>
    </row>
    <row r="237" spans="1:17" x14ac:dyDescent="0.25">
      <c r="A237" s="166"/>
      <c r="B237" s="167"/>
      <c r="C237" s="167"/>
      <c r="D237" s="167"/>
      <c r="E237" s="167"/>
      <c r="F237" s="168"/>
      <c r="G237" s="168"/>
      <c r="H237" s="251"/>
      <c r="I237" s="66">
        <v>1</v>
      </c>
      <c r="J237" s="38"/>
      <c r="K237" s="263"/>
      <c r="L237" s="419">
        <v>0</v>
      </c>
      <c r="M237" s="309">
        <f t="shared" si="33"/>
        <v>0</v>
      </c>
      <c r="N237" s="255">
        <f>D203</f>
        <v>2534</v>
      </c>
      <c r="O237" s="178" t="s">
        <v>131</v>
      </c>
      <c r="P237" s="6">
        <f t="shared" si="30"/>
        <v>0</v>
      </c>
      <c r="Q237" s="13" t="s">
        <v>401</v>
      </c>
    </row>
    <row r="238" spans="1:17" x14ac:dyDescent="0.25">
      <c r="A238" s="166"/>
      <c r="B238" s="167"/>
      <c r="C238" s="167"/>
      <c r="D238" s="167"/>
      <c r="E238" s="167"/>
      <c r="F238" s="168"/>
      <c r="G238" s="168"/>
      <c r="H238" s="251"/>
      <c r="I238" s="66">
        <v>12</v>
      </c>
      <c r="J238" s="38"/>
      <c r="K238" s="263"/>
      <c r="L238" s="419">
        <f t="shared" si="34"/>
        <v>12</v>
      </c>
      <c r="M238" s="309">
        <f t="shared" si="33"/>
        <v>4.7355958958168907E-3</v>
      </c>
      <c r="N238" s="255">
        <f>D203</f>
        <v>2534</v>
      </c>
      <c r="O238" s="178" t="s">
        <v>165</v>
      </c>
      <c r="P238" s="6">
        <f t="shared" si="30"/>
        <v>12</v>
      </c>
      <c r="Q238" s="282"/>
    </row>
    <row r="239" spans="1:17" x14ac:dyDescent="0.25">
      <c r="A239" s="166"/>
      <c r="B239" s="167"/>
      <c r="C239" s="167"/>
      <c r="D239" s="167"/>
      <c r="E239" s="167"/>
      <c r="F239" s="168"/>
      <c r="G239" s="168"/>
      <c r="H239" s="169"/>
      <c r="I239" s="66">
        <v>3</v>
      </c>
      <c r="J239" s="38"/>
      <c r="K239" s="263"/>
      <c r="L239" s="419">
        <f t="shared" si="34"/>
        <v>3</v>
      </c>
      <c r="M239" s="309">
        <f t="shared" si="33"/>
        <v>1.1838989739542227E-3</v>
      </c>
      <c r="N239" s="255">
        <f>D203</f>
        <v>2534</v>
      </c>
      <c r="O239" s="178" t="s">
        <v>395</v>
      </c>
      <c r="P239" s="6">
        <f t="shared" si="30"/>
        <v>3</v>
      </c>
      <c r="Q239" s="12"/>
    </row>
    <row r="240" spans="1:17" x14ac:dyDescent="0.25">
      <c r="A240" s="166"/>
      <c r="B240" s="167"/>
      <c r="C240" s="167"/>
      <c r="D240" s="167"/>
      <c r="E240" s="167"/>
      <c r="F240" s="168"/>
      <c r="G240" s="168"/>
      <c r="H240" s="169"/>
      <c r="I240" s="70">
        <v>23</v>
      </c>
      <c r="J240" s="176"/>
      <c r="K240" s="264"/>
      <c r="L240" s="419">
        <f t="shared" si="34"/>
        <v>23</v>
      </c>
      <c r="M240" s="309">
        <f t="shared" si="33"/>
        <v>9.0765588003157063E-3</v>
      </c>
      <c r="N240" s="255">
        <f>D203</f>
        <v>2534</v>
      </c>
      <c r="O240" s="171" t="s">
        <v>118</v>
      </c>
      <c r="P240" s="6">
        <f t="shared" si="30"/>
        <v>23</v>
      </c>
      <c r="Q240" s="13"/>
    </row>
    <row r="241" spans="1:17" x14ac:dyDescent="0.25">
      <c r="A241" s="166"/>
      <c r="B241" s="167"/>
      <c r="C241" s="167"/>
      <c r="D241" s="167"/>
      <c r="E241" s="167"/>
      <c r="F241" s="168"/>
      <c r="G241" s="168"/>
      <c r="H241" s="169"/>
      <c r="I241" s="70">
        <v>4</v>
      </c>
      <c r="J241" s="176"/>
      <c r="K241" s="264"/>
      <c r="L241" s="419">
        <f t="shared" si="34"/>
        <v>4</v>
      </c>
      <c r="M241" s="309">
        <f t="shared" si="33"/>
        <v>1.5785319652722968E-3</v>
      </c>
      <c r="N241" s="255">
        <f>D203</f>
        <v>2534</v>
      </c>
      <c r="O241" s="178" t="s">
        <v>132</v>
      </c>
      <c r="P241" s="6">
        <f t="shared" si="30"/>
        <v>4</v>
      </c>
      <c r="Q241" s="13"/>
    </row>
    <row r="242" spans="1:17" x14ac:dyDescent="0.25">
      <c r="A242" s="166"/>
      <c r="B242" s="167"/>
      <c r="C242" s="167"/>
      <c r="D242" s="167"/>
      <c r="E242" s="167"/>
      <c r="F242" s="168"/>
      <c r="G242" s="168"/>
      <c r="H242" s="169"/>
      <c r="I242" s="70">
        <v>2</v>
      </c>
      <c r="J242" s="176"/>
      <c r="K242" s="263"/>
      <c r="L242" s="419">
        <f t="shared" si="34"/>
        <v>2</v>
      </c>
      <c r="M242" s="309">
        <f t="shared" si="33"/>
        <v>7.8926598263614838E-4</v>
      </c>
      <c r="N242" s="255" t="str">
        <f>D202</f>
        <v>Build QTY</v>
      </c>
      <c r="O242" s="178" t="s">
        <v>101</v>
      </c>
      <c r="P242" s="6">
        <f t="shared" si="30"/>
        <v>2</v>
      </c>
      <c r="Q242" s="134" t="s">
        <v>402</v>
      </c>
    </row>
    <row r="243" spans="1:17" x14ac:dyDescent="0.25">
      <c r="A243" s="166"/>
      <c r="B243" s="167"/>
      <c r="C243" s="167"/>
      <c r="D243" s="167"/>
      <c r="E243" s="167"/>
      <c r="F243" s="168"/>
      <c r="G243" s="168"/>
      <c r="H243" s="169"/>
      <c r="I243" s="70">
        <v>2</v>
      </c>
      <c r="J243" s="176"/>
      <c r="K243" s="263"/>
      <c r="L243" s="419">
        <f t="shared" si="34"/>
        <v>2</v>
      </c>
      <c r="M243" s="309">
        <f t="shared" si="33"/>
        <v>7.8926598263614838E-4</v>
      </c>
      <c r="N243" s="255">
        <f>D203</f>
        <v>2534</v>
      </c>
      <c r="O243" s="178" t="s">
        <v>180</v>
      </c>
      <c r="P243" s="6">
        <f t="shared" si="30"/>
        <v>2</v>
      </c>
      <c r="Q243" s="134" t="s">
        <v>398</v>
      </c>
    </row>
    <row r="244" spans="1:17" x14ac:dyDescent="0.25">
      <c r="A244" s="166"/>
      <c r="B244" s="167"/>
      <c r="C244" s="167"/>
      <c r="D244" s="167"/>
      <c r="E244" s="167"/>
      <c r="F244" s="168"/>
      <c r="G244" s="168"/>
      <c r="H244" s="169"/>
      <c r="I244" s="70">
        <v>3</v>
      </c>
      <c r="J244" s="176"/>
      <c r="K244" s="263"/>
      <c r="L244" s="419">
        <f t="shared" si="34"/>
        <v>3</v>
      </c>
      <c r="M244" s="309">
        <f t="shared" si="33"/>
        <v>1.1838989739542227E-3</v>
      </c>
      <c r="N244" s="255">
        <f>D203</f>
        <v>2534</v>
      </c>
      <c r="O244" s="178" t="s">
        <v>187</v>
      </c>
      <c r="P244" s="6">
        <f t="shared" si="30"/>
        <v>3</v>
      </c>
      <c r="Q244" s="281"/>
    </row>
    <row r="245" spans="1:17" x14ac:dyDescent="0.25">
      <c r="A245" s="166"/>
      <c r="B245" s="167"/>
      <c r="C245" s="167"/>
      <c r="D245" s="167"/>
      <c r="E245" s="167"/>
      <c r="F245" s="168"/>
      <c r="G245" s="168"/>
      <c r="H245" s="169"/>
      <c r="I245" s="70">
        <v>1</v>
      </c>
      <c r="J245" s="176"/>
      <c r="K245" s="263"/>
      <c r="L245" s="419">
        <v>0</v>
      </c>
      <c r="M245" s="309">
        <f t="shared" si="33"/>
        <v>0</v>
      </c>
      <c r="N245" s="255">
        <f>D203</f>
        <v>2534</v>
      </c>
      <c r="O245" s="178" t="s">
        <v>209</v>
      </c>
      <c r="P245" s="6">
        <f t="shared" si="30"/>
        <v>0</v>
      </c>
      <c r="Q245" s="134"/>
    </row>
    <row r="246" spans="1:17" x14ac:dyDescent="0.25">
      <c r="A246" s="166"/>
      <c r="B246" s="167"/>
      <c r="C246" s="167"/>
      <c r="D246" s="167"/>
      <c r="E246" s="167"/>
      <c r="F246" s="168"/>
      <c r="G246" s="168"/>
      <c r="H246" s="169"/>
      <c r="I246" s="66">
        <v>2</v>
      </c>
      <c r="J246" s="38"/>
      <c r="K246" s="263"/>
      <c r="L246" s="419">
        <f>SUM(I246,K246)</f>
        <v>2</v>
      </c>
      <c r="M246" s="309">
        <f t="shared" si="33"/>
        <v>7.8926598263614838E-4</v>
      </c>
      <c r="N246" s="255">
        <f>D203</f>
        <v>2534</v>
      </c>
      <c r="O246" s="178" t="s">
        <v>293</v>
      </c>
      <c r="P246" s="6">
        <f t="shared" si="30"/>
        <v>2</v>
      </c>
      <c r="Q246" s="281"/>
    </row>
    <row r="247" spans="1:17" x14ac:dyDescent="0.25">
      <c r="A247" s="166"/>
      <c r="B247" s="167"/>
      <c r="C247" s="167"/>
      <c r="D247" s="167"/>
      <c r="E247" s="167"/>
      <c r="F247" s="168"/>
      <c r="G247" s="168"/>
      <c r="H247" s="169"/>
      <c r="I247" s="66">
        <v>2</v>
      </c>
      <c r="J247" s="38"/>
      <c r="K247" s="263"/>
      <c r="L247" s="419">
        <v>0</v>
      </c>
      <c r="M247" s="309">
        <f t="shared" si="33"/>
        <v>0</v>
      </c>
      <c r="N247" s="255">
        <v>588</v>
      </c>
      <c r="O247" s="178" t="s">
        <v>396</v>
      </c>
      <c r="P247" s="6">
        <f t="shared" si="30"/>
        <v>0</v>
      </c>
      <c r="Q247" s="281"/>
    </row>
    <row r="248" spans="1:17" ht="15.75" thickBot="1" x14ac:dyDescent="0.3">
      <c r="A248" s="183"/>
      <c r="B248" s="184"/>
      <c r="C248" s="184"/>
      <c r="D248" s="184"/>
      <c r="E248" s="184"/>
      <c r="F248" s="185"/>
      <c r="G248" s="185"/>
      <c r="H248" s="186"/>
      <c r="I248" s="233"/>
      <c r="J248" s="239"/>
      <c r="K248" s="265"/>
      <c r="L248" s="427">
        <v>0</v>
      </c>
      <c r="M248" s="306">
        <f t="shared" si="33"/>
        <v>0</v>
      </c>
      <c r="N248" s="255">
        <f>D203</f>
        <v>2534</v>
      </c>
      <c r="O248" s="240" t="s">
        <v>393</v>
      </c>
      <c r="P248" s="6">
        <f t="shared" si="30"/>
        <v>0</v>
      </c>
      <c r="Q248" s="285"/>
    </row>
    <row r="249" spans="1:17" ht="15.75" thickBot="1" x14ac:dyDescent="0.3">
      <c r="H249" s="187" t="s">
        <v>5</v>
      </c>
      <c r="I249" s="468">
        <f>SUM(I204:I248)</f>
        <v>199</v>
      </c>
      <c r="J249" s="468">
        <f>SUM(J204:J248)</f>
        <v>56</v>
      </c>
      <c r="K249" s="468">
        <f>SUM(K204:K222,K235:K248,K225)</f>
        <v>19</v>
      </c>
      <c r="L249" s="468">
        <f>SUM(L204:L248)</f>
        <v>208</v>
      </c>
      <c r="M249" s="441">
        <f>L249/$D$203</f>
        <v>8.2083662194159426E-2</v>
      </c>
      <c r="N249" s="440">
        <f>D203</f>
        <v>2534</v>
      </c>
      <c r="O249" s="6"/>
    </row>
    <row r="251" spans="1:17" ht="15.75" thickBot="1" x14ac:dyDescent="0.3"/>
    <row r="252" spans="1:17" ht="30.75" thickBot="1" x14ac:dyDescent="0.3">
      <c r="A252" s="147" t="s">
        <v>178</v>
      </c>
      <c r="B252" s="243" t="s">
        <v>50</v>
      </c>
      <c r="C252" s="243" t="s">
        <v>120</v>
      </c>
      <c r="D252" s="148" t="s">
        <v>18</v>
      </c>
      <c r="E252" s="148" t="s">
        <v>17</v>
      </c>
      <c r="F252" s="149" t="s">
        <v>1</v>
      </c>
      <c r="G252" s="149" t="s">
        <v>90</v>
      </c>
      <c r="H252" s="150" t="s">
        <v>24</v>
      </c>
      <c r="I252" s="151" t="s">
        <v>91</v>
      </c>
      <c r="J252" s="151" t="s">
        <v>92</v>
      </c>
      <c r="K252" s="152" t="s">
        <v>93</v>
      </c>
      <c r="L252" s="152" t="s">
        <v>5</v>
      </c>
      <c r="M252" s="152" t="s">
        <v>2</v>
      </c>
      <c r="N252" s="153" t="s">
        <v>166</v>
      </c>
      <c r="O252" s="154" t="s">
        <v>21</v>
      </c>
      <c r="P252" s="6" t="s">
        <v>5</v>
      </c>
      <c r="Q252" s="36" t="s">
        <v>7</v>
      </c>
    </row>
    <row r="253" spans="1:17" ht="15.75" thickBot="1" x14ac:dyDescent="0.3">
      <c r="A253" s="247">
        <v>1490572</v>
      </c>
      <c r="B253" s="247" t="s">
        <v>229</v>
      </c>
      <c r="C253" s="247">
        <v>576</v>
      </c>
      <c r="D253" s="421">
        <v>601</v>
      </c>
      <c r="E253" s="422">
        <v>539</v>
      </c>
      <c r="F253" s="423">
        <f>E253/D253</f>
        <v>0.8968386023294509</v>
      </c>
      <c r="G253" s="424">
        <f>J299/D253</f>
        <v>2.4958402662229616E-2</v>
      </c>
      <c r="H253" s="248">
        <v>45055</v>
      </c>
      <c r="I253" s="155"/>
      <c r="J253" s="156"/>
      <c r="K253" s="157"/>
      <c r="L253" s="158"/>
      <c r="M253" s="319"/>
      <c r="N253" s="156"/>
      <c r="O253" s="159" t="s">
        <v>79</v>
      </c>
      <c r="Q253" s="84" t="s">
        <v>169</v>
      </c>
    </row>
    <row r="254" spans="1:17" x14ac:dyDescent="0.25">
      <c r="A254" s="160"/>
      <c r="B254" s="161"/>
      <c r="C254" s="161"/>
      <c r="D254" s="161"/>
      <c r="E254" s="161"/>
      <c r="F254" s="162"/>
      <c r="G254" s="162"/>
      <c r="H254" s="249"/>
      <c r="I254" s="224">
        <v>2</v>
      </c>
      <c r="J254" s="221"/>
      <c r="K254" s="222"/>
      <c r="L254" s="456">
        <f t="shared" ref="L254:L272" si="35">SUM(I254,K254)</f>
        <v>2</v>
      </c>
      <c r="M254" s="307">
        <f>L254/$D$253</f>
        <v>3.3277870216306157E-3</v>
      </c>
      <c r="N254" s="255">
        <f>D253</f>
        <v>601</v>
      </c>
      <c r="O254" s="223" t="s">
        <v>14</v>
      </c>
      <c r="P254" s="6">
        <f>L254</f>
        <v>2</v>
      </c>
      <c r="Q254" s="84"/>
    </row>
    <row r="255" spans="1:17" x14ac:dyDescent="0.25">
      <c r="A255" s="166"/>
      <c r="B255" s="167"/>
      <c r="C255" s="167"/>
      <c r="D255" s="167"/>
      <c r="E255" s="167"/>
      <c r="F255" s="168"/>
      <c r="G255" s="168"/>
      <c r="H255" s="250"/>
      <c r="I255" s="224">
        <v>2</v>
      </c>
      <c r="J255" s="38"/>
      <c r="K255" s="67"/>
      <c r="L255" s="179">
        <f t="shared" si="35"/>
        <v>2</v>
      </c>
      <c r="M255" s="309">
        <f t="shared" ref="M255:M272" si="36">L255/$D$253</f>
        <v>3.3277870216306157E-3</v>
      </c>
      <c r="N255" s="255">
        <f>D253</f>
        <v>601</v>
      </c>
      <c r="O255" s="171" t="s">
        <v>94</v>
      </c>
      <c r="P255" s="6">
        <f t="shared" ref="P255:P298" si="37">L255</f>
        <v>2</v>
      </c>
      <c r="Q255" s="134"/>
    </row>
    <row r="256" spans="1:17" x14ac:dyDescent="0.25">
      <c r="A256" s="166"/>
      <c r="B256" s="167"/>
      <c r="C256" s="167"/>
      <c r="D256" s="167"/>
      <c r="E256" s="167"/>
      <c r="F256" s="168"/>
      <c r="G256" s="168"/>
      <c r="H256" s="250"/>
      <c r="I256" s="224"/>
      <c r="J256" s="172"/>
      <c r="K256" s="170"/>
      <c r="L256" s="179">
        <f t="shared" si="35"/>
        <v>0</v>
      </c>
      <c r="M256" s="309">
        <f t="shared" si="36"/>
        <v>0</v>
      </c>
      <c r="N256" s="255">
        <f>D253</f>
        <v>601</v>
      </c>
      <c r="O256" s="173" t="s">
        <v>8</v>
      </c>
      <c r="P256" s="6">
        <f t="shared" si="37"/>
        <v>0</v>
      </c>
      <c r="Q256" s="134"/>
    </row>
    <row r="257" spans="1:17" x14ac:dyDescent="0.25">
      <c r="A257" s="166"/>
      <c r="B257" s="167"/>
      <c r="C257" s="167"/>
      <c r="D257" s="167"/>
      <c r="E257" s="167"/>
      <c r="F257" s="168"/>
      <c r="G257" s="168"/>
      <c r="H257" s="250"/>
      <c r="I257" s="224"/>
      <c r="J257" s="38"/>
      <c r="K257" s="170"/>
      <c r="L257" s="179">
        <f t="shared" si="35"/>
        <v>0</v>
      </c>
      <c r="M257" s="309">
        <f t="shared" si="36"/>
        <v>0</v>
      </c>
      <c r="N257" s="255">
        <f>D253</f>
        <v>601</v>
      </c>
      <c r="O257" s="173" t="s">
        <v>9</v>
      </c>
      <c r="P257" s="6">
        <f t="shared" si="37"/>
        <v>0</v>
      </c>
      <c r="Q257" s="134"/>
    </row>
    <row r="258" spans="1:17" x14ac:dyDescent="0.25">
      <c r="A258" s="166"/>
      <c r="B258" s="167"/>
      <c r="C258" s="167"/>
      <c r="D258" s="167"/>
      <c r="E258" s="167"/>
      <c r="F258" s="168"/>
      <c r="G258" s="168"/>
      <c r="H258" s="250"/>
      <c r="I258" s="224">
        <v>28</v>
      </c>
      <c r="J258" s="172"/>
      <c r="K258" s="170"/>
      <c r="L258" s="179">
        <f t="shared" si="35"/>
        <v>28</v>
      </c>
      <c r="M258" s="309">
        <f t="shared" si="36"/>
        <v>4.6589018302828619E-2</v>
      </c>
      <c r="N258" s="255">
        <f>D253</f>
        <v>601</v>
      </c>
      <c r="O258" s="171" t="s">
        <v>16</v>
      </c>
      <c r="P258" s="6">
        <f t="shared" si="37"/>
        <v>28</v>
      </c>
      <c r="Q258" s="134"/>
    </row>
    <row r="259" spans="1:17" x14ac:dyDescent="0.25">
      <c r="A259" s="166"/>
      <c r="B259" s="167"/>
      <c r="C259" s="167"/>
      <c r="D259" s="167"/>
      <c r="E259" s="167"/>
      <c r="F259" s="168"/>
      <c r="G259" s="168"/>
      <c r="H259" s="250"/>
      <c r="I259" s="224"/>
      <c r="J259" s="172"/>
      <c r="K259" s="170"/>
      <c r="L259" s="179">
        <f t="shared" si="35"/>
        <v>0</v>
      </c>
      <c r="M259" s="309">
        <f t="shared" si="36"/>
        <v>0</v>
      </c>
      <c r="N259" s="255">
        <f>D253</f>
        <v>601</v>
      </c>
      <c r="O259" s="171" t="s">
        <v>95</v>
      </c>
      <c r="P259" s="6">
        <f t="shared" si="37"/>
        <v>0</v>
      </c>
      <c r="Q259" s="134"/>
    </row>
    <row r="260" spans="1:17" ht="14.25" customHeight="1" x14ac:dyDescent="0.25">
      <c r="A260" s="166"/>
      <c r="B260" s="167"/>
      <c r="C260" s="167"/>
      <c r="D260" s="167"/>
      <c r="E260" s="167"/>
      <c r="F260" s="168"/>
      <c r="G260" s="168"/>
      <c r="H260" s="250"/>
      <c r="I260" s="224"/>
      <c r="J260" s="38"/>
      <c r="K260" s="170"/>
      <c r="L260" s="179">
        <f t="shared" si="35"/>
        <v>0</v>
      </c>
      <c r="M260" s="309">
        <f t="shared" si="36"/>
        <v>0</v>
      </c>
      <c r="N260" s="255">
        <f>D253</f>
        <v>601</v>
      </c>
      <c r="O260" s="171" t="s">
        <v>255</v>
      </c>
      <c r="P260" s="6">
        <f t="shared" si="37"/>
        <v>0</v>
      </c>
      <c r="Q260" s="174"/>
    </row>
    <row r="261" spans="1:17" x14ac:dyDescent="0.25">
      <c r="A261" s="166"/>
      <c r="B261" s="167"/>
      <c r="C261" s="167"/>
      <c r="D261" s="167"/>
      <c r="E261" s="167"/>
      <c r="F261" s="168"/>
      <c r="G261" s="168"/>
      <c r="H261" s="250"/>
      <c r="I261" s="224"/>
      <c r="J261" s="172"/>
      <c r="K261" s="170"/>
      <c r="L261" s="179">
        <f t="shared" si="35"/>
        <v>0</v>
      </c>
      <c r="M261" s="309">
        <f t="shared" si="36"/>
        <v>0</v>
      </c>
      <c r="N261" s="255">
        <f>D253</f>
        <v>601</v>
      </c>
      <c r="O261" s="171" t="s">
        <v>36</v>
      </c>
      <c r="P261" s="6">
        <f t="shared" si="37"/>
        <v>0</v>
      </c>
      <c r="Q261" s="175"/>
    </row>
    <row r="262" spans="1:17" x14ac:dyDescent="0.25">
      <c r="A262" s="166"/>
      <c r="B262" s="167"/>
      <c r="C262" s="167"/>
      <c r="D262" s="167"/>
      <c r="E262" s="167"/>
      <c r="F262" s="168"/>
      <c r="G262" s="168"/>
      <c r="H262" s="250"/>
      <c r="I262" s="224"/>
      <c r="J262" s="172"/>
      <c r="K262" s="170"/>
      <c r="L262" s="179">
        <f t="shared" si="35"/>
        <v>0</v>
      </c>
      <c r="M262" s="309">
        <f t="shared" si="36"/>
        <v>0</v>
      </c>
      <c r="N262" s="255">
        <f>D253</f>
        <v>601</v>
      </c>
      <c r="O262" s="171" t="s">
        <v>3</v>
      </c>
      <c r="P262" s="6">
        <f t="shared" si="37"/>
        <v>0</v>
      </c>
      <c r="Q262" s="175"/>
    </row>
    <row r="263" spans="1:17" x14ac:dyDescent="0.25">
      <c r="A263" s="166"/>
      <c r="B263" s="167"/>
      <c r="C263" s="167"/>
      <c r="D263" s="167"/>
      <c r="E263" s="167"/>
      <c r="F263" s="168"/>
      <c r="G263" s="168"/>
      <c r="H263" s="250"/>
      <c r="I263" s="224">
        <v>1</v>
      </c>
      <c r="J263" s="176"/>
      <c r="K263" s="177"/>
      <c r="L263" s="179">
        <f t="shared" si="35"/>
        <v>1</v>
      </c>
      <c r="M263" s="309">
        <f t="shared" si="36"/>
        <v>1.6638935108153079E-3</v>
      </c>
      <c r="N263" s="255">
        <f>D253</f>
        <v>601</v>
      </c>
      <c r="O263" s="178" t="s">
        <v>29</v>
      </c>
      <c r="P263" s="6">
        <f t="shared" si="37"/>
        <v>1</v>
      </c>
      <c r="Q263" s="175"/>
    </row>
    <row r="264" spans="1:17" x14ac:dyDescent="0.25">
      <c r="A264" s="166"/>
      <c r="B264" s="167"/>
      <c r="C264" s="167"/>
      <c r="D264" s="167"/>
      <c r="E264" s="167"/>
      <c r="F264" s="168"/>
      <c r="G264" s="168"/>
      <c r="H264" s="250"/>
      <c r="I264" s="224"/>
      <c r="J264" s="38"/>
      <c r="K264" s="170"/>
      <c r="L264" s="179">
        <f t="shared" si="35"/>
        <v>0</v>
      </c>
      <c r="M264" s="309">
        <f t="shared" si="36"/>
        <v>0</v>
      </c>
      <c r="N264" s="255">
        <f>D253</f>
        <v>601</v>
      </c>
      <c r="O264" s="171" t="s">
        <v>292</v>
      </c>
      <c r="P264" s="6">
        <f t="shared" si="37"/>
        <v>0</v>
      </c>
      <c r="Q264" s="175"/>
    </row>
    <row r="265" spans="1:17" x14ac:dyDescent="0.25">
      <c r="A265" s="166"/>
      <c r="B265" s="167"/>
      <c r="C265" s="167"/>
      <c r="D265" s="167"/>
      <c r="E265" s="167"/>
      <c r="F265" s="168"/>
      <c r="G265" s="168"/>
      <c r="H265" s="250"/>
      <c r="I265" s="224">
        <v>1</v>
      </c>
      <c r="J265" s="38"/>
      <c r="K265" s="170"/>
      <c r="L265" s="179">
        <f t="shared" si="35"/>
        <v>1</v>
      </c>
      <c r="M265" s="309">
        <f t="shared" si="36"/>
        <v>1.6638935108153079E-3</v>
      </c>
      <c r="N265" s="255">
        <f>D253</f>
        <v>601</v>
      </c>
      <c r="O265" s="171" t="s">
        <v>293</v>
      </c>
      <c r="P265" s="6">
        <f t="shared" si="37"/>
        <v>1</v>
      </c>
      <c r="Q265" s="346"/>
    </row>
    <row r="266" spans="1:17" x14ac:dyDescent="0.25">
      <c r="A266" s="166"/>
      <c r="B266" s="167"/>
      <c r="C266" s="167"/>
      <c r="D266" s="167"/>
      <c r="E266" s="167"/>
      <c r="F266" s="168"/>
      <c r="G266" s="168"/>
      <c r="H266" s="250"/>
      <c r="I266" s="224"/>
      <c r="J266" s="38"/>
      <c r="K266" s="231"/>
      <c r="L266" s="179">
        <f t="shared" si="35"/>
        <v>0</v>
      </c>
      <c r="M266" s="309">
        <f t="shared" si="36"/>
        <v>0</v>
      </c>
      <c r="N266" s="255">
        <f>D253</f>
        <v>601</v>
      </c>
      <c r="O266" s="245" t="s">
        <v>179</v>
      </c>
      <c r="P266" s="6">
        <f t="shared" si="37"/>
        <v>0</v>
      </c>
      <c r="Q266" s="174"/>
    </row>
    <row r="267" spans="1:17" x14ac:dyDescent="0.25">
      <c r="A267" s="166"/>
      <c r="B267" s="167"/>
      <c r="C267" s="167"/>
      <c r="D267" s="167"/>
      <c r="E267" s="167"/>
      <c r="F267" s="168"/>
      <c r="G267" s="168"/>
      <c r="H267" s="250"/>
      <c r="I267" s="224"/>
      <c r="J267" s="38"/>
      <c r="K267" s="170"/>
      <c r="L267" s="179">
        <f t="shared" si="35"/>
        <v>0</v>
      </c>
      <c r="M267" s="309">
        <f t="shared" si="36"/>
        <v>0</v>
      </c>
      <c r="N267" s="255">
        <f>D253</f>
        <v>601</v>
      </c>
      <c r="O267" s="197" t="s">
        <v>20</v>
      </c>
      <c r="P267" s="6">
        <f t="shared" si="37"/>
        <v>0</v>
      </c>
      <c r="Q267" s="85" t="s">
        <v>403</v>
      </c>
    </row>
    <row r="268" spans="1:17" x14ac:dyDescent="0.25">
      <c r="A268" s="166"/>
      <c r="B268" s="167"/>
      <c r="C268" s="167"/>
      <c r="D268" s="167"/>
      <c r="E268" s="167"/>
      <c r="F268" s="168"/>
      <c r="G268" s="168"/>
      <c r="H268" s="250"/>
      <c r="I268" s="224"/>
      <c r="J268" s="38"/>
      <c r="K268" s="170"/>
      <c r="L268" s="179">
        <f t="shared" si="35"/>
        <v>0</v>
      </c>
      <c r="M268" s="309">
        <f t="shared" si="36"/>
        <v>0</v>
      </c>
      <c r="N268" s="255">
        <f>D253</f>
        <v>601</v>
      </c>
      <c r="O268" s="171" t="s">
        <v>75</v>
      </c>
      <c r="P268" s="6">
        <f t="shared" si="37"/>
        <v>0</v>
      </c>
      <c r="Q268" s="174"/>
    </row>
    <row r="269" spans="1:17" x14ac:dyDescent="0.25">
      <c r="A269" s="166"/>
      <c r="B269" s="167"/>
      <c r="C269" s="167"/>
      <c r="D269" s="167"/>
      <c r="E269" s="167"/>
      <c r="F269" s="168"/>
      <c r="G269" s="168"/>
      <c r="H269" s="250"/>
      <c r="I269" s="224">
        <v>1</v>
      </c>
      <c r="J269" s="38"/>
      <c r="K269" s="170"/>
      <c r="L269" s="179">
        <f t="shared" si="35"/>
        <v>1</v>
      </c>
      <c r="M269" s="309">
        <f t="shared" si="36"/>
        <v>1.6638935108153079E-3</v>
      </c>
      <c r="N269" s="255">
        <f>D253</f>
        <v>601</v>
      </c>
      <c r="O269" s="178" t="s">
        <v>84</v>
      </c>
      <c r="P269" s="6">
        <f t="shared" si="37"/>
        <v>1</v>
      </c>
      <c r="Q269" s="175"/>
    </row>
    <row r="270" spans="1:17" x14ac:dyDescent="0.25">
      <c r="A270" s="166"/>
      <c r="B270" s="167"/>
      <c r="C270" s="167"/>
      <c r="D270" s="167"/>
      <c r="E270" s="167"/>
      <c r="F270" s="168"/>
      <c r="G270" s="168"/>
      <c r="H270" s="250"/>
      <c r="I270" s="66"/>
      <c r="J270" s="38"/>
      <c r="K270" s="170"/>
      <c r="L270" s="179">
        <f t="shared" si="35"/>
        <v>0</v>
      </c>
      <c r="M270" s="309">
        <f t="shared" si="36"/>
        <v>0</v>
      </c>
      <c r="N270" s="255">
        <f>D253</f>
        <v>601</v>
      </c>
      <c r="O270" s="171" t="s">
        <v>394</v>
      </c>
      <c r="P270" s="6">
        <f t="shared" si="37"/>
        <v>0</v>
      </c>
      <c r="Q270" s="175"/>
    </row>
    <row r="271" spans="1:17" x14ac:dyDescent="0.25">
      <c r="A271" s="166"/>
      <c r="B271" s="167"/>
      <c r="C271" s="167"/>
      <c r="D271" s="167"/>
      <c r="E271" s="167"/>
      <c r="F271" s="168"/>
      <c r="G271" s="168"/>
      <c r="H271" s="250"/>
      <c r="I271" s="66"/>
      <c r="J271" s="172"/>
      <c r="K271" s="170"/>
      <c r="L271" s="179">
        <f t="shared" si="35"/>
        <v>0</v>
      </c>
      <c r="M271" s="309">
        <f t="shared" si="36"/>
        <v>0</v>
      </c>
      <c r="N271" s="337" t="str">
        <f>D252</f>
        <v>Build QTY</v>
      </c>
      <c r="O271" s="178" t="s">
        <v>428</v>
      </c>
      <c r="P271" s="6">
        <f t="shared" si="37"/>
        <v>0</v>
      </c>
      <c r="Q271" s="85"/>
    </row>
    <row r="272" spans="1:17" ht="15.75" thickBot="1" x14ac:dyDescent="0.3">
      <c r="A272" s="166"/>
      <c r="B272" s="167"/>
      <c r="C272" s="167"/>
      <c r="D272" s="167"/>
      <c r="E272" s="167"/>
      <c r="F272" s="168"/>
      <c r="G272" s="168"/>
      <c r="H272" s="250"/>
      <c r="I272" s="209"/>
      <c r="J272" s="336"/>
      <c r="K272" s="229"/>
      <c r="L272" s="232">
        <f t="shared" si="35"/>
        <v>0</v>
      </c>
      <c r="M272" s="306">
        <f t="shared" si="36"/>
        <v>0</v>
      </c>
      <c r="N272" s="255">
        <f>D253</f>
        <v>601</v>
      </c>
      <c r="O272" s="178" t="s">
        <v>37</v>
      </c>
      <c r="P272" s="6">
        <f t="shared" si="37"/>
        <v>0</v>
      </c>
      <c r="Q272" s="175" t="s">
        <v>233</v>
      </c>
    </row>
    <row r="273" spans="1:17" ht="15.75" thickBot="1" x14ac:dyDescent="0.3">
      <c r="A273" s="166"/>
      <c r="B273" s="167"/>
      <c r="C273" s="167"/>
      <c r="D273" s="167"/>
      <c r="E273" s="167"/>
      <c r="F273" s="168"/>
      <c r="G273" s="168"/>
      <c r="H273" s="251"/>
      <c r="I273" s="242"/>
      <c r="J273" s="242"/>
      <c r="K273" s="157"/>
      <c r="L273" s="158"/>
      <c r="M273" s="308"/>
      <c r="N273" s="260"/>
      <c r="O273" s="159" t="s">
        <v>98</v>
      </c>
      <c r="P273" s="6">
        <f t="shared" si="37"/>
        <v>0</v>
      </c>
      <c r="Q273" s="174"/>
    </row>
    <row r="274" spans="1:17" x14ac:dyDescent="0.25">
      <c r="A274" s="166"/>
      <c r="B274" s="167"/>
      <c r="C274" s="167"/>
      <c r="D274" s="167"/>
      <c r="E274" s="167"/>
      <c r="F274" s="168"/>
      <c r="G274" s="168"/>
      <c r="H274" s="250"/>
      <c r="I274" s="270"/>
      <c r="J274" s="269">
        <v>3</v>
      </c>
      <c r="K274" s="163"/>
      <c r="L274" s="164">
        <f>SUM(I274,K274)</f>
        <v>0</v>
      </c>
      <c r="M274" s="165">
        <f>L274/$D$253</f>
        <v>0</v>
      </c>
      <c r="N274" s="255">
        <f>D253</f>
        <v>601</v>
      </c>
      <c r="O274" s="241" t="s">
        <v>99</v>
      </c>
      <c r="P274" s="6">
        <f t="shared" si="37"/>
        <v>0</v>
      </c>
      <c r="Q274" s="180"/>
    </row>
    <row r="275" spans="1:17" x14ac:dyDescent="0.25">
      <c r="A275" s="166"/>
      <c r="B275" s="167"/>
      <c r="C275" s="167"/>
      <c r="D275" s="167"/>
      <c r="E275" s="167"/>
      <c r="F275" s="168"/>
      <c r="G275" s="168"/>
      <c r="H275" s="250"/>
      <c r="I275" s="66"/>
      <c r="J275" s="38">
        <v>2</v>
      </c>
      <c r="K275" s="170">
        <v>2</v>
      </c>
      <c r="L275" s="234">
        <f>SUM(I275,K275)</f>
        <v>2</v>
      </c>
      <c r="M275" s="165">
        <f t="shared" ref="M275:M281" si="38">L275/$D$253</f>
        <v>3.3277870216306157E-3</v>
      </c>
      <c r="N275" s="255">
        <f>D253</f>
        <v>601</v>
      </c>
      <c r="O275" s="226" t="s">
        <v>10</v>
      </c>
      <c r="P275" s="6">
        <f t="shared" si="37"/>
        <v>2</v>
      </c>
      <c r="Q275" s="180"/>
    </row>
    <row r="276" spans="1:17" x14ac:dyDescent="0.25">
      <c r="A276" s="166"/>
      <c r="B276" s="167"/>
      <c r="C276" s="167"/>
      <c r="D276" s="167"/>
      <c r="E276" s="167"/>
      <c r="F276" s="168"/>
      <c r="G276" s="168"/>
      <c r="H276" s="250"/>
      <c r="I276" s="225"/>
      <c r="J276" s="172"/>
      <c r="K276" s="170"/>
      <c r="L276" s="234">
        <f t="shared" ref="L276:L281" si="39">SUM(I276,K276)</f>
        <v>0</v>
      </c>
      <c r="M276" s="165">
        <f t="shared" si="38"/>
        <v>0</v>
      </c>
      <c r="N276" s="255">
        <f>D253</f>
        <v>601</v>
      </c>
      <c r="O276" s="178" t="s">
        <v>84</v>
      </c>
      <c r="P276" s="6">
        <f t="shared" si="37"/>
        <v>0</v>
      </c>
      <c r="Q276" s="180"/>
    </row>
    <row r="277" spans="1:17" x14ac:dyDescent="0.25">
      <c r="A277" s="166"/>
      <c r="B277" s="167"/>
      <c r="C277" s="167"/>
      <c r="D277" s="167"/>
      <c r="E277" s="167"/>
      <c r="F277" s="168"/>
      <c r="G277" s="168"/>
      <c r="H277" s="250"/>
      <c r="I277" s="66"/>
      <c r="J277" s="38">
        <v>3</v>
      </c>
      <c r="K277" s="170"/>
      <c r="L277" s="234">
        <f t="shared" si="39"/>
        <v>0</v>
      </c>
      <c r="M277" s="165">
        <f t="shared" si="38"/>
        <v>0</v>
      </c>
      <c r="N277" s="255">
        <f>D253</f>
        <v>601</v>
      </c>
      <c r="O277" s="226" t="s">
        <v>100</v>
      </c>
      <c r="P277" s="6">
        <f t="shared" si="37"/>
        <v>0</v>
      </c>
      <c r="Q277" s="175" t="s">
        <v>429</v>
      </c>
    </row>
    <row r="278" spans="1:17" x14ac:dyDescent="0.25">
      <c r="A278" s="166"/>
      <c r="B278" s="167"/>
      <c r="C278" s="167"/>
      <c r="D278" s="167"/>
      <c r="E278" s="167"/>
      <c r="F278" s="168"/>
      <c r="G278" s="168"/>
      <c r="H278" s="250"/>
      <c r="I278" s="66"/>
      <c r="J278" s="38"/>
      <c r="K278" s="170"/>
      <c r="L278" s="234">
        <f t="shared" si="39"/>
        <v>0</v>
      </c>
      <c r="M278" s="165">
        <f t="shared" si="38"/>
        <v>0</v>
      </c>
      <c r="N278" s="255">
        <f>D253</f>
        <v>601</v>
      </c>
      <c r="O278" s="178" t="s">
        <v>102</v>
      </c>
      <c r="P278" s="6">
        <f t="shared" si="37"/>
        <v>0</v>
      </c>
      <c r="Q278" s="181"/>
    </row>
    <row r="279" spans="1:17" x14ac:dyDescent="0.25">
      <c r="A279" s="166"/>
      <c r="B279" s="167"/>
      <c r="C279" s="167"/>
      <c r="D279" s="167"/>
      <c r="E279" s="167"/>
      <c r="F279" s="168"/>
      <c r="G279" s="168"/>
      <c r="H279" s="250"/>
      <c r="I279" s="225"/>
      <c r="J279" s="172">
        <v>5</v>
      </c>
      <c r="K279" s="170"/>
      <c r="L279" s="234">
        <f t="shared" si="39"/>
        <v>0</v>
      </c>
      <c r="M279" s="165">
        <f t="shared" si="38"/>
        <v>0</v>
      </c>
      <c r="N279" s="255">
        <f>D253</f>
        <v>601</v>
      </c>
      <c r="O279" s="226" t="s">
        <v>101</v>
      </c>
      <c r="P279" s="6">
        <f t="shared" si="37"/>
        <v>0</v>
      </c>
      <c r="Q279" s="175" t="s">
        <v>440</v>
      </c>
    </row>
    <row r="280" spans="1:17" x14ac:dyDescent="0.25">
      <c r="A280" s="166"/>
      <c r="B280" s="167"/>
      <c r="C280" s="167"/>
      <c r="D280" s="167"/>
      <c r="E280" s="167"/>
      <c r="F280" s="168"/>
      <c r="G280" s="168"/>
      <c r="H280" s="250"/>
      <c r="I280" s="66"/>
      <c r="J280" s="38">
        <v>2</v>
      </c>
      <c r="K280" s="170"/>
      <c r="L280" s="234">
        <f t="shared" si="39"/>
        <v>0</v>
      </c>
      <c r="M280" s="165">
        <f t="shared" si="38"/>
        <v>0</v>
      </c>
      <c r="N280" s="255">
        <f>D253</f>
        <v>601</v>
      </c>
      <c r="O280" s="226" t="s">
        <v>97</v>
      </c>
      <c r="P280" s="6">
        <f t="shared" si="37"/>
        <v>0</v>
      </c>
      <c r="Q280" s="175"/>
    </row>
    <row r="281" spans="1:17" ht="15.75" thickBot="1" x14ac:dyDescent="0.3">
      <c r="A281" s="166"/>
      <c r="B281" s="167"/>
      <c r="C281" s="167"/>
      <c r="D281" s="167"/>
      <c r="E281" s="167"/>
      <c r="F281" s="168"/>
      <c r="G281" s="168"/>
      <c r="H281" s="250"/>
      <c r="I281" s="209"/>
      <c r="J281" s="228"/>
      <c r="K281" s="229"/>
      <c r="L281" s="227">
        <f t="shared" si="39"/>
        <v>0</v>
      </c>
      <c r="M281" s="306">
        <f t="shared" si="38"/>
        <v>0</v>
      </c>
      <c r="N281" s="256">
        <f>D253</f>
        <v>601</v>
      </c>
      <c r="O281" s="230" t="s">
        <v>230</v>
      </c>
      <c r="P281" s="6">
        <f t="shared" si="37"/>
        <v>0</v>
      </c>
      <c r="Q281" s="175"/>
    </row>
    <row r="282" spans="1:17" ht="15.75" thickBot="1" x14ac:dyDescent="0.3">
      <c r="A282" s="166"/>
      <c r="B282" s="167"/>
      <c r="C282" s="167"/>
      <c r="D282" s="167"/>
      <c r="E282" s="167"/>
      <c r="F282" s="168"/>
      <c r="G282" s="168"/>
      <c r="H282" s="251"/>
      <c r="I282" s="235"/>
      <c r="J282" s="235"/>
      <c r="K282" s="236"/>
      <c r="L282" s="158"/>
      <c r="M282" s="237"/>
      <c r="N282" s="257"/>
      <c r="O282" s="238" t="s">
        <v>103</v>
      </c>
      <c r="P282" s="6">
        <f t="shared" si="37"/>
        <v>0</v>
      </c>
      <c r="Q282" s="175"/>
    </row>
    <row r="283" spans="1:17" x14ac:dyDescent="0.25">
      <c r="A283" s="166"/>
      <c r="B283" s="167"/>
      <c r="C283" s="167"/>
      <c r="D283" s="167"/>
      <c r="E283" s="167"/>
      <c r="F283" s="168"/>
      <c r="G283" s="168"/>
      <c r="H283" s="251"/>
      <c r="I283" s="64"/>
      <c r="J283" s="341"/>
      <c r="K283" s="342"/>
      <c r="L283" s="420">
        <v>0</v>
      </c>
      <c r="M283" s="307">
        <f>L283/$D$253</f>
        <v>0</v>
      </c>
      <c r="N283" s="343" t="str">
        <f>D252</f>
        <v>Build QTY</v>
      </c>
      <c r="O283" s="223" t="s">
        <v>336</v>
      </c>
      <c r="P283" s="6">
        <f t="shared" si="37"/>
        <v>0</v>
      </c>
      <c r="Q283" s="282"/>
    </row>
    <row r="284" spans="1:17" x14ac:dyDescent="0.25">
      <c r="A284" s="166"/>
      <c r="B284" s="167"/>
      <c r="C284" s="167"/>
      <c r="D284" s="167" t="s">
        <v>106</v>
      </c>
      <c r="E284" s="167"/>
      <c r="F284" s="168"/>
      <c r="G284" s="168"/>
      <c r="H284" s="251"/>
      <c r="I284" s="66"/>
      <c r="J284" s="38"/>
      <c r="K284" s="344"/>
      <c r="L284" s="419">
        <v>0</v>
      </c>
      <c r="M284" s="309">
        <f t="shared" ref="M284:M298" si="40">L284/$D$253</f>
        <v>0</v>
      </c>
      <c r="N284" s="337" t="str">
        <f>D252</f>
        <v>Build QTY</v>
      </c>
      <c r="O284" s="178" t="s">
        <v>397</v>
      </c>
      <c r="P284" s="6">
        <f t="shared" si="37"/>
        <v>0</v>
      </c>
      <c r="Q284" s="282"/>
    </row>
    <row r="285" spans="1:17" x14ac:dyDescent="0.25">
      <c r="A285" s="166"/>
      <c r="B285" s="167"/>
      <c r="C285" s="167"/>
      <c r="D285" s="167"/>
      <c r="E285" s="167"/>
      <c r="F285" s="168"/>
      <c r="G285" s="168"/>
      <c r="H285" s="251"/>
      <c r="I285" s="338">
        <v>5</v>
      </c>
      <c r="J285" s="339"/>
      <c r="K285" s="340"/>
      <c r="L285" s="419">
        <f>SUM(I285,K285)</f>
        <v>5</v>
      </c>
      <c r="M285" s="309">
        <f t="shared" si="40"/>
        <v>8.3194675540765387E-3</v>
      </c>
      <c r="N285" s="255">
        <f>D253</f>
        <v>601</v>
      </c>
      <c r="O285" s="178" t="s">
        <v>198</v>
      </c>
      <c r="P285" s="6">
        <f t="shared" si="37"/>
        <v>5</v>
      </c>
      <c r="Q285" s="12" t="s">
        <v>177</v>
      </c>
    </row>
    <row r="286" spans="1:17" x14ac:dyDescent="0.25">
      <c r="A286" s="166"/>
      <c r="B286" s="167"/>
      <c r="C286" s="167"/>
      <c r="D286" s="167"/>
      <c r="E286" s="167"/>
      <c r="F286" s="168"/>
      <c r="G286" s="168"/>
      <c r="H286" s="251"/>
      <c r="I286" s="66"/>
      <c r="J286" s="38"/>
      <c r="K286" s="263"/>
      <c r="L286" s="419">
        <f>SUM(I286,K286)</f>
        <v>0</v>
      </c>
      <c r="M286" s="309">
        <f t="shared" si="40"/>
        <v>0</v>
      </c>
      <c r="N286" s="255" t="str">
        <f>D252</f>
        <v>Build QTY</v>
      </c>
      <c r="O286" s="178" t="s">
        <v>291</v>
      </c>
      <c r="P286" s="6">
        <f t="shared" si="37"/>
        <v>0</v>
      </c>
      <c r="Q286" s="180" t="s">
        <v>430</v>
      </c>
    </row>
    <row r="287" spans="1:17" x14ac:dyDescent="0.25">
      <c r="A287" s="166"/>
      <c r="B287" s="167"/>
      <c r="C287" s="167"/>
      <c r="D287" s="167"/>
      <c r="E287" s="167"/>
      <c r="F287" s="168"/>
      <c r="G287" s="168"/>
      <c r="H287" s="251"/>
      <c r="I287" s="66">
        <v>2</v>
      </c>
      <c r="J287" s="38"/>
      <c r="K287" s="263"/>
      <c r="L287" s="419">
        <v>0</v>
      </c>
      <c r="M287" s="309">
        <f t="shared" si="40"/>
        <v>0</v>
      </c>
      <c r="N287" s="255">
        <f>D253</f>
        <v>601</v>
      </c>
      <c r="O287" s="178" t="s">
        <v>131</v>
      </c>
      <c r="P287" s="6">
        <f t="shared" si="37"/>
        <v>0</v>
      </c>
      <c r="Q287" s="13" t="s">
        <v>431</v>
      </c>
    </row>
    <row r="288" spans="1:17" x14ac:dyDescent="0.25">
      <c r="A288" s="166"/>
      <c r="B288" s="167"/>
      <c r="C288" s="167"/>
      <c r="D288" s="167"/>
      <c r="E288" s="167"/>
      <c r="F288" s="168"/>
      <c r="G288" s="168"/>
      <c r="H288" s="251"/>
      <c r="I288" s="66">
        <v>5</v>
      </c>
      <c r="J288" s="38"/>
      <c r="K288" s="263"/>
      <c r="L288" s="419">
        <f t="shared" ref="L288:L294" si="41">SUM(I288,K288)</f>
        <v>5</v>
      </c>
      <c r="M288" s="309">
        <f t="shared" si="40"/>
        <v>8.3194675540765387E-3</v>
      </c>
      <c r="N288" s="255">
        <f>D253</f>
        <v>601</v>
      </c>
      <c r="O288" s="178" t="s">
        <v>165</v>
      </c>
      <c r="P288" s="6">
        <f t="shared" si="37"/>
        <v>5</v>
      </c>
      <c r="Q288" s="282"/>
    </row>
    <row r="289" spans="1:17" x14ac:dyDescent="0.25">
      <c r="A289" s="166"/>
      <c r="B289" s="167"/>
      <c r="C289" s="167"/>
      <c r="D289" s="167"/>
      <c r="E289" s="167"/>
      <c r="F289" s="168"/>
      <c r="G289" s="168"/>
      <c r="H289" s="169"/>
      <c r="I289" s="66">
        <v>2</v>
      </c>
      <c r="J289" s="38"/>
      <c r="K289" s="263"/>
      <c r="L289" s="419">
        <f t="shared" si="41"/>
        <v>2</v>
      </c>
      <c r="M289" s="309">
        <f t="shared" si="40"/>
        <v>3.3277870216306157E-3</v>
      </c>
      <c r="N289" s="255">
        <f>D253</f>
        <v>601</v>
      </c>
      <c r="O289" s="178" t="s">
        <v>395</v>
      </c>
      <c r="P289" s="6">
        <f t="shared" si="37"/>
        <v>2</v>
      </c>
      <c r="Q289" s="12"/>
    </row>
    <row r="290" spans="1:17" x14ac:dyDescent="0.25">
      <c r="A290" s="166"/>
      <c r="B290" s="167"/>
      <c r="C290" s="167"/>
      <c r="D290" s="167"/>
      <c r="E290" s="167"/>
      <c r="F290" s="168"/>
      <c r="G290" s="168"/>
      <c r="H290" s="169"/>
      <c r="I290" s="70">
        <v>11</v>
      </c>
      <c r="J290" s="176"/>
      <c r="K290" s="264"/>
      <c r="L290" s="419">
        <f t="shared" si="41"/>
        <v>11</v>
      </c>
      <c r="M290" s="309">
        <f t="shared" si="40"/>
        <v>1.8302828618968387E-2</v>
      </c>
      <c r="N290" s="255">
        <f>D253</f>
        <v>601</v>
      </c>
      <c r="O290" s="171" t="s">
        <v>118</v>
      </c>
      <c r="P290" s="6">
        <f t="shared" si="37"/>
        <v>11</v>
      </c>
      <c r="Q290" s="13"/>
    </row>
    <row r="291" spans="1:17" x14ac:dyDescent="0.25">
      <c r="A291" s="166"/>
      <c r="B291" s="167"/>
      <c r="C291" s="167"/>
      <c r="D291" s="167"/>
      <c r="E291" s="167"/>
      <c r="F291" s="168"/>
      <c r="G291" s="168"/>
      <c r="H291" s="169"/>
      <c r="I291" s="70">
        <v>1</v>
      </c>
      <c r="J291" s="176"/>
      <c r="K291" s="264"/>
      <c r="L291" s="419">
        <f t="shared" si="41"/>
        <v>1</v>
      </c>
      <c r="M291" s="309">
        <f t="shared" si="40"/>
        <v>1.6638935108153079E-3</v>
      </c>
      <c r="N291" s="255">
        <f>D253</f>
        <v>601</v>
      </c>
      <c r="O291" s="178" t="s">
        <v>132</v>
      </c>
      <c r="P291" s="6">
        <f t="shared" si="37"/>
        <v>1</v>
      </c>
      <c r="Q291" s="13"/>
    </row>
    <row r="292" spans="1:17" x14ac:dyDescent="0.25">
      <c r="A292" s="166"/>
      <c r="B292" s="167"/>
      <c r="C292" s="167"/>
      <c r="D292" s="167"/>
      <c r="E292" s="167"/>
      <c r="F292" s="168"/>
      <c r="G292" s="168"/>
      <c r="H292" s="169"/>
      <c r="I292" s="70"/>
      <c r="J292" s="176"/>
      <c r="K292" s="263"/>
      <c r="L292" s="419">
        <f t="shared" si="41"/>
        <v>0</v>
      </c>
      <c r="M292" s="309">
        <f t="shared" si="40"/>
        <v>0</v>
      </c>
      <c r="N292" s="255" t="str">
        <f>D252</f>
        <v>Build QTY</v>
      </c>
      <c r="O292" s="178" t="s">
        <v>101</v>
      </c>
      <c r="P292" s="6">
        <f t="shared" si="37"/>
        <v>0</v>
      </c>
      <c r="Q292" s="134"/>
    </row>
    <row r="293" spans="1:17" x14ac:dyDescent="0.25">
      <c r="A293" s="166"/>
      <c r="B293" s="167"/>
      <c r="C293" s="167"/>
      <c r="D293" s="167"/>
      <c r="E293" s="167"/>
      <c r="F293" s="168"/>
      <c r="G293" s="168"/>
      <c r="H293" s="169"/>
      <c r="I293" s="70">
        <v>1</v>
      </c>
      <c r="J293" s="176"/>
      <c r="K293" s="263"/>
      <c r="L293" s="419">
        <f t="shared" si="41"/>
        <v>1</v>
      </c>
      <c r="M293" s="309">
        <f t="shared" si="40"/>
        <v>1.6638935108153079E-3</v>
      </c>
      <c r="N293" s="255">
        <f>D253</f>
        <v>601</v>
      </c>
      <c r="O293" s="178" t="s">
        <v>180</v>
      </c>
      <c r="P293" s="6">
        <f t="shared" si="37"/>
        <v>1</v>
      </c>
      <c r="Q293" s="134"/>
    </row>
    <row r="294" spans="1:17" x14ac:dyDescent="0.25">
      <c r="A294" s="166"/>
      <c r="B294" s="167"/>
      <c r="C294" s="167"/>
      <c r="D294" s="167"/>
      <c r="E294" s="167"/>
      <c r="F294" s="168"/>
      <c r="G294" s="168"/>
      <c r="H294" s="169"/>
      <c r="I294" s="70"/>
      <c r="J294" s="176"/>
      <c r="K294" s="263"/>
      <c r="L294" s="419">
        <f t="shared" si="41"/>
        <v>0</v>
      </c>
      <c r="M294" s="309">
        <f t="shared" si="40"/>
        <v>0</v>
      </c>
      <c r="N294" s="255">
        <f>D253</f>
        <v>601</v>
      </c>
      <c r="O294" s="178" t="s">
        <v>187</v>
      </c>
      <c r="P294" s="6">
        <f t="shared" si="37"/>
        <v>0</v>
      </c>
      <c r="Q294" s="281"/>
    </row>
    <row r="295" spans="1:17" x14ac:dyDescent="0.25">
      <c r="A295" s="166"/>
      <c r="B295" s="167"/>
      <c r="C295" s="167"/>
      <c r="D295" s="167"/>
      <c r="E295" s="167"/>
      <c r="F295" s="168"/>
      <c r="G295" s="168"/>
      <c r="H295" s="169"/>
      <c r="I295" s="70">
        <v>1</v>
      </c>
      <c r="J295" s="176"/>
      <c r="K295" s="263"/>
      <c r="L295" s="419">
        <v>0</v>
      </c>
      <c r="M295" s="309">
        <f t="shared" si="40"/>
        <v>0</v>
      </c>
      <c r="N295" s="255">
        <f>D253</f>
        <v>601</v>
      </c>
      <c r="O295" s="178" t="s">
        <v>234</v>
      </c>
      <c r="P295" s="6">
        <f t="shared" si="37"/>
        <v>0</v>
      </c>
      <c r="Q295" s="134"/>
    </row>
    <row r="296" spans="1:17" x14ac:dyDescent="0.25">
      <c r="A296" s="166"/>
      <c r="B296" s="167"/>
      <c r="C296" s="167"/>
      <c r="D296" s="167"/>
      <c r="E296" s="167"/>
      <c r="F296" s="168"/>
      <c r="G296" s="168"/>
      <c r="H296" s="169"/>
      <c r="I296" s="66">
        <v>1</v>
      </c>
      <c r="J296" s="38"/>
      <c r="K296" s="263"/>
      <c r="L296" s="419">
        <v>0</v>
      </c>
      <c r="M296" s="309">
        <f t="shared" si="40"/>
        <v>0</v>
      </c>
      <c r="N296" s="255">
        <f>D253</f>
        <v>601</v>
      </c>
      <c r="O296" s="178" t="s">
        <v>432</v>
      </c>
      <c r="P296" s="6">
        <f t="shared" si="37"/>
        <v>0</v>
      </c>
      <c r="Q296" s="281"/>
    </row>
    <row r="297" spans="1:17" x14ac:dyDescent="0.25">
      <c r="A297" s="166"/>
      <c r="B297" s="167"/>
      <c r="C297" s="167"/>
      <c r="D297" s="167"/>
      <c r="E297" s="167"/>
      <c r="F297" s="168"/>
      <c r="G297" s="168"/>
      <c r="H297" s="169"/>
      <c r="I297" s="66">
        <v>1</v>
      </c>
      <c r="J297" s="38"/>
      <c r="K297" s="263"/>
      <c r="L297" s="419">
        <v>0</v>
      </c>
      <c r="M297" s="309">
        <f t="shared" si="40"/>
        <v>0</v>
      </c>
      <c r="N297" s="255">
        <v>588</v>
      </c>
      <c r="O297" s="178" t="s">
        <v>133</v>
      </c>
      <c r="P297" s="6">
        <f t="shared" si="37"/>
        <v>0</v>
      </c>
      <c r="Q297" s="281"/>
    </row>
    <row r="298" spans="1:17" ht="15.75" thickBot="1" x14ac:dyDescent="0.3">
      <c r="A298" s="183"/>
      <c r="B298" s="184"/>
      <c r="C298" s="184"/>
      <c r="D298" s="184"/>
      <c r="E298" s="184"/>
      <c r="F298" s="185"/>
      <c r="G298" s="185"/>
      <c r="H298" s="186"/>
      <c r="I298" s="233">
        <v>3</v>
      </c>
      <c r="J298" s="239"/>
      <c r="K298" s="265"/>
      <c r="L298" s="427">
        <v>0</v>
      </c>
      <c r="M298" s="306">
        <f t="shared" si="40"/>
        <v>0</v>
      </c>
      <c r="N298" s="255">
        <f>D253</f>
        <v>601</v>
      </c>
      <c r="O298" s="240" t="s">
        <v>433</v>
      </c>
      <c r="P298" s="6">
        <f t="shared" si="37"/>
        <v>0</v>
      </c>
      <c r="Q298" s="285"/>
    </row>
    <row r="299" spans="1:17" ht="15.75" thickBot="1" x14ac:dyDescent="0.3">
      <c r="H299" s="187" t="s">
        <v>5</v>
      </c>
      <c r="I299" s="468">
        <f>SUM(I254:I298)</f>
        <v>68</v>
      </c>
      <c r="J299" s="468">
        <f>SUM(J254:J298)</f>
        <v>15</v>
      </c>
      <c r="K299" s="468">
        <f>SUM(K254:K272,K285:K298,K275)</f>
        <v>2</v>
      </c>
      <c r="L299" s="468">
        <f>SUM(L254:L298)</f>
        <v>62</v>
      </c>
      <c r="M299" s="441">
        <f>L299/$D$203</f>
        <v>2.4467245461720601E-2</v>
      </c>
    </row>
    <row r="300" spans="1:17" ht="15.75" thickBot="1" x14ac:dyDescent="0.3"/>
    <row r="301" spans="1:17" ht="30.75" thickBot="1" x14ac:dyDescent="0.3">
      <c r="A301" s="147" t="s">
        <v>178</v>
      </c>
      <c r="B301" s="243" t="s">
        <v>50</v>
      </c>
      <c r="C301" s="243" t="s">
        <v>120</v>
      </c>
      <c r="D301" s="148" t="s">
        <v>18</v>
      </c>
      <c r="E301" s="148" t="s">
        <v>17</v>
      </c>
      <c r="F301" s="149" t="s">
        <v>1</v>
      </c>
      <c r="G301" s="149" t="s">
        <v>90</v>
      </c>
      <c r="H301" s="150" t="s">
        <v>24</v>
      </c>
      <c r="I301" s="151" t="s">
        <v>91</v>
      </c>
      <c r="J301" s="151" t="s">
        <v>92</v>
      </c>
      <c r="K301" s="152" t="s">
        <v>93</v>
      </c>
      <c r="L301" s="152" t="s">
        <v>5</v>
      </c>
      <c r="M301" s="152" t="s">
        <v>2</v>
      </c>
      <c r="N301" s="153" t="s">
        <v>166</v>
      </c>
      <c r="O301" s="154" t="s">
        <v>21</v>
      </c>
      <c r="P301" s="6" t="s">
        <v>5</v>
      </c>
      <c r="Q301" s="36" t="s">
        <v>7</v>
      </c>
    </row>
    <row r="302" spans="1:17" ht="15.75" thickBot="1" x14ac:dyDescent="0.3">
      <c r="A302" s="247">
        <v>1492604</v>
      </c>
      <c r="B302" s="247" t="s">
        <v>229</v>
      </c>
      <c r="C302" s="247">
        <v>480</v>
      </c>
      <c r="D302" s="421">
        <v>506</v>
      </c>
      <c r="E302" s="422">
        <v>461</v>
      </c>
      <c r="F302" s="423">
        <f>E302/D302</f>
        <v>0.91106719367588929</v>
      </c>
      <c r="G302" s="424">
        <f>J348/D302</f>
        <v>3.7549407114624504E-2</v>
      </c>
      <c r="H302" s="248">
        <v>45078</v>
      </c>
      <c r="I302" s="155"/>
      <c r="J302" s="156"/>
      <c r="K302" s="157"/>
      <c r="L302" s="158"/>
      <c r="M302" s="319"/>
      <c r="N302" s="156"/>
      <c r="O302" s="159" t="s">
        <v>79</v>
      </c>
      <c r="Q302" s="84" t="s">
        <v>169</v>
      </c>
    </row>
    <row r="303" spans="1:17" x14ac:dyDescent="0.25">
      <c r="A303" s="160"/>
      <c r="B303" s="161"/>
      <c r="C303" s="161"/>
      <c r="D303" s="161"/>
      <c r="E303" s="161"/>
      <c r="F303" s="162"/>
      <c r="G303" s="162"/>
      <c r="H303" s="249"/>
      <c r="I303" s="224">
        <v>1</v>
      </c>
      <c r="J303" s="221"/>
      <c r="K303" s="222"/>
      <c r="L303" s="456">
        <f t="shared" ref="L303:L321" si="42">SUM(I303,K303)</f>
        <v>1</v>
      </c>
      <c r="M303" s="307">
        <f>L303/$D$302</f>
        <v>1.976284584980237E-3</v>
      </c>
      <c r="N303" s="255">
        <f>D302</f>
        <v>506</v>
      </c>
      <c r="O303" s="223" t="s">
        <v>14</v>
      </c>
      <c r="P303" s="6">
        <f>L303</f>
        <v>1</v>
      </c>
      <c r="Q303" s="84"/>
    </row>
    <row r="304" spans="1:17" x14ac:dyDescent="0.25">
      <c r="A304" s="166"/>
      <c r="B304" s="167"/>
      <c r="C304" s="167"/>
      <c r="D304" s="167"/>
      <c r="E304" s="167"/>
      <c r="F304" s="168"/>
      <c r="G304" s="168"/>
      <c r="H304" s="250"/>
      <c r="I304" s="224">
        <v>2</v>
      </c>
      <c r="J304" s="38"/>
      <c r="K304" s="67"/>
      <c r="L304" s="179">
        <f t="shared" si="42"/>
        <v>2</v>
      </c>
      <c r="M304" s="309">
        <f t="shared" ref="M304:M321" si="43">L304/$D$302</f>
        <v>3.952569169960474E-3</v>
      </c>
      <c r="N304" s="255">
        <f>D302</f>
        <v>506</v>
      </c>
      <c r="O304" s="171" t="s">
        <v>94</v>
      </c>
      <c r="P304" s="6">
        <f t="shared" ref="P304:P347" si="44">L304</f>
        <v>2</v>
      </c>
      <c r="Q304" s="134"/>
    </row>
    <row r="305" spans="1:17" x14ac:dyDescent="0.25">
      <c r="A305" s="166"/>
      <c r="B305" s="167"/>
      <c r="C305" s="167"/>
      <c r="D305" s="167"/>
      <c r="E305" s="167"/>
      <c r="F305" s="168"/>
      <c r="G305" s="168"/>
      <c r="H305" s="250"/>
      <c r="I305" s="224"/>
      <c r="J305" s="172"/>
      <c r="K305" s="170"/>
      <c r="L305" s="179">
        <f t="shared" si="42"/>
        <v>0</v>
      </c>
      <c r="M305" s="309">
        <f t="shared" si="43"/>
        <v>0</v>
      </c>
      <c r="N305" s="255">
        <f>D302</f>
        <v>506</v>
      </c>
      <c r="O305" s="173" t="s">
        <v>8</v>
      </c>
      <c r="P305" s="6">
        <f t="shared" si="44"/>
        <v>0</v>
      </c>
      <c r="Q305" s="134"/>
    </row>
    <row r="306" spans="1:17" x14ac:dyDescent="0.25">
      <c r="A306" s="166"/>
      <c r="B306" s="167"/>
      <c r="C306" s="167"/>
      <c r="D306" s="167"/>
      <c r="E306" s="167"/>
      <c r="F306" s="168"/>
      <c r="G306" s="168"/>
      <c r="H306" s="250"/>
      <c r="I306" s="224"/>
      <c r="J306" s="38"/>
      <c r="K306" s="170"/>
      <c r="L306" s="179">
        <f t="shared" si="42"/>
        <v>0</v>
      </c>
      <c r="M306" s="309">
        <f t="shared" si="43"/>
        <v>0</v>
      </c>
      <c r="N306" s="255">
        <f>D302</f>
        <v>506</v>
      </c>
      <c r="O306" s="173" t="s">
        <v>9</v>
      </c>
      <c r="P306" s="6">
        <f t="shared" si="44"/>
        <v>0</v>
      </c>
      <c r="Q306" s="134"/>
    </row>
    <row r="307" spans="1:17" x14ac:dyDescent="0.25">
      <c r="A307" s="166"/>
      <c r="B307" s="167"/>
      <c r="C307" s="167"/>
      <c r="D307" s="167"/>
      <c r="E307" s="167"/>
      <c r="F307" s="168"/>
      <c r="G307" s="168"/>
      <c r="H307" s="250"/>
      <c r="I307" s="224">
        <v>8</v>
      </c>
      <c r="J307" s="172"/>
      <c r="K307" s="170">
        <v>3</v>
      </c>
      <c r="L307" s="179">
        <f t="shared" si="42"/>
        <v>11</v>
      </c>
      <c r="M307" s="309">
        <f t="shared" si="43"/>
        <v>2.1739130434782608E-2</v>
      </c>
      <c r="N307" s="255">
        <f>D302</f>
        <v>506</v>
      </c>
      <c r="O307" s="171" t="s">
        <v>16</v>
      </c>
      <c r="P307" s="6">
        <f t="shared" si="44"/>
        <v>11</v>
      </c>
      <c r="Q307" s="134"/>
    </row>
    <row r="308" spans="1:17" x14ac:dyDescent="0.25">
      <c r="A308" s="166"/>
      <c r="B308" s="167"/>
      <c r="C308" s="167"/>
      <c r="D308" s="167"/>
      <c r="E308" s="167"/>
      <c r="F308" s="168"/>
      <c r="G308" s="168"/>
      <c r="H308" s="250"/>
      <c r="I308" s="224"/>
      <c r="J308" s="172"/>
      <c r="K308" s="170"/>
      <c r="L308" s="179">
        <f t="shared" si="42"/>
        <v>0</v>
      </c>
      <c r="M308" s="309">
        <f t="shared" si="43"/>
        <v>0</v>
      </c>
      <c r="N308" s="255">
        <f>D302</f>
        <v>506</v>
      </c>
      <c r="O308" s="171" t="s">
        <v>95</v>
      </c>
      <c r="P308" s="6">
        <f t="shared" si="44"/>
        <v>0</v>
      </c>
      <c r="Q308" s="134"/>
    </row>
    <row r="309" spans="1:17" x14ac:dyDescent="0.25">
      <c r="A309" s="166"/>
      <c r="B309" s="167"/>
      <c r="C309" s="167"/>
      <c r="D309" s="167"/>
      <c r="E309" s="167"/>
      <c r="F309" s="168"/>
      <c r="G309" s="168"/>
      <c r="H309" s="250"/>
      <c r="I309" s="224"/>
      <c r="J309" s="38"/>
      <c r="K309" s="170"/>
      <c r="L309" s="179">
        <f t="shared" si="42"/>
        <v>0</v>
      </c>
      <c r="M309" s="309">
        <f t="shared" si="43"/>
        <v>0</v>
      </c>
      <c r="N309" s="255">
        <f>D302</f>
        <v>506</v>
      </c>
      <c r="O309" s="171" t="s">
        <v>255</v>
      </c>
      <c r="P309" s="6">
        <f t="shared" si="44"/>
        <v>0</v>
      </c>
      <c r="Q309" s="174"/>
    </row>
    <row r="310" spans="1:17" x14ac:dyDescent="0.25">
      <c r="A310" s="166"/>
      <c r="B310" s="167"/>
      <c r="C310" s="167"/>
      <c r="D310" s="167"/>
      <c r="E310" s="167"/>
      <c r="F310" s="168"/>
      <c r="G310" s="168"/>
      <c r="H310" s="250"/>
      <c r="I310" s="224"/>
      <c r="J310" s="172"/>
      <c r="K310" s="170"/>
      <c r="L310" s="179">
        <f t="shared" si="42"/>
        <v>0</v>
      </c>
      <c r="M310" s="309">
        <f t="shared" si="43"/>
        <v>0</v>
      </c>
      <c r="N310" s="255">
        <f>D302</f>
        <v>506</v>
      </c>
      <c r="O310" s="171" t="s">
        <v>36</v>
      </c>
      <c r="P310" s="6">
        <f t="shared" si="44"/>
        <v>0</v>
      </c>
      <c r="Q310" s="175"/>
    </row>
    <row r="311" spans="1:17" x14ac:dyDescent="0.25">
      <c r="A311" s="166"/>
      <c r="B311" s="167"/>
      <c r="C311" s="167"/>
      <c r="D311" s="167"/>
      <c r="E311" s="167"/>
      <c r="F311" s="168"/>
      <c r="G311" s="168"/>
      <c r="H311" s="250"/>
      <c r="I311" s="224">
        <v>1</v>
      </c>
      <c r="J311" s="172"/>
      <c r="K311" s="170"/>
      <c r="L311" s="179">
        <f t="shared" si="42"/>
        <v>1</v>
      </c>
      <c r="M311" s="309">
        <f t="shared" si="43"/>
        <v>1.976284584980237E-3</v>
      </c>
      <c r="N311" s="255">
        <f>D302</f>
        <v>506</v>
      </c>
      <c r="O311" s="171" t="s">
        <v>3</v>
      </c>
      <c r="P311" s="6">
        <f t="shared" si="44"/>
        <v>1</v>
      </c>
      <c r="Q311" s="175"/>
    </row>
    <row r="312" spans="1:17" x14ac:dyDescent="0.25">
      <c r="A312" s="166"/>
      <c r="B312" s="167"/>
      <c r="C312" s="167"/>
      <c r="D312" s="167"/>
      <c r="E312" s="167"/>
      <c r="F312" s="168"/>
      <c r="G312" s="168"/>
      <c r="H312" s="250"/>
      <c r="I312" s="224">
        <v>2</v>
      </c>
      <c r="J312" s="176"/>
      <c r="K312" s="177"/>
      <c r="L312" s="179">
        <f t="shared" si="42"/>
        <v>2</v>
      </c>
      <c r="M312" s="309">
        <f t="shared" si="43"/>
        <v>3.952569169960474E-3</v>
      </c>
      <c r="N312" s="255">
        <f>D302</f>
        <v>506</v>
      </c>
      <c r="O312" s="178" t="s">
        <v>29</v>
      </c>
      <c r="P312" s="6">
        <f t="shared" si="44"/>
        <v>2</v>
      </c>
      <c r="Q312" s="175"/>
    </row>
    <row r="313" spans="1:17" x14ac:dyDescent="0.25">
      <c r="A313" s="166"/>
      <c r="B313" s="167"/>
      <c r="C313" s="167"/>
      <c r="D313" s="167"/>
      <c r="E313" s="167"/>
      <c r="F313" s="168"/>
      <c r="G313" s="168"/>
      <c r="H313" s="250"/>
      <c r="I313" s="224"/>
      <c r="J313" s="38"/>
      <c r="K313" s="170"/>
      <c r="L313" s="179">
        <f t="shared" si="42"/>
        <v>0</v>
      </c>
      <c r="M313" s="309">
        <f t="shared" si="43"/>
        <v>0</v>
      </c>
      <c r="N313" s="255">
        <f>D302</f>
        <v>506</v>
      </c>
      <c r="O313" s="171" t="s">
        <v>292</v>
      </c>
      <c r="P313" s="6">
        <f t="shared" si="44"/>
        <v>0</v>
      </c>
      <c r="Q313" s="175"/>
    </row>
    <row r="314" spans="1:17" x14ac:dyDescent="0.25">
      <c r="A314" s="166"/>
      <c r="B314" s="167"/>
      <c r="C314" s="167"/>
      <c r="D314" s="167"/>
      <c r="E314" s="167"/>
      <c r="F314" s="168"/>
      <c r="G314" s="168"/>
      <c r="H314" s="250"/>
      <c r="I314" s="224"/>
      <c r="J314" s="38"/>
      <c r="K314" s="170"/>
      <c r="L314" s="179">
        <f t="shared" si="42"/>
        <v>0</v>
      </c>
      <c r="M314" s="309">
        <f t="shared" si="43"/>
        <v>0</v>
      </c>
      <c r="N314" s="255">
        <f>D302</f>
        <v>506</v>
      </c>
      <c r="O314" s="171" t="s">
        <v>293</v>
      </c>
      <c r="P314" s="6">
        <f t="shared" si="44"/>
        <v>0</v>
      </c>
      <c r="Q314" s="346"/>
    </row>
    <row r="315" spans="1:17" x14ac:dyDescent="0.25">
      <c r="A315" s="166"/>
      <c r="B315" s="167"/>
      <c r="C315" s="167"/>
      <c r="D315" s="167"/>
      <c r="E315" s="167"/>
      <c r="F315" s="168"/>
      <c r="G315" s="168"/>
      <c r="H315" s="250"/>
      <c r="I315" s="224"/>
      <c r="J315" s="38"/>
      <c r="K315" s="231"/>
      <c r="L315" s="179">
        <f t="shared" si="42"/>
        <v>0</v>
      </c>
      <c r="M315" s="309">
        <f t="shared" si="43"/>
        <v>0</v>
      </c>
      <c r="N315" s="255">
        <f>D302</f>
        <v>506</v>
      </c>
      <c r="O315" s="245" t="s">
        <v>179</v>
      </c>
      <c r="P315" s="6">
        <f t="shared" si="44"/>
        <v>0</v>
      </c>
      <c r="Q315" s="174"/>
    </row>
    <row r="316" spans="1:17" x14ac:dyDescent="0.25">
      <c r="A316" s="166"/>
      <c r="B316" s="167"/>
      <c r="C316" s="167"/>
      <c r="D316" s="167"/>
      <c r="E316" s="167"/>
      <c r="F316" s="168"/>
      <c r="G316" s="168"/>
      <c r="H316" s="250"/>
      <c r="I316" s="224"/>
      <c r="J316" s="38"/>
      <c r="K316" s="170"/>
      <c r="L316" s="179">
        <f t="shared" si="42"/>
        <v>0</v>
      </c>
      <c r="M316" s="309">
        <f t="shared" si="43"/>
        <v>0</v>
      </c>
      <c r="N316" s="255">
        <f>D302</f>
        <v>506</v>
      </c>
      <c r="O316" s="197" t="s">
        <v>20</v>
      </c>
      <c r="P316" s="6">
        <f t="shared" si="44"/>
        <v>0</v>
      </c>
      <c r="Q316" s="85"/>
    </row>
    <row r="317" spans="1:17" x14ac:dyDescent="0.25">
      <c r="A317" s="166"/>
      <c r="B317" s="167"/>
      <c r="C317" s="167"/>
      <c r="D317" s="167"/>
      <c r="E317" s="167"/>
      <c r="F317" s="168"/>
      <c r="G317" s="168"/>
      <c r="H317" s="250"/>
      <c r="I317" s="224"/>
      <c r="J317" s="38"/>
      <c r="K317" s="170"/>
      <c r="L317" s="179">
        <f t="shared" si="42"/>
        <v>0</v>
      </c>
      <c r="M317" s="309">
        <f t="shared" si="43"/>
        <v>0</v>
      </c>
      <c r="N317" s="255">
        <f>D302</f>
        <v>506</v>
      </c>
      <c r="O317" s="171" t="s">
        <v>75</v>
      </c>
      <c r="P317" s="6">
        <f t="shared" si="44"/>
        <v>0</v>
      </c>
      <c r="Q317" s="174"/>
    </row>
    <row r="318" spans="1:17" x14ac:dyDescent="0.25">
      <c r="A318" s="166"/>
      <c r="B318" s="167"/>
      <c r="C318" s="167"/>
      <c r="D318" s="167"/>
      <c r="E318" s="167"/>
      <c r="F318" s="168"/>
      <c r="G318" s="168"/>
      <c r="H318" s="250"/>
      <c r="I318" s="224"/>
      <c r="J318" s="38"/>
      <c r="K318" s="170"/>
      <c r="L318" s="179">
        <f t="shared" si="42"/>
        <v>0</v>
      </c>
      <c r="M318" s="309">
        <f t="shared" si="43"/>
        <v>0</v>
      </c>
      <c r="N318" s="255">
        <f>D302</f>
        <v>506</v>
      </c>
      <c r="O318" s="178" t="s">
        <v>84</v>
      </c>
      <c r="P318" s="6">
        <f t="shared" si="44"/>
        <v>0</v>
      </c>
      <c r="Q318" s="175"/>
    </row>
    <row r="319" spans="1:17" x14ac:dyDescent="0.25">
      <c r="A319" s="166"/>
      <c r="B319" s="167"/>
      <c r="C319" s="167"/>
      <c r="D319" s="167"/>
      <c r="E319" s="167"/>
      <c r="F319" s="168"/>
      <c r="G319" s="168"/>
      <c r="H319" s="250"/>
      <c r="I319" s="66"/>
      <c r="J319" s="38"/>
      <c r="K319" s="170"/>
      <c r="L319" s="179">
        <f t="shared" si="42"/>
        <v>0</v>
      </c>
      <c r="M319" s="309">
        <f t="shared" si="43"/>
        <v>0</v>
      </c>
      <c r="N319" s="255">
        <f>D302</f>
        <v>506</v>
      </c>
      <c r="O319" s="171" t="s">
        <v>394</v>
      </c>
      <c r="P319" s="6">
        <f t="shared" si="44"/>
        <v>0</v>
      </c>
      <c r="Q319" s="175"/>
    </row>
    <row r="320" spans="1:17" x14ac:dyDescent="0.25">
      <c r="A320" s="166"/>
      <c r="B320" s="167"/>
      <c r="C320" s="167"/>
      <c r="D320" s="167"/>
      <c r="E320" s="167"/>
      <c r="F320" s="168"/>
      <c r="G320" s="168"/>
      <c r="H320" s="250"/>
      <c r="I320" s="66">
        <v>1</v>
      </c>
      <c r="J320" s="172"/>
      <c r="K320" s="170"/>
      <c r="L320" s="179">
        <f t="shared" si="42"/>
        <v>1</v>
      </c>
      <c r="M320" s="309">
        <f t="shared" si="43"/>
        <v>1.976284584980237E-3</v>
      </c>
      <c r="N320" s="337" t="str">
        <f>D301</f>
        <v>Build QTY</v>
      </c>
      <c r="O320" s="178" t="s">
        <v>187</v>
      </c>
      <c r="P320" s="6">
        <f t="shared" si="44"/>
        <v>1</v>
      </c>
      <c r="Q320" s="85"/>
    </row>
    <row r="321" spans="1:17" ht="15.75" thickBot="1" x14ac:dyDescent="0.3">
      <c r="A321" s="166"/>
      <c r="B321" s="167"/>
      <c r="C321" s="167"/>
      <c r="D321" s="167"/>
      <c r="E321" s="167"/>
      <c r="F321" s="168"/>
      <c r="G321" s="168"/>
      <c r="H321" s="250"/>
      <c r="I321" s="209"/>
      <c r="J321" s="336"/>
      <c r="K321" s="229"/>
      <c r="L321" s="232">
        <f t="shared" si="42"/>
        <v>0</v>
      </c>
      <c r="M321" s="306">
        <f t="shared" si="43"/>
        <v>0</v>
      </c>
      <c r="N321" s="255">
        <f>D302</f>
        <v>506</v>
      </c>
      <c r="O321" s="178" t="s">
        <v>37</v>
      </c>
      <c r="P321" s="6">
        <f t="shared" si="44"/>
        <v>0</v>
      </c>
      <c r="Q321" s="175"/>
    </row>
    <row r="322" spans="1:17" ht="15.75" thickBot="1" x14ac:dyDescent="0.3">
      <c r="A322" s="166"/>
      <c r="B322" s="167"/>
      <c r="C322" s="167"/>
      <c r="D322" s="167"/>
      <c r="E322" s="167"/>
      <c r="F322" s="168"/>
      <c r="G322" s="168"/>
      <c r="H322" s="251"/>
      <c r="I322" s="242"/>
      <c r="J322" s="242"/>
      <c r="K322" s="157"/>
      <c r="L322" s="158"/>
      <c r="M322" s="308"/>
      <c r="N322" s="260"/>
      <c r="O322" s="159" t="s">
        <v>98</v>
      </c>
      <c r="P322" s="6">
        <f t="shared" si="44"/>
        <v>0</v>
      </c>
      <c r="Q322" s="174"/>
    </row>
    <row r="323" spans="1:17" x14ac:dyDescent="0.25">
      <c r="A323" s="166"/>
      <c r="B323" s="167"/>
      <c r="C323" s="167"/>
      <c r="D323" s="167"/>
      <c r="E323" s="167"/>
      <c r="F323" s="168"/>
      <c r="G323" s="168"/>
      <c r="H323" s="250"/>
      <c r="I323" s="270"/>
      <c r="J323" s="269">
        <v>7</v>
      </c>
      <c r="K323" s="163"/>
      <c r="L323" s="164">
        <f>SUM(I323,K323)</f>
        <v>0</v>
      </c>
      <c r="M323" s="165">
        <f>L323/$D$302</f>
        <v>0</v>
      </c>
      <c r="N323" s="255">
        <f>D302</f>
        <v>506</v>
      </c>
      <c r="O323" s="241" t="s">
        <v>99</v>
      </c>
      <c r="P323" s="6">
        <f t="shared" si="44"/>
        <v>0</v>
      </c>
      <c r="Q323" s="180"/>
    </row>
    <row r="324" spans="1:17" x14ac:dyDescent="0.25">
      <c r="A324" s="166"/>
      <c r="B324" s="167"/>
      <c r="C324" s="167"/>
      <c r="D324" s="167"/>
      <c r="E324" s="167"/>
      <c r="F324" s="168"/>
      <c r="G324" s="168"/>
      <c r="H324" s="250"/>
      <c r="I324" s="66"/>
      <c r="J324" s="38"/>
      <c r="K324" s="170"/>
      <c r="L324" s="234">
        <f>SUM(I324,K324)</f>
        <v>0</v>
      </c>
      <c r="M324" s="165">
        <f t="shared" ref="M324:M330" si="45">L324/$D$302</f>
        <v>0</v>
      </c>
      <c r="N324" s="255">
        <f>D302</f>
        <v>506</v>
      </c>
      <c r="O324" s="226" t="s">
        <v>10</v>
      </c>
      <c r="P324" s="6">
        <f t="shared" si="44"/>
        <v>0</v>
      </c>
      <c r="Q324" s="180"/>
    </row>
    <row r="325" spans="1:17" x14ac:dyDescent="0.25">
      <c r="A325" s="166"/>
      <c r="B325" s="167"/>
      <c r="C325" s="167"/>
      <c r="D325" s="167"/>
      <c r="E325" s="167"/>
      <c r="F325" s="168"/>
      <c r="G325" s="168"/>
      <c r="H325" s="250"/>
      <c r="I325" s="225"/>
      <c r="J325" s="172"/>
      <c r="K325" s="170"/>
      <c r="L325" s="234">
        <f t="shared" ref="L325:L330" si="46">SUM(I325,K325)</f>
        <v>0</v>
      </c>
      <c r="M325" s="165">
        <f t="shared" si="45"/>
        <v>0</v>
      </c>
      <c r="N325" s="255">
        <f>D302</f>
        <v>506</v>
      </c>
      <c r="O325" s="178" t="s">
        <v>84</v>
      </c>
      <c r="P325" s="6">
        <f t="shared" si="44"/>
        <v>0</v>
      </c>
      <c r="Q325" s="180"/>
    </row>
    <row r="326" spans="1:17" x14ac:dyDescent="0.25">
      <c r="A326" s="166"/>
      <c r="B326" s="167"/>
      <c r="C326" s="167"/>
      <c r="D326" s="167"/>
      <c r="E326" s="167"/>
      <c r="F326" s="168"/>
      <c r="G326" s="168"/>
      <c r="H326" s="250"/>
      <c r="I326" s="66"/>
      <c r="J326" s="38">
        <v>2</v>
      </c>
      <c r="K326" s="170"/>
      <c r="L326" s="234">
        <f t="shared" si="46"/>
        <v>0</v>
      </c>
      <c r="M326" s="165">
        <f t="shared" si="45"/>
        <v>0</v>
      </c>
      <c r="N326" s="255">
        <f>D302</f>
        <v>506</v>
      </c>
      <c r="O326" s="226" t="s">
        <v>100</v>
      </c>
      <c r="P326" s="6">
        <f t="shared" si="44"/>
        <v>0</v>
      </c>
      <c r="Q326" s="175" t="s">
        <v>429</v>
      </c>
    </row>
    <row r="327" spans="1:17" x14ac:dyDescent="0.25">
      <c r="A327" s="166"/>
      <c r="B327" s="167"/>
      <c r="C327" s="167"/>
      <c r="D327" s="167"/>
      <c r="E327" s="167"/>
      <c r="F327" s="168"/>
      <c r="G327" s="168"/>
      <c r="H327" s="250"/>
      <c r="I327" s="66"/>
      <c r="J327" s="38">
        <v>3</v>
      </c>
      <c r="K327" s="170"/>
      <c r="L327" s="234">
        <f t="shared" si="46"/>
        <v>0</v>
      </c>
      <c r="M327" s="165">
        <f t="shared" si="45"/>
        <v>0</v>
      </c>
      <c r="N327" s="255">
        <f>D302</f>
        <v>506</v>
      </c>
      <c r="O327" s="178" t="s">
        <v>102</v>
      </c>
      <c r="P327" s="6">
        <f t="shared" si="44"/>
        <v>0</v>
      </c>
      <c r="Q327" s="181"/>
    </row>
    <row r="328" spans="1:17" x14ac:dyDescent="0.25">
      <c r="A328" s="166"/>
      <c r="B328" s="167"/>
      <c r="C328" s="167"/>
      <c r="D328" s="167"/>
      <c r="E328" s="167"/>
      <c r="F328" s="168"/>
      <c r="G328" s="168"/>
      <c r="H328" s="250"/>
      <c r="I328" s="225"/>
      <c r="J328" s="172">
        <v>6</v>
      </c>
      <c r="K328" s="170"/>
      <c r="L328" s="234">
        <f t="shared" si="46"/>
        <v>0</v>
      </c>
      <c r="M328" s="165">
        <f t="shared" si="45"/>
        <v>0</v>
      </c>
      <c r="N328" s="255">
        <f>D302</f>
        <v>506</v>
      </c>
      <c r="O328" s="226" t="s">
        <v>101</v>
      </c>
      <c r="P328" s="6">
        <f t="shared" si="44"/>
        <v>0</v>
      </c>
      <c r="Q328" s="175"/>
    </row>
    <row r="329" spans="1:17" x14ac:dyDescent="0.25">
      <c r="A329" s="166"/>
      <c r="B329" s="167"/>
      <c r="C329" s="167"/>
      <c r="D329" s="167"/>
      <c r="E329" s="167"/>
      <c r="F329" s="168"/>
      <c r="G329" s="168"/>
      <c r="H329" s="250"/>
      <c r="I329" s="66"/>
      <c r="J329" s="38">
        <v>1</v>
      </c>
      <c r="K329" s="170"/>
      <c r="L329" s="234">
        <f t="shared" si="46"/>
        <v>0</v>
      </c>
      <c r="M329" s="165">
        <f t="shared" si="45"/>
        <v>0</v>
      </c>
      <c r="N329" s="255">
        <f>D302</f>
        <v>506</v>
      </c>
      <c r="O329" s="226" t="s">
        <v>97</v>
      </c>
      <c r="P329" s="6">
        <f t="shared" si="44"/>
        <v>0</v>
      </c>
      <c r="Q329" s="175"/>
    </row>
    <row r="330" spans="1:17" ht="15.75" thickBot="1" x14ac:dyDescent="0.3">
      <c r="A330" s="166"/>
      <c r="B330" s="167"/>
      <c r="C330" s="167"/>
      <c r="D330" s="167"/>
      <c r="E330" s="167"/>
      <c r="F330" s="168"/>
      <c r="G330" s="168"/>
      <c r="H330" s="250"/>
      <c r="I330" s="209"/>
      <c r="J330" s="228"/>
      <c r="K330" s="229"/>
      <c r="L330" s="227">
        <f t="shared" si="46"/>
        <v>0</v>
      </c>
      <c r="M330" s="306">
        <f t="shared" si="45"/>
        <v>0</v>
      </c>
      <c r="N330" s="256">
        <f>D302</f>
        <v>506</v>
      </c>
      <c r="O330" s="230" t="s">
        <v>230</v>
      </c>
      <c r="P330" s="6">
        <f t="shared" si="44"/>
        <v>0</v>
      </c>
      <c r="Q330" s="175"/>
    </row>
    <row r="331" spans="1:17" ht="15.75" thickBot="1" x14ac:dyDescent="0.3">
      <c r="A331" s="166"/>
      <c r="B331" s="167"/>
      <c r="C331" s="167"/>
      <c r="D331" s="167"/>
      <c r="E331" s="167"/>
      <c r="F331" s="168"/>
      <c r="G331" s="168"/>
      <c r="H331" s="251"/>
      <c r="I331" s="235"/>
      <c r="J331" s="235"/>
      <c r="K331" s="236"/>
      <c r="L331" s="158"/>
      <c r="M331" s="237"/>
      <c r="N331" s="257"/>
      <c r="O331" s="238" t="s">
        <v>103</v>
      </c>
      <c r="P331" s="6">
        <f t="shared" si="44"/>
        <v>0</v>
      </c>
      <c r="Q331" s="175"/>
    </row>
    <row r="332" spans="1:17" x14ac:dyDescent="0.25">
      <c r="A332" s="166"/>
      <c r="B332" s="167"/>
      <c r="C332" s="167"/>
      <c r="D332" s="167"/>
      <c r="E332" s="167"/>
      <c r="F332" s="168"/>
      <c r="G332" s="168"/>
      <c r="H332" s="251"/>
      <c r="I332" s="64">
        <v>29</v>
      </c>
      <c r="J332" s="341"/>
      <c r="K332" s="342"/>
      <c r="L332" s="420">
        <v>0</v>
      </c>
      <c r="M332" s="307">
        <f>L332/$D$302</f>
        <v>0</v>
      </c>
      <c r="N332" s="343" t="str">
        <f>D301</f>
        <v>Build QTY</v>
      </c>
      <c r="O332" s="223" t="s">
        <v>396</v>
      </c>
      <c r="P332" s="6">
        <f t="shared" si="44"/>
        <v>0</v>
      </c>
      <c r="Q332" s="282"/>
    </row>
    <row r="333" spans="1:17" x14ac:dyDescent="0.25">
      <c r="A333" s="166"/>
      <c r="B333" s="167"/>
      <c r="C333" s="167"/>
      <c r="D333" s="167" t="s">
        <v>106</v>
      </c>
      <c r="E333" s="167"/>
      <c r="F333" s="168"/>
      <c r="G333" s="168"/>
      <c r="H333" s="251"/>
      <c r="I333" s="66"/>
      <c r="J333" s="38"/>
      <c r="K333" s="344"/>
      <c r="L333" s="419">
        <v>0</v>
      </c>
      <c r="M333" s="309">
        <f t="shared" ref="M333:M347" si="47">L333/$D$302</f>
        <v>0</v>
      </c>
      <c r="N333" s="337" t="str">
        <f>D301</f>
        <v>Build QTY</v>
      </c>
      <c r="O333" s="178" t="s">
        <v>397</v>
      </c>
      <c r="P333" s="6">
        <f t="shared" si="44"/>
        <v>0</v>
      </c>
      <c r="Q333" s="282"/>
    </row>
    <row r="334" spans="1:17" x14ac:dyDescent="0.25">
      <c r="A334" s="166"/>
      <c r="B334" s="167"/>
      <c r="C334" s="167"/>
      <c r="D334" s="167"/>
      <c r="E334" s="167"/>
      <c r="F334" s="168"/>
      <c r="G334" s="168"/>
      <c r="H334" s="251"/>
      <c r="I334" s="338">
        <v>1</v>
      </c>
      <c r="J334" s="339"/>
      <c r="K334" s="340"/>
      <c r="L334" s="419">
        <f>SUM(I334,K334)</f>
        <v>1</v>
      </c>
      <c r="M334" s="309">
        <f t="shared" si="47"/>
        <v>1.976284584980237E-3</v>
      </c>
      <c r="N334" s="255">
        <f>D302</f>
        <v>506</v>
      </c>
      <c r="O334" s="178" t="s">
        <v>198</v>
      </c>
      <c r="P334" s="6">
        <f t="shared" si="44"/>
        <v>1</v>
      </c>
      <c r="Q334" s="12" t="s">
        <v>177</v>
      </c>
    </row>
    <row r="335" spans="1:17" x14ac:dyDescent="0.25">
      <c r="A335" s="166"/>
      <c r="B335" s="167"/>
      <c r="C335" s="167"/>
      <c r="D335" s="167"/>
      <c r="E335" s="167"/>
      <c r="F335" s="168"/>
      <c r="G335" s="168"/>
      <c r="H335" s="251"/>
      <c r="I335" s="66"/>
      <c r="J335" s="38"/>
      <c r="K335" s="263"/>
      <c r="L335" s="419">
        <f>SUM(I335,K335)</f>
        <v>0</v>
      </c>
      <c r="M335" s="309">
        <f t="shared" si="47"/>
        <v>0</v>
      </c>
      <c r="N335" s="255" t="str">
        <f>D301</f>
        <v>Build QTY</v>
      </c>
      <c r="O335" s="178" t="s">
        <v>291</v>
      </c>
      <c r="P335" s="6">
        <f t="shared" si="44"/>
        <v>0</v>
      </c>
      <c r="Q335" s="180" t="s">
        <v>253</v>
      </c>
    </row>
    <row r="336" spans="1:17" x14ac:dyDescent="0.25">
      <c r="A336" s="166"/>
      <c r="B336" s="167"/>
      <c r="C336" s="167"/>
      <c r="D336" s="167"/>
      <c r="E336" s="167"/>
      <c r="F336" s="168"/>
      <c r="G336" s="168"/>
      <c r="H336" s="251"/>
      <c r="I336" s="66"/>
      <c r="J336" s="38"/>
      <c r="K336" s="263"/>
      <c r="L336" s="419">
        <v>0</v>
      </c>
      <c r="M336" s="309">
        <f t="shared" si="47"/>
        <v>0</v>
      </c>
      <c r="N336" s="255">
        <f>D302</f>
        <v>506</v>
      </c>
      <c r="O336" s="178" t="s">
        <v>131</v>
      </c>
      <c r="P336" s="6">
        <f t="shared" si="44"/>
        <v>0</v>
      </c>
      <c r="Q336" s="13" t="s">
        <v>506</v>
      </c>
    </row>
    <row r="337" spans="1:17" x14ac:dyDescent="0.25">
      <c r="A337" s="166"/>
      <c r="B337" s="167"/>
      <c r="C337" s="167"/>
      <c r="D337" s="167"/>
      <c r="E337" s="167"/>
      <c r="F337" s="168"/>
      <c r="G337" s="168"/>
      <c r="H337" s="251"/>
      <c r="I337" s="66">
        <v>1</v>
      </c>
      <c r="J337" s="38"/>
      <c r="K337" s="263"/>
      <c r="L337" s="419">
        <f t="shared" ref="L337:L343" si="48">SUM(I337,K337)</f>
        <v>1</v>
      </c>
      <c r="M337" s="309">
        <f t="shared" si="47"/>
        <v>1.976284584980237E-3</v>
      </c>
      <c r="N337" s="255">
        <f>D302</f>
        <v>506</v>
      </c>
      <c r="O337" s="178" t="s">
        <v>165</v>
      </c>
      <c r="P337" s="6">
        <f t="shared" si="44"/>
        <v>1</v>
      </c>
      <c r="Q337" s="282"/>
    </row>
    <row r="338" spans="1:17" x14ac:dyDescent="0.25">
      <c r="A338" s="166"/>
      <c r="B338" s="167"/>
      <c r="C338" s="167"/>
      <c r="D338" s="167"/>
      <c r="E338" s="167"/>
      <c r="F338" s="168"/>
      <c r="G338" s="168"/>
      <c r="H338" s="169"/>
      <c r="I338" s="66"/>
      <c r="J338" s="38"/>
      <c r="K338" s="263"/>
      <c r="L338" s="419">
        <f t="shared" si="48"/>
        <v>0</v>
      </c>
      <c r="M338" s="309">
        <f t="shared" si="47"/>
        <v>0</v>
      </c>
      <c r="N338" s="255">
        <f>D302</f>
        <v>506</v>
      </c>
      <c r="O338" s="178" t="s">
        <v>395</v>
      </c>
      <c r="P338" s="6">
        <f t="shared" si="44"/>
        <v>0</v>
      </c>
      <c r="Q338" s="12"/>
    </row>
    <row r="339" spans="1:17" x14ac:dyDescent="0.25">
      <c r="A339" s="166"/>
      <c r="B339" s="167"/>
      <c r="C339" s="167"/>
      <c r="D339" s="167"/>
      <c r="E339" s="167"/>
      <c r="F339" s="168"/>
      <c r="G339" s="168"/>
      <c r="H339" s="169"/>
      <c r="I339" s="70"/>
      <c r="J339" s="176"/>
      <c r="K339" s="264"/>
      <c r="L339" s="419">
        <f t="shared" si="48"/>
        <v>0</v>
      </c>
      <c r="M339" s="309">
        <f t="shared" si="47"/>
        <v>0</v>
      </c>
      <c r="N339" s="255">
        <f>D302</f>
        <v>506</v>
      </c>
      <c r="O339" s="171" t="s">
        <v>118</v>
      </c>
      <c r="P339" s="6">
        <f t="shared" si="44"/>
        <v>0</v>
      </c>
      <c r="Q339" s="13"/>
    </row>
    <row r="340" spans="1:17" x14ac:dyDescent="0.25">
      <c r="A340" s="166"/>
      <c r="B340" s="167"/>
      <c r="C340" s="167"/>
      <c r="D340" s="167"/>
      <c r="E340" s="167"/>
      <c r="F340" s="168"/>
      <c r="G340" s="168"/>
      <c r="H340" s="169"/>
      <c r="I340" s="70">
        <v>23</v>
      </c>
      <c r="J340" s="176"/>
      <c r="K340" s="264"/>
      <c r="L340" s="419">
        <f t="shared" si="48"/>
        <v>23</v>
      </c>
      <c r="M340" s="309">
        <f t="shared" si="47"/>
        <v>4.5454545454545456E-2</v>
      </c>
      <c r="N340" s="255">
        <f>D302</f>
        <v>506</v>
      </c>
      <c r="O340" s="178" t="s">
        <v>132</v>
      </c>
      <c r="P340" s="6">
        <f t="shared" si="44"/>
        <v>23</v>
      </c>
      <c r="Q340" s="13"/>
    </row>
    <row r="341" spans="1:17" x14ac:dyDescent="0.25">
      <c r="A341" s="166"/>
      <c r="B341" s="167"/>
      <c r="C341" s="167"/>
      <c r="D341" s="167"/>
      <c r="E341" s="167"/>
      <c r="F341" s="168"/>
      <c r="G341" s="168"/>
      <c r="H341" s="169"/>
      <c r="I341" s="70"/>
      <c r="J341" s="176"/>
      <c r="K341" s="263"/>
      <c r="L341" s="419">
        <f t="shared" si="48"/>
        <v>0</v>
      </c>
      <c r="M341" s="309">
        <f t="shared" si="47"/>
        <v>0</v>
      </c>
      <c r="N341" s="255" t="str">
        <f>D301</f>
        <v>Build QTY</v>
      </c>
      <c r="O341" s="178" t="s">
        <v>101</v>
      </c>
      <c r="P341" s="6">
        <f t="shared" si="44"/>
        <v>0</v>
      </c>
      <c r="Q341" s="134"/>
    </row>
    <row r="342" spans="1:17" x14ac:dyDescent="0.25">
      <c r="A342" s="166"/>
      <c r="B342" s="167"/>
      <c r="C342" s="167"/>
      <c r="D342" s="167"/>
      <c r="E342" s="167"/>
      <c r="F342" s="168"/>
      <c r="G342" s="168"/>
      <c r="H342" s="169"/>
      <c r="I342" s="70"/>
      <c r="J342" s="176"/>
      <c r="K342" s="263">
        <v>1</v>
      </c>
      <c r="L342" s="419">
        <f t="shared" si="48"/>
        <v>1</v>
      </c>
      <c r="M342" s="309">
        <f t="shared" si="47"/>
        <v>1.976284584980237E-3</v>
      </c>
      <c r="N342" s="255">
        <f>D302</f>
        <v>506</v>
      </c>
      <c r="O342" s="178" t="s">
        <v>180</v>
      </c>
      <c r="P342" s="6">
        <f t="shared" si="44"/>
        <v>1</v>
      </c>
      <c r="Q342" s="134"/>
    </row>
    <row r="343" spans="1:17" x14ac:dyDescent="0.25">
      <c r="A343" s="166"/>
      <c r="B343" s="167"/>
      <c r="C343" s="167"/>
      <c r="D343" s="167"/>
      <c r="E343" s="167"/>
      <c r="F343" s="168"/>
      <c r="G343" s="168"/>
      <c r="H343" s="169"/>
      <c r="I343" s="70"/>
      <c r="J343" s="176"/>
      <c r="K343" s="263"/>
      <c r="L343" s="419">
        <f t="shared" si="48"/>
        <v>0</v>
      </c>
      <c r="M343" s="309">
        <f t="shared" si="47"/>
        <v>0</v>
      </c>
      <c r="N343" s="255">
        <f>D302</f>
        <v>506</v>
      </c>
      <c r="O343" s="178" t="s">
        <v>187</v>
      </c>
      <c r="P343" s="6">
        <f t="shared" si="44"/>
        <v>0</v>
      </c>
      <c r="Q343" s="281"/>
    </row>
    <row r="344" spans="1:17" x14ac:dyDescent="0.25">
      <c r="A344" s="166"/>
      <c r="B344" s="167"/>
      <c r="C344" s="167"/>
      <c r="D344" s="167"/>
      <c r="E344" s="167"/>
      <c r="F344" s="168"/>
      <c r="G344" s="168"/>
      <c r="H344" s="169"/>
      <c r="I344" s="70"/>
      <c r="J344" s="176"/>
      <c r="K344" s="263"/>
      <c r="L344" s="419">
        <v>0</v>
      </c>
      <c r="M344" s="309">
        <f t="shared" si="47"/>
        <v>0</v>
      </c>
      <c r="N344" s="255">
        <f>D302</f>
        <v>506</v>
      </c>
      <c r="O344" s="178" t="s">
        <v>234</v>
      </c>
      <c r="P344" s="6">
        <f t="shared" si="44"/>
        <v>0</v>
      </c>
      <c r="Q344" s="134"/>
    </row>
    <row r="345" spans="1:17" x14ac:dyDescent="0.25">
      <c r="A345" s="166"/>
      <c r="B345" s="167"/>
      <c r="C345" s="167"/>
      <c r="D345" s="167"/>
      <c r="E345" s="167"/>
      <c r="F345" s="168"/>
      <c r="G345" s="168"/>
      <c r="H345" s="169"/>
      <c r="I345" s="66"/>
      <c r="J345" s="38"/>
      <c r="K345" s="263"/>
      <c r="L345" s="419">
        <v>0</v>
      </c>
      <c r="M345" s="309">
        <f t="shared" si="47"/>
        <v>0</v>
      </c>
      <c r="N345" s="255">
        <f>D302</f>
        <v>506</v>
      </c>
      <c r="O345" s="178" t="s">
        <v>432</v>
      </c>
      <c r="P345" s="6">
        <f t="shared" si="44"/>
        <v>0</v>
      </c>
      <c r="Q345" s="281"/>
    </row>
    <row r="346" spans="1:17" x14ac:dyDescent="0.25">
      <c r="A346" s="166"/>
      <c r="B346" s="167"/>
      <c r="C346" s="167"/>
      <c r="D346" s="167"/>
      <c r="E346" s="167"/>
      <c r="F346" s="168"/>
      <c r="G346" s="168"/>
      <c r="H346" s="169"/>
      <c r="I346" s="66"/>
      <c r="J346" s="38"/>
      <c r="K346" s="263"/>
      <c r="L346" s="419">
        <v>0</v>
      </c>
      <c r="M346" s="309">
        <f t="shared" si="47"/>
        <v>0</v>
      </c>
      <c r="N346" s="255">
        <v>588</v>
      </c>
      <c r="O346" s="178" t="s">
        <v>133</v>
      </c>
      <c r="P346" s="6">
        <f t="shared" si="44"/>
        <v>0</v>
      </c>
      <c r="Q346" s="281"/>
    </row>
    <row r="347" spans="1:17" ht="15.75" thickBot="1" x14ac:dyDescent="0.3">
      <c r="A347" s="183"/>
      <c r="B347" s="184"/>
      <c r="C347" s="184"/>
      <c r="D347" s="184"/>
      <c r="E347" s="184"/>
      <c r="F347" s="185"/>
      <c r="G347" s="185"/>
      <c r="H347" s="186"/>
      <c r="I347" s="233"/>
      <c r="J347" s="239"/>
      <c r="K347" s="265"/>
      <c r="L347" s="427">
        <v>0</v>
      </c>
      <c r="M347" s="306">
        <f t="shared" si="47"/>
        <v>0</v>
      </c>
      <c r="N347" s="255">
        <f>D302</f>
        <v>506</v>
      </c>
      <c r="O347" s="240" t="s">
        <v>433</v>
      </c>
      <c r="P347" s="6">
        <f t="shared" si="44"/>
        <v>0</v>
      </c>
      <c r="Q347" s="285"/>
    </row>
    <row r="348" spans="1:17" ht="15.75" thickBot="1" x14ac:dyDescent="0.3">
      <c r="H348" s="187" t="s">
        <v>5</v>
      </c>
      <c r="I348" s="468">
        <f>SUM(I303:I347)</f>
        <v>69</v>
      </c>
      <c r="J348" s="468">
        <f>SUM(J303:J347)</f>
        <v>19</v>
      </c>
      <c r="K348" s="468">
        <f>SUM(K303:K321,K334:K347,K324)</f>
        <v>4</v>
      </c>
      <c r="L348" s="468">
        <f>SUM(L303:L347)</f>
        <v>44</v>
      </c>
      <c r="M348" s="441">
        <f>L348/$D$302</f>
        <v>8.6956521739130432E-2</v>
      </c>
    </row>
    <row r="349" spans="1:17" ht="15.75" thickBot="1" x14ac:dyDescent="0.3"/>
    <row r="350" spans="1:17" ht="30.75" thickBot="1" x14ac:dyDescent="0.3">
      <c r="A350" s="147" t="s">
        <v>178</v>
      </c>
      <c r="B350" s="243" t="s">
        <v>50</v>
      </c>
      <c r="C350" s="243" t="s">
        <v>120</v>
      </c>
      <c r="D350" s="148" t="s">
        <v>18</v>
      </c>
      <c r="E350" s="148" t="s">
        <v>17</v>
      </c>
      <c r="F350" s="149" t="s">
        <v>1</v>
      </c>
      <c r="G350" s="149" t="s">
        <v>90</v>
      </c>
      <c r="H350" s="150" t="s">
        <v>24</v>
      </c>
      <c r="I350" s="151" t="s">
        <v>91</v>
      </c>
      <c r="J350" s="151" t="s">
        <v>92</v>
      </c>
      <c r="K350" s="152" t="s">
        <v>93</v>
      </c>
      <c r="L350" s="152" t="s">
        <v>5</v>
      </c>
      <c r="M350" s="152" t="s">
        <v>2</v>
      </c>
      <c r="N350" s="153" t="s">
        <v>166</v>
      </c>
      <c r="O350" s="154" t="s">
        <v>21</v>
      </c>
      <c r="P350" s="6" t="s">
        <v>5</v>
      </c>
      <c r="Q350" s="36" t="s">
        <v>7</v>
      </c>
    </row>
    <row r="351" spans="1:17" ht="15.75" thickBot="1" x14ac:dyDescent="0.3">
      <c r="A351" s="247">
        <v>1488012</v>
      </c>
      <c r="B351" s="247" t="s">
        <v>229</v>
      </c>
      <c r="C351" s="247">
        <v>1920</v>
      </c>
      <c r="D351" s="421">
        <v>1963</v>
      </c>
      <c r="E351" s="422">
        <v>1782</v>
      </c>
      <c r="F351" s="423">
        <f>E351/D351</f>
        <v>0.90779419256240446</v>
      </c>
      <c r="G351" s="424">
        <f>J397/D351</f>
        <v>4.3301069791136015E-2</v>
      </c>
      <c r="H351" s="248">
        <v>45091</v>
      </c>
      <c r="I351" s="155"/>
      <c r="J351" s="156"/>
      <c r="K351" s="157"/>
      <c r="L351" s="158"/>
      <c r="M351" s="319"/>
      <c r="N351" s="156"/>
      <c r="O351" s="159" t="s">
        <v>79</v>
      </c>
      <c r="Q351" s="84" t="s">
        <v>169</v>
      </c>
    </row>
    <row r="352" spans="1:17" x14ac:dyDescent="0.25">
      <c r="A352" s="160"/>
      <c r="B352" s="161"/>
      <c r="C352" s="161"/>
      <c r="D352" s="161"/>
      <c r="E352" s="161"/>
      <c r="F352" s="162"/>
      <c r="G352" s="162"/>
      <c r="H352" s="249"/>
      <c r="I352" s="224">
        <v>5</v>
      </c>
      <c r="J352" s="221"/>
      <c r="K352" s="222"/>
      <c r="L352" s="456">
        <f t="shared" ref="L352:L370" si="49">SUM(I352,K352)</f>
        <v>5</v>
      </c>
      <c r="M352" s="307">
        <f>L352/$D$351</f>
        <v>2.5471217524197657E-3</v>
      </c>
      <c r="N352" s="255">
        <f>D351</f>
        <v>1963</v>
      </c>
      <c r="O352" s="223" t="s">
        <v>14</v>
      </c>
      <c r="P352" s="6">
        <f>L352</f>
        <v>5</v>
      </c>
      <c r="Q352" s="84"/>
    </row>
    <row r="353" spans="1:17" x14ac:dyDescent="0.25">
      <c r="A353" s="166"/>
      <c r="B353" s="167"/>
      <c r="C353" s="167"/>
      <c r="D353" s="167"/>
      <c r="E353" s="167"/>
      <c r="F353" s="168"/>
      <c r="G353" s="168"/>
      <c r="H353" s="250"/>
      <c r="I353" s="224">
        <v>5</v>
      </c>
      <c r="J353" s="38"/>
      <c r="K353" s="67">
        <v>1</v>
      </c>
      <c r="L353" s="179">
        <f t="shared" si="49"/>
        <v>6</v>
      </c>
      <c r="M353" s="309">
        <f t="shared" ref="M353:M370" si="50">L353/$D$351</f>
        <v>3.0565461029037188E-3</v>
      </c>
      <c r="N353" s="255">
        <f>D351</f>
        <v>1963</v>
      </c>
      <c r="O353" s="171" t="s">
        <v>94</v>
      </c>
      <c r="P353" s="6">
        <f t="shared" ref="P353:P396" si="51">L353</f>
        <v>6</v>
      </c>
      <c r="Q353" s="134"/>
    </row>
    <row r="354" spans="1:17" x14ac:dyDescent="0.25">
      <c r="A354" s="166"/>
      <c r="B354" s="167"/>
      <c r="C354" s="167"/>
      <c r="D354" s="167"/>
      <c r="E354" s="167"/>
      <c r="F354" s="168"/>
      <c r="G354" s="168"/>
      <c r="H354" s="250"/>
      <c r="I354" s="224"/>
      <c r="J354" s="172"/>
      <c r="K354" s="170"/>
      <c r="L354" s="179">
        <f t="shared" si="49"/>
        <v>0</v>
      </c>
      <c r="M354" s="309">
        <f t="shared" si="50"/>
        <v>0</v>
      </c>
      <c r="N354" s="255">
        <f>D351</f>
        <v>1963</v>
      </c>
      <c r="O354" s="173" t="s">
        <v>8</v>
      </c>
      <c r="P354" s="6">
        <f t="shared" si="51"/>
        <v>0</v>
      </c>
      <c r="Q354" s="134"/>
    </row>
    <row r="355" spans="1:17" x14ac:dyDescent="0.25">
      <c r="A355" s="166"/>
      <c r="B355" s="167"/>
      <c r="C355" s="167"/>
      <c r="D355" s="167"/>
      <c r="E355" s="167"/>
      <c r="F355" s="168"/>
      <c r="G355" s="168"/>
      <c r="H355" s="250"/>
      <c r="I355" s="224"/>
      <c r="J355" s="38"/>
      <c r="K355" s="170"/>
      <c r="L355" s="179">
        <f t="shared" si="49"/>
        <v>0</v>
      </c>
      <c r="M355" s="309">
        <f t="shared" si="50"/>
        <v>0</v>
      </c>
      <c r="N355" s="255">
        <f>D351</f>
        <v>1963</v>
      </c>
      <c r="O355" s="173" t="s">
        <v>9</v>
      </c>
      <c r="P355" s="6">
        <f t="shared" si="51"/>
        <v>0</v>
      </c>
      <c r="Q355" s="134"/>
    </row>
    <row r="356" spans="1:17" x14ac:dyDescent="0.25">
      <c r="A356" s="166"/>
      <c r="B356" s="167"/>
      <c r="C356" s="167"/>
      <c r="D356" s="167"/>
      <c r="E356" s="167"/>
      <c r="F356" s="168"/>
      <c r="G356" s="168"/>
      <c r="H356" s="250"/>
      <c r="I356" s="224">
        <v>85</v>
      </c>
      <c r="J356" s="172"/>
      <c r="K356" s="170">
        <v>14</v>
      </c>
      <c r="L356" s="179">
        <f t="shared" si="49"/>
        <v>99</v>
      </c>
      <c r="M356" s="309">
        <f t="shared" si="50"/>
        <v>5.0433010697911361E-2</v>
      </c>
      <c r="N356" s="255">
        <f>D351</f>
        <v>1963</v>
      </c>
      <c r="O356" s="171" t="s">
        <v>16</v>
      </c>
      <c r="P356" s="6">
        <f t="shared" si="51"/>
        <v>99</v>
      </c>
      <c r="Q356" s="134"/>
    </row>
    <row r="357" spans="1:17" x14ac:dyDescent="0.25">
      <c r="A357" s="166"/>
      <c r="B357" s="167"/>
      <c r="C357" s="167"/>
      <c r="D357" s="167"/>
      <c r="E357" s="167"/>
      <c r="F357" s="168"/>
      <c r="G357" s="168"/>
      <c r="H357" s="250"/>
      <c r="I357" s="224"/>
      <c r="J357" s="172"/>
      <c r="K357" s="170"/>
      <c r="L357" s="179">
        <f t="shared" si="49"/>
        <v>0</v>
      </c>
      <c r="M357" s="309">
        <f t="shared" si="50"/>
        <v>0</v>
      </c>
      <c r="N357" s="255">
        <f>D351</f>
        <v>1963</v>
      </c>
      <c r="O357" s="171" t="s">
        <v>95</v>
      </c>
      <c r="P357" s="6">
        <f t="shared" si="51"/>
        <v>0</v>
      </c>
      <c r="Q357" s="134"/>
    </row>
    <row r="358" spans="1:17" x14ac:dyDescent="0.25">
      <c r="A358" s="166"/>
      <c r="B358" s="167"/>
      <c r="C358" s="167"/>
      <c r="D358" s="167"/>
      <c r="E358" s="167"/>
      <c r="F358" s="168"/>
      <c r="G358" s="168"/>
      <c r="H358" s="250"/>
      <c r="I358" s="224"/>
      <c r="J358" s="38"/>
      <c r="K358" s="170"/>
      <c r="L358" s="179">
        <f t="shared" si="49"/>
        <v>0</v>
      </c>
      <c r="M358" s="309">
        <f t="shared" si="50"/>
        <v>0</v>
      </c>
      <c r="N358" s="255">
        <f>D351</f>
        <v>1963</v>
      </c>
      <c r="O358" s="171" t="s">
        <v>255</v>
      </c>
      <c r="P358" s="6">
        <f t="shared" si="51"/>
        <v>0</v>
      </c>
      <c r="Q358" s="174"/>
    </row>
    <row r="359" spans="1:17" x14ac:dyDescent="0.25">
      <c r="A359" s="166"/>
      <c r="B359" s="167"/>
      <c r="C359" s="167"/>
      <c r="D359" s="167"/>
      <c r="E359" s="167"/>
      <c r="F359" s="168"/>
      <c r="G359" s="168"/>
      <c r="H359" s="250"/>
      <c r="I359" s="224">
        <v>2</v>
      </c>
      <c r="J359" s="172"/>
      <c r="K359" s="170">
        <v>2</v>
      </c>
      <c r="L359" s="179">
        <f t="shared" si="49"/>
        <v>4</v>
      </c>
      <c r="M359" s="309">
        <f t="shared" si="50"/>
        <v>2.0376974019358125E-3</v>
      </c>
      <c r="N359" s="255">
        <f>D351</f>
        <v>1963</v>
      </c>
      <c r="O359" s="171" t="s">
        <v>36</v>
      </c>
      <c r="P359" s="6">
        <f t="shared" si="51"/>
        <v>4</v>
      </c>
      <c r="Q359" s="175"/>
    </row>
    <row r="360" spans="1:17" x14ac:dyDescent="0.25">
      <c r="A360" s="166"/>
      <c r="B360" s="167"/>
      <c r="C360" s="167"/>
      <c r="D360" s="167"/>
      <c r="E360" s="167"/>
      <c r="F360" s="168"/>
      <c r="G360" s="168"/>
      <c r="H360" s="250"/>
      <c r="I360" s="224">
        <v>1</v>
      </c>
      <c r="J360" s="172"/>
      <c r="K360" s="170">
        <v>2</v>
      </c>
      <c r="L360" s="179">
        <f t="shared" si="49"/>
        <v>3</v>
      </c>
      <c r="M360" s="309">
        <f t="shared" si="50"/>
        <v>1.5282730514518594E-3</v>
      </c>
      <c r="N360" s="255">
        <f>D351</f>
        <v>1963</v>
      </c>
      <c r="O360" s="171" t="s">
        <v>3</v>
      </c>
      <c r="P360" s="6">
        <f t="shared" si="51"/>
        <v>3</v>
      </c>
      <c r="Q360" s="175"/>
    </row>
    <row r="361" spans="1:17" x14ac:dyDescent="0.25">
      <c r="A361" s="166"/>
      <c r="B361" s="167"/>
      <c r="C361" s="167"/>
      <c r="D361" s="167"/>
      <c r="E361" s="167"/>
      <c r="F361" s="168"/>
      <c r="G361" s="168"/>
      <c r="H361" s="250"/>
      <c r="I361" s="224">
        <v>1</v>
      </c>
      <c r="J361" s="176"/>
      <c r="K361" s="177"/>
      <c r="L361" s="179">
        <f t="shared" si="49"/>
        <v>1</v>
      </c>
      <c r="M361" s="309">
        <f t="shared" si="50"/>
        <v>5.0942435048395313E-4</v>
      </c>
      <c r="N361" s="255">
        <f>D351</f>
        <v>1963</v>
      </c>
      <c r="O361" s="178" t="s">
        <v>29</v>
      </c>
      <c r="P361" s="6">
        <f t="shared" si="51"/>
        <v>1</v>
      </c>
      <c r="Q361" s="175"/>
    </row>
    <row r="362" spans="1:17" x14ac:dyDescent="0.25">
      <c r="A362" s="166"/>
      <c r="B362" s="167"/>
      <c r="C362" s="167"/>
      <c r="D362" s="167"/>
      <c r="E362" s="167"/>
      <c r="F362" s="168"/>
      <c r="G362" s="168"/>
      <c r="H362" s="250"/>
      <c r="I362" s="224">
        <v>2</v>
      </c>
      <c r="J362" s="38"/>
      <c r="K362" s="170">
        <v>3</v>
      </c>
      <c r="L362" s="179">
        <f t="shared" si="49"/>
        <v>5</v>
      </c>
      <c r="M362" s="309">
        <f t="shared" si="50"/>
        <v>2.5471217524197657E-3</v>
      </c>
      <c r="N362" s="255">
        <f>D351</f>
        <v>1963</v>
      </c>
      <c r="O362" s="171" t="s">
        <v>39</v>
      </c>
      <c r="P362" s="6">
        <f t="shared" si="51"/>
        <v>5</v>
      </c>
      <c r="Q362" s="175"/>
    </row>
    <row r="363" spans="1:17" x14ac:dyDescent="0.25">
      <c r="A363" s="166"/>
      <c r="B363" s="167"/>
      <c r="C363" s="167"/>
      <c r="D363" s="167"/>
      <c r="E363" s="167"/>
      <c r="F363" s="168"/>
      <c r="G363" s="168"/>
      <c r="H363" s="250"/>
      <c r="I363" s="224">
        <v>4</v>
      </c>
      <c r="J363" s="38"/>
      <c r="K363" s="170"/>
      <c r="L363" s="179">
        <f t="shared" si="49"/>
        <v>4</v>
      </c>
      <c r="M363" s="309">
        <f t="shared" si="50"/>
        <v>2.0376974019358125E-3</v>
      </c>
      <c r="N363" s="255">
        <f>D351</f>
        <v>1963</v>
      </c>
      <c r="O363" s="171" t="s">
        <v>293</v>
      </c>
      <c r="P363" s="6">
        <f t="shared" si="51"/>
        <v>4</v>
      </c>
      <c r="Q363" s="346"/>
    </row>
    <row r="364" spans="1:17" x14ac:dyDescent="0.25">
      <c r="A364" s="166"/>
      <c r="B364" s="167"/>
      <c r="C364" s="167"/>
      <c r="D364" s="167"/>
      <c r="E364" s="167"/>
      <c r="F364" s="168"/>
      <c r="G364" s="168"/>
      <c r="H364" s="250"/>
      <c r="I364" s="224"/>
      <c r="J364" s="38"/>
      <c r="K364" s="231"/>
      <c r="L364" s="179">
        <f t="shared" si="49"/>
        <v>0</v>
      </c>
      <c r="M364" s="309">
        <f t="shared" si="50"/>
        <v>0</v>
      </c>
      <c r="N364" s="255">
        <f>D351</f>
        <v>1963</v>
      </c>
      <c r="O364" s="245" t="s">
        <v>179</v>
      </c>
      <c r="P364" s="6">
        <f t="shared" si="51"/>
        <v>0</v>
      </c>
      <c r="Q364" s="174"/>
    </row>
    <row r="365" spans="1:17" x14ac:dyDescent="0.25">
      <c r="A365" s="166"/>
      <c r="B365" s="167"/>
      <c r="C365" s="167"/>
      <c r="D365" s="167"/>
      <c r="E365" s="167"/>
      <c r="F365" s="168"/>
      <c r="G365" s="168"/>
      <c r="H365" s="250"/>
      <c r="I365" s="224">
        <v>2</v>
      </c>
      <c r="J365" s="38"/>
      <c r="K365" s="170"/>
      <c r="L365" s="179">
        <f t="shared" si="49"/>
        <v>2</v>
      </c>
      <c r="M365" s="309">
        <f t="shared" si="50"/>
        <v>1.0188487009679063E-3</v>
      </c>
      <c r="N365" s="255">
        <f>D351</f>
        <v>1963</v>
      </c>
      <c r="O365" s="197" t="s">
        <v>20</v>
      </c>
      <c r="P365" s="6">
        <f t="shared" si="51"/>
        <v>2</v>
      </c>
      <c r="Q365" s="85"/>
    </row>
    <row r="366" spans="1:17" x14ac:dyDescent="0.25">
      <c r="A366" s="166"/>
      <c r="B366" s="167"/>
      <c r="C366" s="167"/>
      <c r="D366" s="167"/>
      <c r="E366" s="167"/>
      <c r="F366" s="168"/>
      <c r="G366" s="168"/>
      <c r="H366" s="250"/>
      <c r="I366" s="224">
        <v>3</v>
      </c>
      <c r="J366" s="38"/>
      <c r="K366" s="170"/>
      <c r="L366" s="179">
        <f t="shared" si="49"/>
        <v>3</v>
      </c>
      <c r="M366" s="309">
        <f t="shared" si="50"/>
        <v>1.5282730514518594E-3</v>
      </c>
      <c r="N366" s="255">
        <f>D351</f>
        <v>1963</v>
      </c>
      <c r="O366" s="171" t="s">
        <v>75</v>
      </c>
      <c r="P366" s="6">
        <f t="shared" si="51"/>
        <v>3</v>
      </c>
      <c r="Q366" s="174"/>
    </row>
    <row r="367" spans="1:17" x14ac:dyDescent="0.25">
      <c r="A367" s="166"/>
      <c r="B367" s="167"/>
      <c r="C367" s="167"/>
      <c r="D367" s="167"/>
      <c r="E367" s="167"/>
      <c r="F367" s="168"/>
      <c r="G367" s="168"/>
      <c r="H367" s="250"/>
      <c r="I367" s="224"/>
      <c r="J367" s="38"/>
      <c r="K367" s="170"/>
      <c r="L367" s="179">
        <f t="shared" si="49"/>
        <v>0</v>
      </c>
      <c r="M367" s="309">
        <f t="shared" si="50"/>
        <v>0</v>
      </c>
      <c r="N367" s="255">
        <f>D351</f>
        <v>1963</v>
      </c>
      <c r="O367" s="178" t="s">
        <v>84</v>
      </c>
      <c r="P367" s="6">
        <f t="shared" si="51"/>
        <v>0</v>
      </c>
      <c r="Q367" s="175"/>
    </row>
    <row r="368" spans="1:17" x14ac:dyDescent="0.25">
      <c r="A368" s="166"/>
      <c r="B368" s="167"/>
      <c r="C368" s="167"/>
      <c r="D368" s="167"/>
      <c r="E368" s="167"/>
      <c r="F368" s="168"/>
      <c r="G368" s="168"/>
      <c r="H368" s="250"/>
      <c r="I368" s="66">
        <v>1</v>
      </c>
      <c r="J368" s="38"/>
      <c r="K368" s="170"/>
      <c r="L368" s="179">
        <f t="shared" si="49"/>
        <v>1</v>
      </c>
      <c r="M368" s="309">
        <f t="shared" si="50"/>
        <v>5.0942435048395313E-4</v>
      </c>
      <c r="N368" s="255">
        <f>D351</f>
        <v>1963</v>
      </c>
      <c r="O368" s="171" t="s">
        <v>546</v>
      </c>
      <c r="P368" s="6">
        <f t="shared" si="51"/>
        <v>1</v>
      </c>
      <c r="Q368" s="175"/>
    </row>
    <row r="369" spans="1:17" x14ac:dyDescent="0.25">
      <c r="A369" s="166"/>
      <c r="B369" s="167"/>
      <c r="C369" s="167"/>
      <c r="D369" s="167"/>
      <c r="E369" s="167"/>
      <c r="F369" s="168"/>
      <c r="G369" s="168"/>
      <c r="H369" s="250"/>
      <c r="I369" s="66">
        <v>1</v>
      </c>
      <c r="J369" s="172"/>
      <c r="K369" s="170"/>
      <c r="L369" s="179">
        <f t="shared" si="49"/>
        <v>1</v>
      </c>
      <c r="M369" s="309">
        <f t="shared" si="50"/>
        <v>5.0942435048395313E-4</v>
      </c>
      <c r="N369" s="337" t="str">
        <f>D350</f>
        <v>Build QTY</v>
      </c>
      <c r="O369" s="178" t="s">
        <v>394</v>
      </c>
      <c r="P369" s="6">
        <f t="shared" si="51"/>
        <v>1</v>
      </c>
      <c r="Q369" s="85"/>
    </row>
    <row r="370" spans="1:17" ht="15.75" thickBot="1" x14ac:dyDescent="0.3">
      <c r="A370" s="166"/>
      <c r="B370" s="167"/>
      <c r="C370" s="167"/>
      <c r="D370" s="167"/>
      <c r="E370" s="167"/>
      <c r="F370" s="168"/>
      <c r="G370" s="168"/>
      <c r="H370" s="250"/>
      <c r="I370" s="209">
        <v>4</v>
      </c>
      <c r="J370" s="336"/>
      <c r="K370" s="229"/>
      <c r="L370" s="232">
        <f t="shared" si="49"/>
        <v>4</v>
      </c>
      <c r="M370" s="306">
        <f t="shared" si="50"/>
        <v>2.0376974019358125E-3</v>
      </c>
      <c r="N370" s="255">
        <f>D351</f>
        <v>1963</v>
      </c>
      <c r="O370" s="178" t="s">
        <v>37</v>
      </c>
      <c r="P370" s="6">
        <f t="shared" si="51"/>
        <v>4</v>
      </c>
      <c r="Q370" s="175" t="s">
        <v>547</v>
      </c>
    </row>
    <row r="371" spans="1:17" ht="15.75" thickBot="1" x14ac:dyDescent="0.3">
      <c r="A371" s="166"/>
      <c r="B371" s="167"/>
      <c r="C371" s="167"/>
      <c r="D371" s="167"/>
      <c r="E371" s="167"/>
      <c r="F371" s="168"/>
      <c r="G371" s="168"/>
      <c r="H371" s="251"/>
      <c r="I371" s="242"/>
      <c r="J371" s="242"/>
      <c r="K371" s="157"/>
      <c r="L371" s="158"/>
      <c r="M371" s="308"/>
      <c r="N371" s="260"/>
      <c r="O371" s="159" t="s">
        <v>98</v>
      </c>
      <c r="P371" s="6">
        <f t="shared" si="51"/>
        <v>0</v>
      </c>
      <c r="Q371" s="174"/>
    </row>
    <row r="372" spans="1:17" x14ac:dyDescent="0.25">
      <c r="A372" s="166"/>
      <c r="B372" s="167"/>
      <c r="C372" s="167"/>
      <c r="D372" s="167"/>
      <c r="E372" s="167"/>
      <c r="F372" s="168"/>
      <c r="G372" s="168"/>
      <c r="H372" s="250"/>
      <c r="I372" s="270"/>
      <c r="J372" s="269">
        <v>7</v>
      </c>
      <c r="K372" s="163"/>
      <c r="L372" s="164">
        <f>SUM(I372,K372)</f>
        <v>0</v>
      </c>
      <c r="M372" s="165">
        <f>L372/$D$351</f>
        <v>0</v>
      </c>
      <c r="N372" s="255">
        <f>D351</f>
        <v>1963</v>
      </c>
      <c r="O372" s="241" t="s">
        <v>99</v>
      </c>
      <c r="P372" s="6">
        <f t="shared" si="51"/>
        <v>0</v>
      </c>
      <c r="Q372" s="180"/>
    </row>
    <row r="373" spans="1:17" x14ac:dyDescent="0.25">
      <c r="A373" s="166"/>
      <c r="B373" s="167"/>
      <c r="C373" s="167"/>
      <c r="D373" s="167"/>
      <c r="E373" s="167"/>
      <c r="F373" s="168"/>
      <c r="G373" s="168"/>
      <c r="H373" s="250"/>
      <c r="I373" s="66"/>
      <c r="J373" s="38">
        <v>3</v>
      </c>
      <c r="K373" s="170"/>
      <c r="L373" s="234">
        <f>SUM(I373,K373)</f>
        <v>0</v>
      </c>
      <c r="M373" s="165">
        <f t="shared" ref="M373:M379" si="52">L373/$D$351</f>
        <v>0</v>
      </c>
      <c r="N373" s="255">
        <f>D351</f>
        <v>1963</v>
      </c>
      <c r="O373" s="226" t="s">
        <v>10</v>
      </c>
      <c r="P373" s="6">
        <f t="shared" si="51"/>
        <v>0</v>
      </c>
      <c r="Q373" s="180"/>
    </row>
    <row r="374" spans="1:17" x14ac:dyDescent="0.25">
      <c r="A374" s="166"/>
      <c r="B374" s="167"/>
      <c r="C374" s="167"/>
      <c r="D374" s="167"/>
      <c r="E374" s="167"/>
      <c r="F374" s="168"/>
      <c r="G374" s="168"/>
      <c r="H374" s="250"/>
      <c r="I374" s="225"/>
      <c r="J374" s="172"/>
      <c r="K374" s="170"/>
      <c r="L374" s="234">
        <f t="shared" ref="L374:L379" si="53">SUM(I374,K374)</f>
        <v>0</v>
      </c>
      <c r="M374" s="165">
        <f t="shared" si="52"/>
        <v>0</v>
      </c>
      <c r="N374" s="255">
        <f>D351</f>
        <v>1963</v>
      </c>
      <c r="O374" s="178" t="s">
        <v>84</v>
      </c>
      <c r="P374" s="6">
        <f t="shared" si="51"/>
        <v>0</v>
      </c>
      <c r="Q374" s="180"/>
    </row>
    <row r="375" spans="1:17" x14ac:dyDescent="0.25">
      <c r="A375" s="166"/>
      <c r="B375" s="167"/>
      <c r="C375" s="167"/>
      <c r="D375" s="167"/>
      <c r="E375" s="167"/>
      <c r="F375" s="168"/>
      <c r="G375" s="168"/>
      <c r="H375" s="250"/>
      <c r="I375" s="66"/>
      <c r="J375" s="38">
        <v>19</v>
      </c>
      <c r="K375" s="170"/>
      <c r="L375" s="234">
        <f t="shared" si="53"/>
        <v>0</v>
      </c>
      <c r="M375" s="165">
        <f t="shared" si="52"/>
        <v>0</v>
      </c>
      <c r="N375" s="255">
        <f>D351</f>
        <v>1963</v>
      </c>
      <c r="O375" s="226" t="s">
        <v>100</v>
      </c>
      <c r="P375" s="6">
        <f t="shared" si="51"/>
        <v>0</v>
      </c>
      <c r="Q375" s="175" t="s">
        <v>548</v>
      </c>
    </row>
    <row r="376" spans="1:17" x14ac:dyDescent="0.25">
      <c r="A376" s="166"/>
      <c r="B376" s="167"/>
      <c r="C376" s="167"/>
      <c r="D376" s="167"/>
      <c r="E376" s="167"/>
      <c r="F376" s="168"/>
      <c r="G376" s="168"/>
      <c r="H376" s="250"/>
      <c r="I376" s="66"/>
      <c r="J376" s="38">
        <v>3</v>
      </c>
      <c r="K376" s="170"/>
      <c r="L376" s="234">
        <f t="shared" si="53"/>
        <v>0</v>
      </c>
      <c r="M376" s="165">
        <f t="shared" si="52"/>
        <v>0</v>
      </c>
      <c r="N376" s="255">
        <f>D351</f>
        <v>1963</v>
      </c>
      <c r="O376" s="178" t="s">
        <v>102</v>
      </c>
      <c r="P376" s="6">
        <f t="shared" si="51"/>
        <v>0</v>
      </c>
      <c r="Q376" s="181"/>
    </row>
    <row r="377" spans="1:17" x14ac:dyDescent="0.25">
      <c r="A377" s="166"/>
      <c r="B377" s="167"/>
      <c r="C377" s="167"/>
      <c r="D377" s="167"/>
      <c r="E377" s="167"/>
      <c r="F377" s="168"/>
      <c r="G377" s="168"/>
      <c r="H377" s="250"/>
      <c r="I377" s="225"/>
      <c r="J377" s="172">
        <v>40</v>
      </c>
      <c r="K377" s="170"/>
      <c r="L377" s="234">
        <f t="shared" si="53"/>
        <v>0</v>
      </c>
      <c r="M377" s="165">
        <f t="shared" si="52"/>
        <v>0</v>
      </c>
      <c r="N377" s="255">
        <f>D351</f>
        <v>1963</v>
      </c>
      <c r="O377" s="226" t="s">
        <v>101</v>
      </c>
      <c r="P377" s="6">
        <f t="shared" si="51"/>
        <v>0</v>
      </c>
      <c r="Q377" s="175" t="s">
        <v>549</v>
      </c>
    </row>
    <row r="378" spans="1:17" x14ac:dyDescent="0.25">
      <c r="A378" s="166"/>
      <c r="B378" s="167"/>
      <c r="C378" s="167"/>
      <c r="D378" s="167"/>
      <c r="E378" s="167"/>
      <c r="F378" s="168"/>
      <c r="G378" s="168"/>
      <c r="H378" s="250"/>
      <c r="I378" s="66"/>
      <c r="J378" s="38">
        <v>10</v>
      </c>
      <c r="K378" s="170"/>
      <c r="L378" s="234">
        <f t="shared" si="53"/>
        <v>0</v>
      </c>
      <c r="M378" s="165">
        <f t="shared" si="52"/>
        <v>0</v>
      </c>
      <c r="N378" s="255">
        <f>D351</f>
        <v>1963</v>
      </c>
      <c r="O378" s="226" t="s">
        <v>97</v>
      </c>
      <c r="P378" s="6">
        <f t="shared" si="51"/>
        <v>0</v>
      </c>
      <c r="Q378" s="175"/>
    </row>
    <row r="379" spans="1:17" ht="15.75" thickBot="1" x14ac:dyDescent="0.3">
      <c r="A379" s="166"/>
      <c r="B379" s="167"/>
      <c r="C379" s="167"/>
      <c r="D379" s="167"/>
      <c r="E379" s="167"/>
      <c r="F379" s="168"/>
      <c r="G379" s="168"/>
      <c r="H379" s="250"/>
      <c r="I379" s="209"/>
      <c r="J379" s="228">
        <v>3</v>
      </c>
      <c r="K379" s="229"/>
      <c r="L379" s="227">
        <f t="shared" si="53"/>
        <v>0</v>
      </c>
      <c r="M379" s="306">
        <f t="shared" si="52"/>
        <v>0</v>
      </c>
      <c r="N379" s="256">
        <f>D351</f>
        <v>1963</v>
      </c>
      <c r="O379" s="230" t="s">
        <v>230</v>
      </c>
      <c r="P379" s="6">
        <f t="shared" si="51"/>
        <v>0</v>
      </c>
      <c r="Q379" s="175"/>
    </row>
    <row r="380" spans="1:17" ht="15.75" thickBot="1" x14ac:dyDescent="0.3">
      <c r="A380" s="166"/>
      <c r="B380" s="167"/>
      <c r="C380" s="167"/>
      <c r="D380" s="167"/>
      <c r="E380" s="167"/>
      <c r="F380" s="168"/>
      <c r="G380" s="168"/>
      <c r="H380" s="251"/>
      <c r="I380" s="235"/>
      <c r="J380" s="235"/>
      <c r="K380" s="236"/>
      <c r="L380" s="158"/>
      <c r="M380" s="237"/>
      <c r="N380" s="257"/>
      <c r="O380" s="238" t="s">
        <v>103</v>
      </c>
      <c r="P380" s="6">
        <f t="shared" si="51"/>
        <v>0</v>
      </c>
      <c r="Q380" s="175"/>
    </row>
    <row r="381" spans="1:17" x14ac:dyDescent="0.25">
      <c r="A381" s="166"/>
      <c r="B381" s="167"/>
      <c r="C381" s="167"/>
      <c r="D381" s="167"/>
      <c r="E381" s="167"/>
      <c r="F381" s="168"/>
      <c r="G381" s="168"/>
      <c r="H381" s="251"/>
      <c r="I381" s="64">
        <v>1</v>
      </c>
      <c r="J381" s="341"/>
      <c r="K381" s="342"/>
      <c r="L381" s="420">
        <v>0</v>
      </c>
      <c r="M381" s="307">
        <f>L381/$D$351</f>
        <v>0</v>
      </c>
      <c r="N381" s="343" t="str">
        <f>D350</f>
        <v>Build QTY</v>
      </c>
      <c r="O381" s="223" t="s">
        <v>292</v>
      </c>
      <c r="P381" s="6">
        <f t="shared" si="51"/>
        <v>0</v>
      </c>
      <c r="Q381" s="282"/>
    </row>
    <row r="382" spans="1:17" x14ac:dyDescent="0.25">
      <c r="A382" s="166"/>
      <c r="B382" s="167"/>
      <c r="C382" s="167"/>
      <c r="D382" s="167" t="s">
        <v>106</v>
      </c>
      <c r="E382" s="167"/>
      <c r="F382" s="168"/>
      <c r="G382" s="168"/>
      <c r="H382" s="251"/>
      <c r="I382" s="66"/>
      <c r="J382" s="38"/>
      <c r="K382" s="344"/>
      <c r="L382" s="419">
        <v>0</v>
      </c>
      <c r="M382" s="309">
        <f t="shared" ref="M382:M396" si="54">L382/$D$351</f>
        <v>0</v>
      </c>
      <c r="N382" s="337" t="str">
        <f>D350</f>
        <v>Build QTY</v>
      </c>
      <c r="O382" s="178" t="s">
        <v>397</v>
      </c>
      <c r="P382" s="6">
        <f t="shared" si="51"/>
        <v>0</v>
      </c>
      <c r="Q382" s="282"/>
    </row>
    <row r="383" spans="1:17" x14ac:dyDescent="0.25">
      <c r="A383" s="166"/>
      <c r="B383" s="167"/>
      <c r="C383" s="167"/>
      <c r="D383" s="167"/>
      <c r="E383" s="167"/>
      <c r="F383" s="168"/>
      <c r="G383" s="168"/>
      <c r="H383" s="251"/>
      <c r="I383" s="338"/>
      <c r="J383" s="339"/>
      <c r="K383" s="340"/>
      <c r="L383" s="419">
        <f>SUM(I383,K383)</f>
        <v>0</v>
      </c>
      <c r="M383" s="309">
        <f t="shared" si="54"/>
        <v>0</v>
      </c>
      <c r="N383" s="255">
        <f>D351</f>
        <v>1963</v>
      </c>
      <c r="O383" s="178" t="s">
        <v>198</v>
      </c>
      <c r="P383" s="6">
        <f t="shared" si="51"/>
        <v>0</v>
      </c>
      <c r="Q383" s="12" t="s">
        <v>177</v>
      </c>
    </row>
    <row r="384" spans="1:17" x14ac:dyDescent="0.25">
      <c r="A384" s="166"/>
      <c r="B384" s="167"/>
      <c r="C384" s="167"/>
      <c r="D384" s="167"/>
      <c r="E384" s="167"/>
      <c r="F384" s="168"/>
      <c r="G384" s="168"/>
      <c r="H384" s="251"/>
      <c r="I384" s="66">
        <v>4</v>
      </c>
      <c r="J384" s="38"/>
      <c r="K384" s="263"/>
      <c r="L384" s="419">
        <f>SUM(I384,K384)</f>
        <v>4</v>
      </c>
      <c r="M384" s="309">
        <f t="shared" si="54"/>
        <v>2.0376974019358125E-3</v>
      </c>
      <c r="N384" s="255" t="str">
        <f>D350</f>
        <v>Build QTY</v>
      </c>
      <c r="O384" s="178" t="s">
        <v>552</v>
      </c>
      <c r="P384" s="6">
        <f t="shared" si="51"/>
        <v>4</v>
      </c>
      <c r="Q384" s="180" t="s">
        <v>253</v>
      </c>
    </row>
    <row r="385" spans="1:17" x14ac:dyDescent="0.25">
      <c r="A385" s="166"/>
      <c r="B385" s="167"/>
      <c r="C385" s="167"/>
      <c r="D385" s="167"/>
      <c r="E385" s="167"/>
      <c r="F385" s="168"/>
      <c r="G385" s="168"/>
      <c r="H385" s="251"/>
      <c r="I385" s="66">
        <v>1</v>
      </c>
      <c r="J385" s="38"/>
      <c r="K385" s="263"/>
      <c r="L385" s="419">
        <v>0</v>
      </c>
      <c r="M385" s="309">
        <f t="shared" si="54"/>
        <v>0</v>
      </c>
      <c r="N385" s="255">
        <f>D351</f>
        <v>1963</v>
      </c>
      <c r="O385" s="178" t="s">
        <v>131</v>
      </c>
      <c r="P385" s="6">
        <f t="shared" si="51"/>
        <v>0</v>
      </c>
      <c r="Q385" s="13" t="s">
        <v>506</v>
      </c>
    </row>
    <row r="386" spans="1:17" x14ac:dyDescent="0.25">
      <c r="A386" s="166"/>
      <c r="B386" s="167"/>
      <c r="C386" s="167"/>
      <c r="D386" s="167"/>
      <c r="E386" s="167"/>
      <c r="F386" s="168"/>
      <c r="G386" s="168"/>
      <c r="H386" s="251"/>
      <c r="I386" s="66">
        <v>7</v>
      </c>
      <c r="J386" s="38"/>
      <c r="K386" s="263"/>
      <c r="L386" s="419">
        <f t="shared" ref="L386:L392" si="55">SUM(I386,K386)</f>
        <v>7</v>
      </c>
      <c r="M386" s="309">
        <f t="shared" si="54"/>
        <v>3.5659704533876719E-3</v>
      </c>
      <c r="N386" s="255">
        <f>D351</f>
        <v>1963</v>
      </c>
      <c r="O386" s="178" t="s">
        <v>165</v>
      </c>
      <c r="P386" s="6">
        <f t="shared" si="51"/>
        <v>7</v>
      </c>
      <c r="Q386" s="282"/>
    </row>
    <row r="387" spans="1:17" x14ac:dyDescent="0.25">
      <c r="A387" s="166"/>
      <c r="B387" s="167"/>
      <c r="C387" s="167"/>
      <c r="D387" s="167"/>
      <c r="E387" s="167"/>
      <c r="F387" s="168"/>
      <c r="G387" s="168"/>
      <c r="H387" s="169"/>
      <c r="I387" s="66">
        <v>2</v>
      </c>
      <c r="J387" s="38"/>
      <c r="K387" s="263"/>
      <c r="L387" s="419">
        <f t="shared" si="55"/>
        <v>2</v>
      </c>
      <c r="M387" s="309">
        <f t="shared" si="54"/>
        <v>1.0188487009679063E-3</v>
      </c>
      <c r="N387" s="255">
        <f>D351</f>
        <v>1963</v>
      </c>
      <c r="O387" s="178" t="s">
        <v>170</v>
      </c>
      <c r="P387" s="6">
        <f t="shared" si="51"/>
        <v>2</v>
      </c>
      <c r="Q387" s="12"/>
    </row>
    <row r="388" spans="1:17" x14ac:dyDescent="0.25">
      <c r="A388" s="166"/>
      <c r="B388" s="167"/>
      <c r="C388" s="167"/>
      <c r="D388" s="167"/>
      <c r="E388" s="167"/>
      <c r="F388" s="168"/>
      <c r="G388" s="168"/>
      <c r="H388" s="169"/>
      <c r="I388" s="70">
        <v>5</v>
      </c>
      <c r="J388" s="176"/>
      <c r="K388" s="264"/>
      <c r="L388" s="419">
        <f t="shared" si="55"/>
        <v>5</v>
      </c>
      <c r="M388" s="309">
        <f t="shared" si="54"/>
        <v>2.5471217524197657E-3</v>
      </c>
      <c r="N388" s="255">
        <f>D351</f>
        <v>1963</v>
      </c>
      <c r="O388" s="171" t="s">
        <v>118</v>
      </c>
      <c r="P388" s="6">
        <f t="shared" si="51"/>
        <v>5</v>
      </c>
      <c r="Q388" s="13"/>
    </row>
    <row r="389" spans="1:17" x14ac:dyDescent="0.25">
      <c r="A389" s="166"/>
      <c r="B389" s="167"/>
      <c r="C389" s="167"/>
      <c r="D389" s="167"/>
      <c r="E389" s="167"/>
      <c r="F389" s="168"/>
      <c r="G389" s="168"/>
      <c r="H389" s="169"/>
      <c r="I389" s="70">
        <v>6</v>
      </c>
      <c r="J389" s="176"/>
      <c r="K389" s="264"/>
      <c r="L389" s="419">
        <f t="shared" si="55"/>
        <v>6</v>
      </c>
      <c r="M389" s="309">
        <f t="shared" si="54"/>
        <v>3.0565461029037188E-3</v>
      </c>
      <c r="N389" s="255">
        <f>D351</f>
        <v>1963</v>
      </c>
      <c r="O389" s="178" t="s">
        <v>132</v>
      </c>
      <c r="P389" s="6">
        <f t="shared" si="51"/>
        <v>6</v>
      </c>
      <c r="Q389" s="13"/>
    </row>
    <row r="390" spans="1:17" x14ac:dyDescent="0.25">
      <c r="A390" s="166"/>
      <c r="B390" s="167"/>
      <c r="C390" s="167"/>
      <c r="D390" s="167"/>
      <c r="E390" s="167"/>
      <c r="F390" s="168"/>
      <c r="G390" s="168"/>
      <c r="H390" s="169"/>
      <c r="I390" s="70">
        <v>1</v>
      </c>
      <c r="J390" s="176"/>
      <c r="K390" s="263"/>
      <c r="L390" s="419">
        <f t="shared" si="55"/>
        <v>1</v>
      </c>
      <c r="M390" s="309">
        <f t="shared" si="54"/>
        <v>5.0942435048395313E-4</v>
      </c>
      <c r="N390" s="255" t="str">
        <f>D350</f>
        <v>Build QTY</v>
      </c>
      <c r="O390" s="178" t="s">
        <v>101</v>
      </c>
      <c r="P390" s="6">
        <f t="shared" si="51"/>
        <v>1</v>
      </c>
      <c r="Q390" s="134"/>
    </row>
    <row r="391" spans="1:17" x14ac:dyDescent="0.25">
      <c r="A391" s="166"/>
      <c r="B391" s="167"/>
      <c r="C391" s="167"/>
      <c r="D391" s="167"/>
      <c r="E391" s="167"/>
      <c r="F391" s="168"/>
      <c r="G391" s="168"/>
      <c r="H391" s="169"/>
      <c r="I391" s="70">
        <v>4</v>
      </c>
      <c r="J391" s="176"/>
      <c r="K391" s="263"/>
      <c r="L391" s="419">
        <f t="shared" si="55"/>
        <v>4</v>
      </c>
      <c r="M391" s="309">
        <f t="shared" si="54"/>
        <v>2.0376974019358125E-3</v>
      </c>
      <c r="N391" s="255">
        <f>D351</f>
        <v>1963</v>
      </c>
      <c r="O391" s="178" t="s">
        <v>180</v>
      </c>
      <c r="P391" s="6">
        <f t="shared" si="51"/>
        <v>4</v>
      </c>
      <c r="Q391" s="134"/>
    </row>
    <row r="392" spans="1:17" x14ac:dyDescent="0.25">
      <c r="A392" s="166"/>
      <c r="B392" s="167"/>
      <c r="C392" s="167"/>
      <c r="D392" s="167"/>
      <c r="E392" s="167"/>
      <c r="F392" s="168"/>
      <c r="G392" s="168"/>
      <c r="H392" s="169"/>
      <c r="I392" s="70">
        <v>9</v>
      </c>
      <c r="J392" s="176"/>
      <c r="K392" s="263"/>
      <c r="L392" s="419">
        <f t="shared" si="55"/>
        <v>9</v>
      </c>
      <c r="M392" s="309">
        <f t="shared" si="54"/>
        <v>4.5848191543555782E-3</v>
      </c>
      <c r="N392" s="255">
        <f>D351</f>
        <v>1963</v>
      </c>
      <c r="O392" s="178" t="s">
        <v>551</v>
      </c>
      <c r="P392" s="6">
        <f t="shared" si="51"/>
        <v>9</v>
      </c>
      <c r="Q392" s="281"/>
    </row>
    <row r="393" spans="1:17" x14ac:dyDescent="0.25">
      <c r="A393" s="166"/>
      <c r="B393" s="167"/>
      <c r="C393" s="167"/>
      <c r="D393" s="167"/>
      <c r="E393" s="167"/>
      <c r="F393" s="168"/>
      <c r="G393" s="168"/>
      <c r="H393" s="169"/>
      <c r="I393" s="70"/>
      <c r="J393" s="176"/>
      <c r="K393" s="263"/>
      <c r="L393" s="419">
        <v>0</v>
      </c>
      <c r="M393" s="309">
        <f t="shared" si="54"/>
        <v>0</v>
      </c>
      <c r="N393" s="255">
        <f>D351</f>
        <v>1963</v>
      </c>
      <c r="O393" s="178" t="s">
        <v>234</v>
      </c>
      <c r="P393" s="6">
        <f t="shared" si="51"/>
        <v>0</v>
      </c>
      <c r="Q393" s="134"/>
    </row>
    <row r="394" spans="1:17" x14ac:dyDescent="0.25">
      <c r="A394" s="166"/>
      <c r="B394" s="167"/>
      <c r="C394" s="167"/>
      <c r="D394" s="167"/>
      <c r="E394" s="167"/>
      <c r="F394" s="168"/>
      <c r="G394" s="168"/>
      <c r="H394" s="169"/>
      <c r="I394" s="66"/>
      <c r="J394" s="38"/>
      <c r="K394" s="263"/>
      <c r="L394" s="419">
        <v>0</v>
      </c>
      <c r="M394" s="309">
        <f t="shared" si="54"/>
        <v>0</v>
      </c>
      <c r="N394" s="255">
        <f>D351</f>
        <v>1963</v>
      </c>
      <c r="O394" s="178" t="s">
        <v>432</v>
      </c>
      <c r="P394" s="6">
        <f t="shared" si="51"/>
        <v>0</v>
      </c>
      <c r="Q394" s="281"/>
    </row>
    <row r="395" spans="1:17" x14ac:dyDescent="0.25">
      <c r="A395" s="166"/>
      <c r="B395" s="167"/>
      <c r="C395" s="167"/>
      <c r="D395" s="167"/>
      <c r="E395" s="167"/>
      <c r="F395" s="168"/>
      <c r="G395" s="168"/>
      <c r="H395" s="169"/>
      <c r="I395" s="66"/>
      <c r="J395" s="38"/>
      <c r="K395" s="263"/>
      <c r="L395" s="419">
        <v>0</v>
      </c>
      <c r="M395" s="309">
        <f t="shared" si="54"/>
        <v>0</v>
      </c>
      <c r="N395" s="255">
        <v>588</v>
      </c>
      <c r="O395" s="178" t="s">
        <v>133</v>
      </c>
      <c r="P395" s="6">
        <f t="shared" si="51"/>
        <v>0</v>
      </c>
      <c r="Q395" s="281"/>
    </row>
    <row r="396" spans="1:17" ht="15.75" thickBot="1" x14ac:dyDescent="0.3">
      <c r="A396" s="183"/>
      <c r="B396" s="184"/>
      <c r="C396" s="184"/>
      <c r="D396" s="184"/>
      <c r="E396" s="184"/>
      <c r="F396" s="185"/>
      <c r="G396" s="185"/>
      <c r="H396" s="186"/>
      <c r="I396" s="233">
        <v>8</v>
      </c>
      <c r="J396" s="239"/>
      <c r="K396" s="265"/>
      <c r="L396" s="427">
        <v>0</v>
      </c>
      <c r="M396" s="306">
        <f t="shared" si="54"/>
        <v>0</v>
      </c>
      <c r="N396" s="255">
        <f>D351</f>
        <v>1963</v>
      </c>
      <c r="O396" s="240" t="s">
        <v>84</v>
      </c>
      <c r="P396" s="6">
        <f t="shared" si="51"/>
        <v>0</v>
      </c>
      <c r="Q396" s="285" t="s">
        <v>550</v>
      </c>
    </row>
    <row r="397" spans="1:17" ht="15.75" thickBot="1" x14ac:dyDescent="0.3">
      <c r="H397" s="187" t="s">
        <v>5</v>
      </c>
      <c r="I397" s="468">
        <f>SUM(I352:I396)</f>
        <v>164</v>
      </c>
      <c r="J397" s="468">
        <f>SUM(J352:J396)</f>
        <v>85</v>
      </c>
      <c r="K397" s="468">
        <f>SUM(K352:K370,K383:K396,K373)</f>
        <v>22</v>
      </c>
      <c r="L397" s="468">
        <f>SUM(L352:L396)</f>
        <v>176</v>
      </c>
      <c r="M397" s="441">
        <f>L397/$D$351</f>
        <v>8.9658685685175751E-2</v>
      </c>
    </row>
    <row r="399" spans="1:17" ht="15.75" thickBot="1" x14ac:dyDescent="0.3"/>
    <row r="400" spans="1:17" ht="30.75" thickBot="1" x14ac:dyDescent="0.3">
      <c r="A400" s="147" t="s">
        <v>178</v>
      </c>
      <c r="B400" s="243" t="s">
        <v>50</v>
      </c>
      <c r="C400" s="243" t="s">
        <v>120</v>
      </c>
      <c r="D400" s="148" t="s">
        <v>18</v>
      </c>
      <c r="E400" s="148" t="s">
        <v>17</v>
      </c>
      <c r="F400" s="149" t="s">
        <v>1</v>
      </c>
      <c r="G400" s="149" t="s">
        <v>90</v>
      </c>
      <c r="H400" s="150" t="s">
        <v>24</v>
      </c>
      <c r="I400" s="151" t="s">
        <v>91</v>
      </c>
      <c r="J400" s="151" t="s">
        <v>92</v>
      </c>
      <c r="K400" s="152" t="s">
        <v>93</v>
      </c>
      <c r="L400" s="152" t="s">
        <v>5</v>
      </c>
      <c r="M400" s="152" t="s">
        <v>2</v>
      </c>
      <c r="N400" s="153" t="s">
        <v>166</v>
      </c>
      <c r="O400" s="154" t="s">
        <v>21</v>
      </c>
      <c r="P400" s="6" t="s">
        <v>5</v>
      </c>
      <c r="Q400" s="36" t="s">
        <v>7</v>
      </c>
    </row>
    <row r="401" spans="1:17" ht="15.75" thickBot="1" x14ac:dyDescent="0.3">
      <c r="A401" s="247">
        <v>1489769</v>
      </c>
      <c r="B401" s="247" t="s">
        <v>229</v>
      </c>
      <c r="C401" s="247">
        <v>1920</v>
      </c>
      <c r="D401" s="421">
        <v>1972</v>
      </c>
      <c r="E401" s="422">
        <v>1770</v>
      </c>
      <c r="F401" s="423">
        <f>E401/D401</f>
        <v>0.89756592292089254</v>
      </c>
      <c r="G401" s="424">
        <f>J447/D401</f>
        <v>4.1075050709939151E-2</v>
      </c>
      <c r="H401" s="248">
        <v>45103</v>
      </c>
      <c r="I401" s="155"/>
      <c r="J401" s="156"/>
      <c r="K401" s="157"/>
      <c r="L401" s="158"/>
      <c r="M401" s="319"/>
      <c r="N401" s="156"/>
      <c r="O401" s="159" t="s">
        <v>79</v>
      </c>
      <c r="Q401" s="84" t="s">
        <v>169</v>
      </c>
    </row>
    <row r="402" spans="1:17" x14ac:dyDescent="0.25">
      <c r="A402" s="160"/>
      <c r="B402" s="161"/>
      <c r="C402" s="161"/>
      <c r="D402" s="161"/>
      <c r="E402" s="161"/>
      <c r="F402" s="162"/>
      <c r="G402" s="162"/>
      <c r="H402" s="249"/>
      <c r="I402" s="224">
        <v>7</v>
      </c>
      <c r="J402" s="221"/>
      <c r="K402" s="222"/>
      <c r="L402" s="456">
        <f t="shared" ref="L402:L420" si="56">SUM(I402,K402)</f>
        <v>7</v>
      </c>
      <c r="M402" s="307">
        <f>L402/$D$401</f>
        <v>3.5496957403651115E-3</v>
      </c>
      <c r="N402" s="255">
        <f>D401</f>
        <v>1972</v>
      </c>
      <c r="O402" s="223" t="s">
        <v>14</v>
      </c>
      <c r="P402" s="6">
        <f>L402</f>
        <v>7</v>
      </c>
      <c r="Q402" s="84"/>
    </row>
    <row r="403" spans="1:17" x14ac:dyDescent="0.25">
      <c r="A403" s="166"/>
      <c r="B403" s="167"/>
      <c r="C403" s="167"/>
      <c r="D403" s="167"/>
      <c r="E403" s="167"/>
      <c r="F403" s="168"/>
      <c r="G403" s="168"/>
      <c r="H403" s="250"/>
      <c r="I403" s="224">
        <v>4</v>
      </c>
      <c r="J403" s="38"/>
      <c r="K403" s="67"/>
      <c r="L403" s="179">
        <f t="shared" si="56"/>
        <v>4</v>
      </c>
      <c r="M403" s="309">
        <f t="shared" ref="M403:M447" si="57">L403/$D$401</f>
        <v>2.0283975659229209E-3</v>
      </c>
      <c r="N403" s="255">
        <f>D401</f>
        <v>1972</v>
      </c>
      <c r="O403" s="171" t="s">
        <v>94</v>
      </c>
      <c r="P403" s="6">
        <f t="shared" ref="P403:P446" si="58">L403</f>
        <v>4</v>
      </c>
      <c r="Q403" s="134"/>
    </row>
    <row r="404" spans="1:17" x14ac:dyDescent="0.25">
      <c r="A404" s="166"/>
      <c r="B404" s="167"/>
      <c r="C404" s="167"/>
      <c r="D404" s="167"/>
      <c r="E404" s="167"/>
      <c r="F404" s="168"/>
      <c r="G404" s="168"/>
      <c r="H404" s="250"/>
      <c r="I404" s="224"/>
      <c r="J404" s="172"/>
      <c r="K404" s="170"/>
      <c r="L404" s="179">
        <f t="shared" si="56"/>
        <v>0</v>
      </c>
      <c r="M404" s="309">
        <f t="shared" si="57"/>
        <v>0</v>
      </c>
      <c r="N404" s="255">
        <f>D401</f>
        <v>1972</v>
      </c>
      <c r="O404" s="173" t="s">
        <v>8</v>
      </c>
      <c r="P404" s="6">
        <f t="shared" si="58"/>
        <v>0</v>
      </c>
      <c r="Q404" s="134"/>
    </row>
    <row r="405" spans="1:17" x14ac:dyDescent="0.25">
      <c r="A405" s="166"/>
      <c r="B405" s="167"/>
      <c r="C405" s="167"/>
      <c r="D405" s="167"/>
      <c r="E405" s="167"/>
      <c r="F405" s="168"/>
      <c r="G405" s="168"/>
      <c r="H405" s="250"/>
      <c r="I405" s="224"/>
      <c r="J405" s="38"/>
      <c r="K405" s="170"/>
      <c r="L405" s="179">
        <f t="shared" si="56"/>
        <v>0</v>
      </c>
      <c r="M405" s="309">
        <f t="shared" si="57"/>
        <v>0</v>
      </c>
      <c r="N405" s="255">
        <f>D401</f>
        <v>1972</v>
      </c>
      <c r="O405" s="173" t="s">
        <v>9</v>
      </c>
      <c r="P405" s="6">
        <f t="shared" si="58"/>
        <v>0</v>
      </c>
      <c r="Q405" s="134"/>
    </row>
    <row r="406" spans="1:17" x14ac:dyDescent="0.25">
      <c r="A406" s="166"/>
      <c r="B406" s="167"/>
      <c r="C406" s="167"/>
      <c r="D406" s="167"/>
      <c r="E406" s="167"/>
      <c r="F406" s="168"/>
      <c r="G406" s="168"/>
      <c r="H406" s="250"/>
      <c r="I406" s="224">
        <f>17+32+13+3+17+16</f>
        <v>98</v>
      </c>
      <c r="J406" s="172"/>
      <c r="K406" s="170">
        <v>8</v>
      </c>
      <c r="L406" s="179">
        <f t="shared" si="56"/>
        <v>106</v>
      </c>
      <c r="M406" s="309">
        <f t="shared" si="57"/>
        <v>5.3752535496957403E-2</v>
      </c>
      <c r="N406" s="255">
        <f>D401</f>
        <v>1972</v>
      </c>
      <c r="O406" s="171" t="s">
        <v>16</v>
      </c>
      <c r="P406" s="6">
        <f t="shared" si="58"/>
        <v>106</v>
      </c>
      <c r="Q406" s="134"/>
    </row>
    <row r="407" spans="1:17" x14ac:dyDescent="0.25">
      <c r="A407" s="166"/>
      <c r="B407" s="167"/>
      <c r="C407" s="167"/>
      <c r="D407" s="167"/>
      <c r="E407" s="167"/>
      <c r="F407" s="168"/>
      <c r="G407" s="168"/>
      <c r="H407" s="250"/>
      <c r="I407" s="224"/>
      <c r="J407" s="172"/>
      <c r="K407" s="170"/>
      <c r="L407" s="179">
        <f t="shared" si="56"/>
        <v>0</v>
      </c>
      <c r="M407" s="309">
        <f t="shared" si="57"/>
        <v>0</v>
      </c>
      <c r="N407" s="255">
        <f>D401</f>
        <v>1972</v>
      </c>
      <c r="O407" s="171" t="s">
        <v>95</v>
      </c>
      <c r="P407" s="6">
        <f t="shared" si="58"/>
        <v>0</v>
      </c>
      <c r="Q407" s="134"/>
    </row>
    <row r="408" spans="1:17" x14ac:dyDescent="0.25">
      <c r="A408" s="166"/>
      <c r="B408" s="167"/>
      <c r="C408" s="167"/>
      <c r="D408" s="167"/>
      <c r="E408" s="167"/>
      <c r="F408" s="168"/>
      <c r="G408" s="168"/>
      <c r="H408" s="250"/>
      <c r="I408" s="224"/>
      <c r="J408" s="38"/>
      <c r="K408" s="170"/>
      <c r="L408" s="179">
        <f t="shared" si="56"/>
        <v>0</v>
      </c>
      <c r="M408" s="309">
        <f t="shared" si="57"/>
        <v>0</v>
      </c>
      <c r="N408" s="255">
        <f>D401</f>
        <v>1972</v>
      </c>
      <c r="O408" s="171" t="s">
        <v>255</v>
      </c>
      <c r="P408" s="6">
        <f t="shared" si="58"/>
        <v>0</v>
      </c>
      <c r="Q408" s="174"/>
    </row>
    <row r="409" spans="1:17" x14ac:dyDescent="0.25">
      <c r="A409" s="166"/>
      <c r="B409" s="167"/>
      <c r="C409" s="167"/>
      <c r="D409" s="167"/>
      <c r="E409" s="167"/>
      <c r="F409" s="168"/>
      <c r="G409" s="168"/>
      <c r="H409" s="250"/>
      <c r="I409" s="224">
        <v>2</v>
      </c>
      <c r="J409" s="172"/>
      <c r="K409" s="170"/>
      <c r="L409" s="179">
        <f t="shared" si="56"/>
        <v>2</v>
      </c>
      <c r="M409" s="309">
        <f t="shared" si="57"/>
        <v>1.0141987829614604E-3</v>
      </c>
      <c r="N409" s="255">
        <f>D401</f>
        <v>1972</v>
      </c>
      <c r="O409" s="171" t="s">
        <v>36</v>
      </c>
      <c r="P409" s="6">
        <f t="shared" si="58"/>
        <v>2</v>
      </c>
      <c r="Q409" s="175"/>
    </row>
    <row r="410" spans="1:17" x14ac:dyDescent="0.25">
      <c r="A410" s="166"/>
      <c r="B410" s="167"/>
      <c r="C410" s="167"/>
      <c r="D410" s="167"/>
      <c r="E410" s="167"/>
      <c r="F410" s="168"/>
      <c r="G410" s="168"/>
      <c r="H410" s="250"/>
      <c r="I410" s="224">
        <v>15</v>
      </c>
      <c r="J410" s="172"/>
      <c r="K410" s="170">
        <v>1</v>
      </c>
      <c r="L410" s="179">
        <f t="shared" si="56"/>
        <v>16</v>
      </c>
      <c r="M410" s="309">
        <f t="shared" si="57"/>
        <v>8.1135902636916835E-3</v>
      </c>
      <c r="N410" s="255">
        <f>D401</f>
        <v>1972</v>
      </c>
      <c r="O410" s="171" t="s">
        <v>3</v>
      </c>
      <c r="P410" s="6">
        <f t="shared" si="58"/>
        <v>16</v>
      </c>
      <c r="Q410" s="175"/>
    </row>
    <row r="411" spans="1:17" x14ac:dyDescent="0.25">
      <c r="A411" s="166"/>
      <c r="B411" s="167"/>
      <c r="C411" s="167"/>
      <c r="D411" s="167"/>
      <c r="E411" s="167"/>
      <c r="F411" s="168"/>
      <c r="G411" s="168"/>
      <c r="H411" s="250"/>
      <c r="I411" s="224">
        <v>1</v>
      </c>
      <c r="J411" s="176"/>
      <c r="K411" s="177"/>
      <c r="L411" s="179">
        <f t="shared" si="56"/>
        <v>1</v>
      </c>
      <c r="M411" s="309">
        <f t="shared" si="57"/>
        <v>5.0709939148073022E-4</v>
      </c>
      <c r="N411" s="255">
        <f>D401</f>
        <v>1972</v>
      </c>
      <c r="O411" s="178" t="s">
        <v>29</v>
      </c>
      <c r="P411" s="6">
        <f t="shared" si="58"/>
        <v>1</v>
      </c>
      <c r="Q411" s="175"/>
    </row>
    <row r="412" spans="1:17" x14ac:dyDescent="0.25">
      <c r="A412" s="166"/>
      <c r="B412" s="167"/>
      <c r="C412" s="167"/>
      <c r="D412" s="167"/>
      <c r="E412" s="167"/>
      <c r="F412" s="168"/>
      <c r="G412" s="168"/>
      <c r="H412" s="250"/>
      <c r="I412" s="224"/>
      <c r="J412" s="38"/>
      <c r="K412" s="170"/>
      <c r="L412" s="179">
        <f t="shared" si="56"/>
        <v>0</v>
      </c>
      <c r="M412" s="309">
        <f t="shared" si="57"/>
        <v>0</v>
      </c>
      <c r="N412" s="255">
        <f>D401</f>
        <v>1972</v>
      </c>
      <c r="O412" s="171" t="s">
        <v>39</v>
      </c>
      <c r="P412" s="6">
        <f t="shared" si="58"/>
        <v>0</v>
      </c>
      <c r="Q412" s="175"/>
    </row>
    <row r="413" spans="1:17" x14ac:dyDescent="0.25">
      <c r="A413" s="166"/>
      <c r="B413" s="167"/>
      <c r="C413" s="167"/>
      <c r="D413" s="167"/>
      <c r="E413" s="167"/>
      <c r="F413" s="168"/>
      <c r="G413" s="168"/>
      <c r="H413" s="250"/>
      <c r="I413" s="224">
        <v>1</v>
      </c>
      <c r="J413" s="38"/>
      <c r="K413" s="170"/>
      <c r="L413" s="179">
        <f t="shared" si="56"/>
        <v>1</v>
      </c>
      <c r="M413" s="309">
        <f t="shared" si="57"/>
        <v>5.0709939148073022E-4</v>
      </c>
      <c r="N413" s="255">
        <f>D401</f>
        <v>1972</v>
      </c>
      <c r="O413" s="171" t="s">
        <v>293</v>
      </c>
      <c r="P413" s="6">
        <f t="shared" si="58"/>
        <v>1</v>
      </c>
      <c r="Q413" s="346"/>
    </row>
    <row r="414" spans="1:17" x14ac:dyDescent="0.25">
      <c r="A414" s="166"/>
      <c r="B414" s="167"/>
      <c r="C414" s="167"/>
      <c r="D414" s="167"/>
      <c r="E414" s="167"/>
      <c r="F414" s="168"/>
      <c r="G414" s="168"/>
      <c r="H414" s="250"/>
      <c r="I414" s="224"/>
      <c r="J414" s="38"/>
      <c r="K414" s="231"/>
      <c r="L414" s="179">
        <f t="shared" si="56"/>
        <v>0</v>
      </c>
      <c r="M414" s="309">
        <f t="shared" si="57"/>
        <v>0</v>
      </c>
      <c r="N414" s="255">
        <f>D401</f>
        <v>1972</v>
      </c>
      <c r="O414" s="245" t="s">
        <v>179</v>
      </c>
      <c r="P414" s="6">
        <f t="shared" si="58"/>
        <v>0</v>
      </c>
      <c r="Q414" s="174"/>
    </row>
    <row r="415" spans="1:17" x14ac:dyDescent="0.25">
      <c r="A415" s="166"/>
      <c r="B415" s="167"/>
      <c r="C415" s="167"/>
      <c r="D415" s="167"/>
      <c r="E415" s="167"/>
      <c r="F415" s="168"/>
      <c r="G415" s="168"/>
      <c r="H415" s="250"/>
      <c r="I415" s="224"/>
      <c r="J415" s="38"/>
      <c r="K415" s="170"/>
      <c r="L415" s="179">
        <f t="shared" si="56"/>
        <v>0</v>
      </c>
      <c r="M415" s="309">
        <f t="shared" si="57"/>
        <v>0</v>
      </c>
      <c r="N415" s="255">
        <f>D401</f>
        <v>1972</v>
      </c>
      <c r="O415" s="197" t="s">
        <v>20</v>
      </c>
      <c r="P415" s="6">
        <f t="shared" si="58"/>
        <v>0</v>
      </c>
      <c r="Q415" s="85"/>
    </row>
    <row r="416" spans="1:17" x14ac:dyDescent="0.25">
      <c r="A416" s="166"/>
      <c r="B416" s="167"/>
      <c r="C416" s="167"/>
      <c r="D416" s="167"/>
      <c r="E416" s="167"/>
      <c r="F416" s="168"/>
      <c r="G416" s="168"/>
      <c r="H416" s="250"/>
      <c r="I416" s="224">
        <v>1</v>
      </c>
      <c r="J416" s="38"/>
      <c r="K416" s="170"/>
      <c r="L416" s="179">
        <f t="shared" si="56"/>
        <v>1</v>
      </c>
      <c r="M416" s="309">
        <f t="shared" si="57"/>
        <v>5.0709939148073022E-4</v>
      </c>
      <c r="N416" s="255">
        <f>D401</f>
        <v>1972</v>
      </c>
      <c r="O416" s="171" t="s">
        <v>449</v>
      </c>
      <c r="P416" s="6">
        <f t="shared" si="58"/>
        <v>1</v>
      </c>
      <c r="Q416" s="174"/>
    </row>
    <row r="417" spans="1:17" x14ac:dyDescent="0.25">
      <c r="A417" s="166"/>
      <c r="B417" s="167"/>
      <c r="C417" s="167"/>
      <c r="D417" s="167"/>
      <c r="E417" s="167"/>
      <c r="F417" s="168"/>
      <c r="G417" s="168"/>
      <c r="H417" s="250"/>
      <c r="I417" s="224">
        <v>2</v>
      </c>
      <c r="J417" s="38"/>
      <c r="K417" s="170"/>
      <c r="L417" s="179">
        <f t="shared" si="56"/>
        <v>2</v>
      </c>
      <c r="M417" s="309">
        <f t="shared" si="57"/>
        <v>1.0141987829614604E-3</v>
      </c>
      <c r="N417" s="255">
        <f>D401</f>
        <v>1972</v>
      </c>
      <c r="O417" s="178" t="s">
        <v>296</v>
      </c>
      <c r="P417" s="6">
        <f t="shared" si="58"/>
        <v>2</v>
      </c>
      <c r="Q417" s="175"/>
    </row>
    <row r="418" spans="1:17" x14ac:dyDescent="0.25">
      <c r="A418" s="166"/>
      <c r="B418" s="167"/>
      <c r="C418" s="167"/>
      <c r="D418" s="167"/>
      <c r="E418" s="167"/>
      <c r="F418" s="168"/>
      <c r="G418" s="168"/>
      <c r="H418" s="250"/>
      <c r="I418" s="66"/>
      <c r="J418" s="38"/>
      <c r="K418" s="170"/>
      <c r="L418" s="179">
        <f t="shared" si="56"/>
        <v>0</v>
      </c>
      <c r="M418" s="309">
        <f t="shared" si="57"/>
        <v>0</v>
      </c>
      <c r="N418" s="255">
        <f>D401</f>
        <v>1972</v>
      </c>
      <c r="O418" s="171" t="s">
        <v>546</v>
      </c>
      <c r="P418" s="6">
        <f t="shared" si="58"/>
        <v>0</v>
      </c>
      <c r="Q418" s="175"/>
    </row>
    <row r="419" spans="1:17" x14ac:dyDescent="0.25">
      <c r="A419" s="166"/>
      <c r="B419" s="167"/>
      <c r="C419" s="167"/>
      <c r="D419" s="167"/>
      <c r="E419" s="167"/>
      <c r="F419" s="168"/>
      <c r="G419" s="168"/>
      <c r="H419" s="250"/>
      <c r="I419" s="66">
        <v>3</v>
      </c>
      <c r="J419" s="172"/>
      <c r="K419" s="170">
        <v>6</v>
      </c>
      <c r="L419" s="179">
        <f t="shared" si="56"/>
        <v>9</v>
      </c>
      <c r="M419" s="309">
        <f t="shared" si="57"/>
        <v>4.5638945233265719E-3</v>
      </c>
      <c r="N419" s="337" t="str">
        <f>D400</f>
        <v>Build QTY</v>
      </c>
      <c r="O419" s="178" t="s">
        <v>194</v>
      </c>
      <c r="P419" s="6">
        <f t="shared" si="58"/>
        <v>9</v>
      </c>
      <c r="Q419" s="85"/>
    </row>
    <row r="420" spans="1:17" ht="15.75" thickBot="1" x14ac:dyDescent="0.3">
      <c r="A420" s="166"/>
      <c r="B420" s="167"/>
      <c r="C420" s="167"/>
      <c r="D420" s="167"/>
      <c r="E420" s="167"/>
      <c r="F420" s="168"/>
      <c r="G420" s="168"/>
      <c r="H420" s="250"/>
      <c r="I420" s="209">
        <v>1</v>
      </c>
      <c r="J420" s="336"/>
      <c r="K420" s="229"/>
      <c r="L420" s="232">
        <f t="shared" si="56"/>
        <v>1</v>
      </c>
      <c r="M420" s="306">
        <f t="shared" si="57"/>
        <v>5.0709939148073022E-4</v>
      </c>
      <c r="N420" s="255">
        <f>D401</f>
        <v>1972</v>
      </c>
      <c r="O420" s="178" t="s">
        <v>585</v>
      </c>
      <c r="P420" s="6">
        <f t="shared" si="58"/>
        <v>1</v>
      </c>
      <c r="Q420" s="175"/>
    </row>
    <row r="421" spans="1:17" ht="15.75" thickBot="1" x14ac:dyDescent="0.3">
      <c r="A421" s="166"/>
      <c r="B421" s="167"/>
      <c r="C421" s="167"/>
      <c r="D421" s="167"/>
      <c r="E421" s="167"/>
      <c r="F421" s="168"/>
      <c r="G421" s="168"/>
      <c r="H421" s="251"/>
      <c r="I421" s="242"/>
      <c r="J421" s="242"/>
      <c r="K421" s="157"/>
      <c r="L421" s="158"/>
      <c r="M421" s="308"/>
      <c r="N421" s="260"/>
      <c r="O421" s="159" t="s">
        <v>98</v>
      </c>
      <c r="P421" s="6">
        <f t="shared" si="58"/>
        <v>0</v>
      </c>
      <c r="Q421" s="174"/>
    </row>
    <row r="422" spans="1:17" x14ac:dyDescent="0.25">
      <c r="A422" s="166"/>
      <c r="B422" s="167"/>
      <c r="C422" s="167"/>
      <c r="D422" s="167"/>
      <c r="E422" s="167"/>
      <c r="F422" s="168"/>
      <c r="G422" s="168"/>
      <c r="H422" s="250"/>
      <c r="I422" s="270"/>
      <c r="J422" s="269">
        <v>12</v>
      </c>
      <c r="K422" s="163"/>
      <c r="L422" s="164">
        <f>SUM(I422,K422)</f>
        <v>0</v>
      </c>
      <c r="M422" s="165">
        <f t="shared" si="57"/>
        <v>0</v>
      </c>
      <c r="N422" s="255">
        <f>D401</f>
        <v>1972</v>
      </c>
      <c r="O422" s="241" t="s">
        <v>99</v>
      </c>
      <c r="P422" s="6">
        <f t="shared" si="58"/>
        <v>0</v>
      </c>
      <c r="Q422" s="180"/>
    </row>
    <row r="423" spans="1:17" x14ac:dyDescent="0.25">
      <c r="A423" s="166"/>
      <c r="B423" s="167"/>
      <c r="C423" s="167"/>
      <c r="D423" s="167"/>
      <c r="E423" s="167"/>
      <c r="F423" s="168"/>
      <c r="G423" s="168"/>
      <c r="H423" s="250"/>
      <c r="I423" s="66"/>
      <c r="J423" s="38">
        <v>12</v>
      </c>
      <c r="K423" s="170"/>
      <c r="L423" s="234">
        <f>SUM(I423,K423)</f>
        <v>0</v>
      </c>
      <c r="M423" s="165">
        <f t="shared" si="57"/>
        <v>0</v>
      </c>
      <c r="N423" s="255">
        <f>D401</f>
        <v>1972</v>
      </c>
      <c r="O423" s="226" t="s">
        <v>10</v>
      </c>
      <c r="P423" s="6">
        <f t="shared" si="58"/>
        <v>0</v>
      </c>
      <c r="Q423" s="180"/>
    </row>
    <row r="424" spans="1:17" x14ac:dyDescent="0.25">
      <c r="A424" s="166"/>
      <c r="B424" s="167"/>
      <c r="C424" s="167"/>
      <c r="D424" s="167"/>
      <c r="E424" s="167"/>
      <c r="F424" s="168"/>
      <c r="G424" s="168"/>
      <c r="H424" s="250"/>
      <c r="I424" s="225"/>
      <c r="J424" s="172"/>
      <c r="K424" s="170"/>
      <c r="L424" s="234">
        <f t="shared" ref="L424:L429" si="59">SUM(I424,K424)</f>
        <v>0</v>
      </c>
      <c r="M424" s="165">
        <f t="shared" si="57"/>
        <v>0</v>
      </c>
      <c r="N424" s="255">
        <f>D401</f>
        <v>1972</v>
      </c>
      <c r="O424" s="178" t="s">
        <v>84</v>
      </c>
      <c r="P424" s="6">
        <f t="shared" si="58"/>
        <v>0</v>
      </c>
      <c r="Q424" s="180"/>
    </row>
    <row r="425" spans="1:17" x14ac:dyDescent="0.25">
      <c r="A425" s="166"/>
      <c r="B425" s="167"/>
      <c r="C425" s="167"/>
      <c r="D425" s="167"/>
      <c r="E425" s="167"/>
      <c r="F425" s="168"/>
      <c r="G425" s="168"/>
      <c r="H425" s="250"/>
      <c r="I425" s="66"/>
      <c r="J425" s="38">
        <v>14</v>
      </c>
      <c r="K425" s="170"/>
      <c r="L425" s="234">
        <f t="shared" si="59"/>
        <v>0</v>
      </c>
      <c r="M425" s="165">
        <f t="shared" si="57"/>
        <v>0</v>
      </c>
      <c r="N425" s="255">
        <f>D401</f>
        <v>1972</v>
      </c>
      <c r="O425" s="226" t="s">
        <v>100</v>
      </c>
      <c r="P425" s="6">
        <f t="shared" si="58"/>
        <v>0</v>
      </c>
      <c r="Q425" s="175" t="s">
        <v>586</v>
      </c>
    </row>
    <row r="426" spans="1:17" x14ac:dyDescent="0.25">
      <c r="A426" s="166"/>
      <c r="B426" s="167"/>
      <c r="C426" s="167"/>
      <c r="D426" s="167"/>
      <c r="E426" s="167"/>
      <c r="F426" s="168"/>
      <c r="G426" s="168"/>
      <c r="H426" s="250"/>
      <c r="I426" s="66"/>
      <c r="J426" s="38">
        <v>2</v>
      </c>
      <c r="K426" s="170"/>
      <c r="L426" s="234">
        <f t="shared" si="59"/>
        <v>0</v>
      </c>
      <c r="M426" s="165">
        <f t="shared" si="57"/>
        <v>0</v>
      </c>
      <c r="N426" s="255">
        <f>D401</f>
        <v>1972</v>
      </c>
      <c r="O426" s="178" t="s">
        <v>102</v>
      </c>
      <c r="P426" s="6">
        <f t="shared" si="58"/>
        <v>0</v>
      </c>
      <c r="Q426" s="181"/>
    </row>
    <row r="427" spans="1:17" x14ac:dyDescent="0.25">
      <c r="A427" s="166"/>
      <c r="B427" s="167"/>
      <c r="C427" s="167"/>
      <c r="D427" s="167"/>
      <c r="E427" s="167"/>
      <c r="F427" s="168"/>
      <c r="G427" s="168"/>
      <c r="H427" s="250"/>
      <c r="I427" s="225"/>
      <c r="J427" s="172">
        <v>28</v>
      </c>
      <c r="K427" s="170"/>
      <c r="L427" s="234">
        <f t="shared" si="59"/>
        <v>0</v>
      </c>
      <c r="M427" s="165">
        <f t="shared" si="57"/>
        <v>0</v>
      </c>
      <c r="N427" s="255">
        <f>D401</f>
        <v>1972</v>
      </c>
      <c r="O427" s="226" t="s">
        <v>101</v>
      </c>
      <c r="P427" s="6">
        <f t="shared" si="58"/>
        <v>0</v>
      </c>
      <c r="Q427" s="175"/>
    </row>
    <row r="428" spans="1:17" x14ac:dyDescent="0.25">
      <c r="A428" s="166"/>
      <c r="B428" s="167"/>
      <c r="C428" s="167"/>
      <c r="D428" s="167"/>
      <c r="E428" s="167"/>
      <c r="F428" s="168"/>
      <c r="G428" s="168"/>
      <c r="H428" s="250"/>
      <c r="I428" s="66"/>
      <c r="J428" s="38">
        <v>13</v>
      </c>
      <c r="K428" s="170"/>
      <c r="L428" s="234">
        <f t="shared" si="59"/>
        <v>0</v>
      </c>
      <c r="M428" s="165">
        <f t="shared" si="57"/>
        <v>0</v>
      </c>
      <c r="N428" s="255">
        <f>D401</f>
        <v>1972</v>
      </c>
      <c r="O428" s="226" t="s">
        <v>97</v>
      </c>
      <c r="P428" s="6">
        <f t="shared" si="58"/>
        <v>0</v>
      </c>
      <c r="Q428" s="175"/>
    </row>
    <row r="429" spans="1:17" ht="15.75" thickBot="1" x14ac:dyDescent="0.3">
      <c r="A429" s="166"/>
      <c r="B429" s="167"/>
      <c r="C429" s="167"/>
      <c r="D429" s="167"/>
      <c r="E429" s="167"/>
      <c r="F429" s="168"/>
      <c r="G429" s="168"/>
      <c r="H429" s="250"/>
      <c r="I429" s="209"/>
      <c r="J429" s="228"/>
      <c r="K429" s="229"/>
      <c r="L429" s="227">
        <f t="shared" si="59"/>
        <v>0</v>
      </c>
      <c r="M429" s="306">
        <f t="shared" si="57"/>
        <v>0</v>
      </c>
      <c r="N429" s="256">
        <f>D401</f>
        <v>1972</v>
      </c>
      <c r="O429" s="230" t="s">
        <v>230</v>
      </c>
      <c r="P429" s="6">
        <f t="shared" si="58"/>
        <v>0</v>
      </c>
      <c r="Q429" s="175"/>
    </row>
    <row r="430" spans="1:17" ht="15.75" thickBot="1" x14ac:dyDescent="0.3">
      <c r="A430" s="166"/>
      <c r="B430" s="167"/>
      <c r="C430" s="167"/>
      <c r="D430" s="167"/>
      <c r="E430" s="167"/>
      <c r="F430" s="168"/>
      <c r="G430" s="168"/>
      <c r="H430" s="251"/>
      <c r="I430" s="235"/>
      <c r="J430" s="235"/>
      <c r="K430" s="236"/>
      <c r="L430" s="158"/>
      <c r="M430" s="237"/>
      <c r="N430" s="257"/>
      <c r="O430" s="238" t="s">
        <v>103</v>
      </c>
      <c r="P430" s="6">
        <f t="shared" si="58"/>
        <v>0</v>
      </c>
      <c r="Q430" s="175"/>
    </row>
    <row r="431" spans="1:17" x14ac:dyDescent="0.25">
      <c r="A431" s="166"/>
      <c r="B431" s="167"/>
      <c r="C431" s="167"/>
      <c r="D431" s="167"/>
      <c r="E431" s="167"/>
      <c r="F431" s="168"/>
      <c r="G431" s="168"/>
      <c r="H431" s="251"/>
      <c r="I431" s="64"/>
      <c r="J431" s="341"/>
      <c r="K431" s="342"/>
      <c r="L431" s="420">
        <v>0</v>
      </c>
      <c r="M431" s="307">
        <f t="shared" si="57"/>
        <v>0</v>
      </c>
      <c r="N431" s="343" t="str">
        <f>D400</f>
        <v>Build QTY</v>
      </c>
      <c r="O431" s="223" t="s">
        <v>292</v>
      </c>
      <c r="P431" s="6">
        <f t="shared" si="58"/>
        <v>0</v>
      </c>
      <c r="Q431" s="282"/>
    </row>
    <row r="432" spans="1:17" x14ac:dyDescent="0.25">
      <c r="A432" s="166"/>
      <c r="B432" s="167"/>
      <c r="C432" s="167"/>
      <c r="D432" s="167" t="s">
        <v>106</v>
      </c>
      <c r="E432" s="167"/>
      <c r="F432" s="168"/>
      <c r="G432" s="168"/>
      <c r="H432" s="251"/>
      <c r="I432" s="225">
        <v>1</v>
      </c>
      <c r="J432" s="38"/>
      <c r="K432" s="344"/>
      <c r="L432" s="419">
        <v>0</v>
      </c>
      <c r="M432" s="309">
        <f t="shared" si="57"/>
        <v>0</v>
      </c>
      <c r="N432" s="337" t="str">
        <f>D400</f>
        <v>Build QTY</v>
      </c>
      <c r="O432" s="178" t="s">
        <v>587</v>
      </c>
      <c r="P432" s="6">
        <f t="shared" si="58"/>
        <v>0</v>
      </c>
      <c r="Q432" s="282"/>
    </row>
    <row r="433" spans="1:17" x14ac:dyDescent="0.25">
      <c r="A433" s="166"/>
      <c r="B433" s="167"/>
      <c r="C433" s="167"/>
      <c r="D433" s="167"/>
      <c r="E433" s="167"/>
      <c r="F433" s="168"/>
      <c r="G433" s="168"/>
      <c r="H433" s="251"/>
      <c r="I433" s="489"/>
      <c r="J433" s="339"/>
      <c r="K433" s="340"/>
      <c r="L433" s="419">
        <f>SUM(I433,K433)</f>
        <v>0</v>
      </c>
      <c r="M433" s="309">
        <f t="shared" si="57"/>
        <v>0</v>
      </c>
      <c r="N433" s="255">
        <f>D401</f>
        <v>1972</v>
      </c>
      <c r="O433" s="178" t="s">
        <v>198</v>
      </c>
      <c r="P433" s="6">
        <f t="shared" si="58"/>
        <v>0</v>
      </c>
      <c r="Q433" s="12" t="s">
        <v>177</v>
      </c>
    </row>
    <row r="434" spans="1:17" x14ac:dyDescent="0.25">
      <c r="A434" s="166"/>
      <c r="B434" s="167"/>
      <c r="C434" s="167"/>
      <c r="D434" s="167"/>
      <c r="E434" s="167"/>
      <c r="F434" s="168"/>
      <c r="G434" s="168"/>
      <c r="H434" s="251"/>
      <c r="I434" s="225">
        <v>5</v>
      </c>
      <c r="J434" s="38"/>
      <c r="K434" s="263"/>
      <c r="L434" s="419">
        <v>0</v>
      </c>
      <c r="M434" s="309">
        <f t="shared" si="57"/>
        <v>0</v>
      </c>
      <c r="N434" s="255" t="str">
        <f>D400</f>
        <v>Build QTY</v>
      </c>
      <c r="O434" s="178" t="s">
        <v>552</v>
      </c>
      <c r="P434" s="6">
        <f t="shared" si="58"/>
        <v>0</v>
      </c>
      <c r="Q434" s="180" t="s">
        <v>583</v>
      </c>
    </row>
    <row r="435" spans="1:17" x14ac:dyDescent="0.25">
      <c r="A435" s="166"/>
      <c r="B435" s="167"/>
      <c r="C435" s="167"/>
      <c r="D435" s="167"/>
      <c r="E435" s="167"/>
      <c r="F435" s="168"/>
      <c r="G435" s="168"/>
      <c r="H435" s="251"/>
      <c r="I435" s="225">
        <v>2</v>
      </c>
      <c r="J435" s="38"/>
      <c r="K435" s="263"/>
      <c r="L435" s="419">
        <v>0</v>
      </c>
      <c r="M435" s="309">
        <f t="shared" si="57"/>
        <v>0</v>
      </c>
      <c r="N435" s="255">
        <f>D401</f>
        <v>1972</v>
      </c>
      <c r="O435" s="178" t="s">
        <v>131</v>
      </c>
      <c r="P435" s="6">
        <f t="shared" si="58"/>
        <v>0</v>
      </c>
      <c r="Q435" s="13" t="s">
        <v>584</v>
      </c>
    </row>
    <row r="436" spans="1:17" x14ac:dyDescent="0.25">
      <c r="A436" s="166"/>
      <c r="B436" s="167"/>
      <c r="C436" s="167"/>
      <c r="D436" s="167"/>
      <c r="E436" s="167"/>
      <c r="F436" s="168"/>
      <c r="G436" s="168"/>
      <c r="H436" s="251"/>
      <c r="I436" s="225">
        <v>1</v>
      </c>
      <c r="J436" s="38"/>
      <c r="K436" s="263"/>
      <c r="L436" s="419">
        <f t="shared" ref="L436:L444" si="60">SUM(I436,K436)</f>
        <v>1</v>
      </c>
      <c r="M436" s="309">
        <f t="shared" si="57"/>
        <v>5.0709939148073022E-4</v>
      </c>
      <c r="N436" s="255">
        <f>D401</f>
        <v>1972</v>
      </c>
      <c r="O436" s="178" t="s">
        <v>165</v>
      </c>
      <c r="P436" s="6">
        <f t="shared" si="58"/>
        <v>1</v>
      </c>
      <c r="Q436" s="282"/>
    </row>
    <row r="437" spans="1:17" x14ac:dyDescent="0.25">
      <c r="A437" s="166"/>
      <c r="B437" s="167"/>
      <c r="C437" s="167"/>
      <c r="D437" s="167"/>
      <c r="E437" s="167"/>
      <c r="F437" s="168"/>
      <c r="G437" s="168"/>
      <c r="H437" s="169"/>
      <c r="I437" s="225">
        <v>4</v>
      </c>
      <c r="J437" s="38"/>
      <c r="K437" s="263"/>
      <c r="L437" s="419">
        <f t="shared" si="60"/>
        <v>4</v>
      </c>
      <c r="M437" s="309">
        <f t="shared" si="57"/>
        <v>2.0283975659229209E-3</v>
      </c>
      <c r="N437" s="255">
        <f>D401</f>
        <v>1972</v>
      </c>
      <c r="O437" s="178" t="s">
        <v>170</v>
      </c>
      <c r="P437" s="6">
        <f t="shared" si="58"/>
        <v>4</v>
      </c>
      <c r="Q437" s="12"/>
    </row>
    <row r="438" spans="1:17" x14ac:dyDescent="0.25">
      <c r="A438" s="166"/>
      <c r="B438" s="167"/>
      <c r="C438" s="167"/>
      <c r="D438" s="167"/>
      <c r="E438" s="167"/>
      <c r="F438" s="168"/>
      <c r="G438" s="168"/>
      <c r="H438" s="169"/>
      <c r="I438" s="490">
        <v>17</v>
      </c>
      <c r="J438" s="176"/>
      <c r="K438" s="264"/>
      <c r="L438" s="419">
        <f t="shared" si="60"/>
        <v>17</v>
      </c>
      <c r="M438" s="309">
        <f t="shared" si="57"/>
        <v>8.6206896551724137E-3</v>
      </c>
      <c r="N438" s="255">
        <f>D401</f>
        <v>1972</v>
      </c>
      <c r="O438" s="171" t="s">
        <v>118</v>
      </c>
      <c r="P438" s="6">
        <f t="shared" si="58"/>
        <v>17</v>
      </c>
      <c r="Q438" s="13"/>
    </row>
    <row r="439" spans="1:17" x14ac:dyDescent="0.25">
      <c r="A439" s="166"/>
      <c r="B439" s="167"/>
      <c r="C439" s="167"/>
      <c r="D439" s="167"/>
      <c r="E439" s="167"/>
      <c r="F439" s="168"/>
      <c r="G439" s="168"/>
      <c r="H439" s="169"/>
      <c r="I439" s="490">
        <v>11</v>
      </c>
      <c r="J439" s="176"/>
      <c r="K439" s="264"/>
      <c r="L439" s="419">
        <f t="shared" si="60"/>
        <v>11</v>
      </c>
      <c r="M439" s="309">
        <f t="shared" si="57"/>
        <v>5.5780933062880324E-3</v>
      </c>
      <c r="N439" s="255">
        <f>D401</f>
        <v>1972</v>
      </c>
      <c r="O439" s="178" t="s">
        <v>132</v>
      </c>
      <c r="P439" s="6">
        <f t="shared" si="58"/>
        <v>11</v>
      </c>
      <c r="Q439" s="13"/>
    </row>
    <row r="440" spans="1:17" x14ac:dyDescent="0.25">
      <c r="A440" s="166"/>
      <c r="B440" s="167"/>
      <c r="C440" s="167"/>
      <c r="D440" s="167"/>
      <c r="E440" s="167"/>
      <c r="F440" s="168"/>
      <c r="G440" s="168"/>
      <c r="H440" s="169"/>
      <c r="I440" s="490">
        <v>1</v>
      </c>
      <c r="J440" s="176"/>
      <c r="K440" s="263"/>
      <c r="L440" s="419">
        <f t="shared" si="60"/>
        <v>1</v>
      </c>
      <c r="M440" s="309">
        <f t="shared" si="57"/>
        <v>5.0709939148073022E-4</v>
      </c>
      <c r="N440" s="255" t="str">
        <f>D400</f>
        <v>Build QTY</v>
      </c>
      <c r="O440" s="178" t="s">
        <v>101</v>
      </c>
      <c r="P440" s="6">
        <f t="shared" si="58"/>
        <v>1</v>
      </c>
      <c r="Q440" s="134"/>
    </row>
    <row r="441" spans="1:17" x14ac:dyDescent="0.25">
      <c r="A441" s="166"/>
      <c r="B441" s="167"/>
      <c r="C441" s="167"/>
      <c r="D441" s="167"/>
      <c r="E441" s="167"/>
      <c r="F441" s="168"/>
      <c r="G441" s="168"/>
      <c r="H441" s="169"/>
      <c r="I441" s="490">
        <v>2</v>
      </c>
      <c r="J441" s="176"/>
      <c r="K441" s="263"/>
      <c r="L441" s="419">
        <f t="shared" si="60"/>
        <v>2</v>
      </c>
      <c r="M441" s="309">
        <f t="shared" si="57"/>
        <v>1.0141987829614604E-3</v>
      </c>
      <c r="N441" s="255">
        <f>D401</f>
        <v>1972</v>
      </c>
      <c r="O441" s="178" t="s">
        <v>180</v>
      </c>
      <c r="P441" s="6">
        <f t="shared" si="58"/>
        <v>2</v>
      </c>
      <c r="Q441" s="134"/>
    </row>
    <row r="442" spans="1:17" x14ac:dyDescent="0.25">
      <c r="A442" s="166"/>
      <c r="B442" s="167"/>
      <c r="C442" s="167"/>
      <c r="D442" s="167"/>
      <c r="E442" s="167"/>
      <c r="F442" s="168"/>
      <c r="G442" s="168"/>
      <c r="H442" s="169"/>
      <c r="I442" s="490">
        <v>11</v>
      </c>
      <c r="J442" s="176"/>
      <c r="K442" s="263"/>
      <c r="L442" s="419">
        <f t="shared" si="60"/>
        <v>11</v>
      </c>
      <c r="M442" s="309">
        <f t="shared" si="57"/>
        <v>5.5780933062880324E-3</v>
      </c>
      <c r="N442" s="255">
        <f>D401</f>
        <v>1972</v>
      </c>
      <c r="O442" s="178" t="s">
        <v>194</v>
      </c>
      <c r="P442" s="6">
        <f t="shared" si="58"/>
        <v>11</v>
      </c>
      <c r="Q442" s="281"/>
    </row>
    <row r="443" spans="1:17" x14ac:dyDescent="0.25">
      <c r="A443" s="166"/>
      <c r="B443" s="167"/>
      <c r="C443" s="167"/>
      <c r="D443" s="167"/>
      <c r="E443" s="167"/>
      <c r="F443" s="168"/>
      <c r="G443" s="168"/>
      <c r="H443" s="169"/>
      <c r="I443" s="490"/>
      <c r="J443" s="176"/>
      <c r="K443" s="263"/>
      <c r="L443" s="419">
        <v>0</v>
      </c>
      <c r="M443" s="309">
        <f t="shared" si="57"/>
        <v>0</v>
      </c>
      <c r="N443" s="255">
        <f>D401</f>
        <v>1972</v>
      </c>
      <c r="O443" s="178" t="s">
        <v>234</v>
      </c>
      <c r="P443" s="6">
        <f t="shared" si="58"/>
        <v>0</v>
      </c>
      <c r="Q443" s="134" t="s">
        <v>589</v>
      </c>
    </row>
    <row r="444" spans="1:17" x14ac:dyDescent="0.25">
      <c r="A444" s="166"/>
      <c r="B444" s="167"/>
      <c r="C444" s="167"/>
      <c r="D444" s="167"/>
      <c r="E444" s="167"/>
      <c r="F444" s="168"/>
      <c r="G444" s="168"/>
      <c r="H444" s="169"/>
      <c r="I444" s="225">
        <v>3</v>
      </c>
      <c r="J444" s="38"/>
      <c r="K444" s="263"/>
      <c r="L444" s="419">
        <f t="shared" si="60"/>
        <v>3</v>
      </c>
      <c r="M444" s="309">
        <f t="shared" si="57"/>
        <v>1.5212981744421906E-3</v>
      </c>
      <c r="N444" s="255">
        <f>D401</f>
        <v>1972</v>
      </c>
      <c r="O444" s="178" t="s">
        <v>588</v>
      </c>
      <c r="P444" s="6">
        <f t="shared" si="58"/>
        <v>3</v>
      </c>
      <c r="Q444" s="281"/>
    </row>
    <row r="445" spans="1:17" x14ac:dyDescent="0.25">
      <c r="A445" s="166"/>
      <c r="B445" s="167"/>
      <c r="C445" s="167"/>
      <c r="D445" s="167"/>
      <c r="E445" s="167"/>
      <c r="F445" s="168"/>
      <c r="G445" s="168"/>
      <c r="H445" s="169"/>
      <c r="I445" s="225"/>
      <c r="J445" s="38"/>
      <c r="K445" s="263"/>
      <c r="L445" s="419">
        <v>0</v>
      </c>
      <c r="M445" s="309">
        <f t="shared" si="57"/>
        <v>0</v>
      </c>
      <c r="N445" s="255">
        <v>588</v>
      </c>
      <c r="O445" s="178" t="s">
        <v>133</v>
      </c>
      <c r="P445" s="6">
        <f t="shared" si="58"/>
        <v>0</v>
      </c>
      <c r="Q445" s="281"/>
    </row>
    <row r="446" spans="1:17" ht="15.75" thickBot="1" x14ac:dyDescent="0.3">
      <c r="A446" s="183"/>
      <c r="B446" s="184"/>
      <c r="C446" s="184"/>
      <c r="D446" s="184"/>
      <c r="E446" s="184"/>
      <c r="F446" s="185"/>
      <c r="G446" s="185"/>
      <c r="H446" s="186"/>
      <c r="I446" s="491">
        <v>1</v>
      </c>
      <c r="J446" s="239"/>
      <c r="K446" s="265"/>
      <c r="L446" s="232">
        <f t="shared" ref="L446" si="61">SUM(I446,K446)</f>
        <v>1</v>
      </c>
      <c r="M446" s="306">
        <f t="shared" si="57"/>
        <v>5.0709939148073022E-4</v>
      </c>
      <c r="N446" s="255">
        <f>D401</f>
        <v>1972</v>
      </c>
      <c r="O446" s="240" t="s">
        <v>84</v>
      </c>
      <c r="P446" s="6">
        <f t="shared" si="58"/>
        <v>1</v>
      </c>
      <c r="Q446" s="285"/>
    </row>
    <row r="447" spans="1:17" ht="15.75" thickBot="1" x14ac:dyDescent="0.3">
      <c r="H447" s="187" t="s">
        <v>5</v>
      </c>
      <c r="I447" s="468">
        <f>SUM(I402:I446)</f>
        <v>194</v>
      </c>
      <c r="J447" s="468">
        <f>SUM(J402:J446)</f>
        <v>81</v>
      </c>
      <c r="K447" s="468">
        <f>SUM(K402:K420,K433:K446,K423)</f>
        <v>15</v>
      </c>
      <c r="L447" s="468">
        <f>SUM(L402:L446)</f>
        <v>201</v>
      </c>
      <c r="M447" s="441">
        <f t="shared" si="57"/>
        <v>0.10192697768762678</v>
      </c>
    </row>
  </sheetData>
  <conditionalFormatting sqref="M3">
    <cfRule type="colorScale" priority="62">
      <colorScale>
        <cfvo type="min"/>
        <cfvo type="max"/>
        <color rgb="FFFCFCFF"/>
        <color rgb="FFF8696B"/>
      </colorScale>
    </cfRule>
  </conditionalFormatting>
  <conditionalFormatting sqref="M3">
    <cfRule type="colorScale" priority="61">
      <colorScale>
        <cfvo type="min"/>
        <cfvo type="max"/>
        <color rgb="FFFCFCFF"/>
        <color rgb="FFF8696B"/>
      </colorScale>
    </cfRule>
  </conditionalFormatting>
  <conditionalFormatting sqref="M3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4:M31">
    <cfRule type="colorScale" priority="59">
      <colorScale>
        <cfvo type="min"/>
        <cfvo type="max"/>
        <color rgb="FFFCFCFF"/>
        <color rgb="FFF8696B"/>
      </colorScale>
    </cfRule>
  </conditionalFormatting>
  <conditionalFormatting sqref="M33:M48">
    <cfRule type="colorScale" priority="58">
      <colorScale>
        <cfvo type="min"/>
        <cfvo type="max"/>
        <color rgb="FFFCFCFF"/>
        <color rgb="FFF8696B"/>
      </colorScale>
    </cfRule>
  </conditionalFormatting>
  <conditionalFormatting sqref="M4:M22">
    <cfRule type="colorScale" priority="63">
      <colorScale>
        <cfvo type="min"/>
        <cfvo type="max"/>
        <color rgb="FFFCFCFF"/>
        <color rgb="FFF8696B"/>
      </colorScale>
    </cfRule>
  </conditionalFormatting>
  <conditionalFormatting sqref="M49">
    <cfRule type="colorScale" priority="57">
      <colorScale>
        <cfvo type="min"/>
        <cfvo type="max"/>
        <color rgb="FFFCFCFF"/>
        <color rgb="FFF8696B"/>
      </colorScale>
    </cfRule>
  </conditionalFormatting>
  <conditionalFormatting sqref="M53">
    <cfRule type="colorScale" priority="55">
      <colorScale>
        <cfvo type="min"/>
        <cfvo type="max"/>
        <color rgb="FFFCFCFF"/>
        <color rgb="FFF8696B"/>
      </colorScale>
    </cfRule>
  </conditionalFormatting>
  <conditionalFormatting sqref="M53">
    <cfRule type="colorScale" priority="54">
      <colorScale>
        <cfvo type="min"/>
        <cfvo type="max"/>
        <color rgb="FFFCFCFF"/>
        <color rgb="FFF8696B"/>
      </colorScale>
    </cfRule>
  </conditionalFormatting>
  <conditionalFormatting sqref="M53">
    <cfRule type="colorScale" priority="53">
      <colorScale>
        <cfvo type="min"/>
        <cfvo type="max"/>
        <color rgb="FFFCFCFF"/>
        <color rgb="FFF8696B"/>
      </colorScale>
    </cfRule>
  </conditionalFormatting>
  <conditionalFormatting sqref="M74:M81">
    <cfRule type="colorScale" priority="52">
      <colorScale>
        <cfvo type="min"/>
        <cfvo type="max"/>
        <color rgb="FFFCFCFF"/>
        <color rgb="FFF8696B"/>
      </colorScale>
    </cfRule>
  </conditionalFormatting>
  <conditionalFormatting sqref="M83:M98">
    <cfRule type="colorScale" priority="51">
      <colorScale>
        <cfvo type="min"/>
        <cfvo type="max"/>
        <color rgb="FFFCFCFF"/>
        <color rgb="FFF8696B"/>
      </colorScale>
    </cfRule>
  </conditionalFormatting>
  <conditionalFormatting sqref="M54:M72">
    <cfRule type="colorScale" priority="56">
      <colorScale>
        <cfvo type="min"/>
        <cfvo type="max"/>
        <color rgb="FFFCFCFF"/>
        <color rgb="FFF8696B"/>
      </colorScale>
    </cfRule>
  </conditionalFormatting>
  <conditionalFormatting sqref="M99">
    <cfRule type="colorScale" priority="50">
      <colorScale>
        <cfvo type="min"/>
        <cfvo type="max"/>
        <color rgb="FFFCFCFF"/>
        <color rgb="FFF8696B"/>
      </colorScale>
    </cfRule>
  </conditionalFormatting>
  <conditionalFormatting sqref="M103">
    <cfRule type="colorScale" priority="48">
      <colorScale>
        <cfvo type="min"/>
        <cfvo type="max"/>
        <color rgb="FFFCFCFF"/>
        <color rgb="FFF8696B"/>
      </colorScale>
    </cfRule>
  </conditionalFormatting>
  <conditionalFormatting sqref="M103">
    <cfRule type="colorScale" priority="47">
      <colorScale>
        <cfvo type="min"/>
        <cfvo type="max"/>
        <color rgb="FFFCFCFF"/>
        <color rgb="FFF8696B"/>
      </colorScale>
    </cfRule>
  </conditionalFormatting>
  <conditionalFormatting sqref="M103">
    <cfRule type="colorScale" priority="46">
      <colorScale>
        <cfvo type="min"/>
        <cfvo type="max"/>
        <color rgb="FFFCFCFF"/>
        <color rgb="FFF8696B"/>
      </colorScale>
    </cfRule>
  </conditionalFormatting>
  <conditionalFormatting sqref="M124:M131">
    <cfRule type="colorScale" priority="45">
      <colorScale>
        <cfvo type="min"/>
        <cfvo type="max"/>
        <color rgb="FFFCFCFF"/>
        <color rgb="FFF8696B"/>
      </colorScale>
    </cfRule>
  </conditionalFormatting>
  <conditionalFormatting sqref="M133:M148">
    <cfRule type="colorScale" priority="44">
      <colorScale>
        <cfvo type="min"/>
        <cfvo type="max"/>
        <color rgb="FFFCFCFF"/>
        <color rgb="FFF8696B"/>
      </colorScale>
    </cfRule>
  </conditionalFormatting>
  <conditionalFormatting sqref="M104:M12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149">
    <cfRule type="colorScale" priority="43">
      <colorScale>
        <cfvo type="min"/>
        <cfvo type="max"/>
        <color rgb="FFFCFCFF"/>
        <color rgb="FFF8696B"/>
      </colorScale>
    </cfRule>
  </conditionalFormatting>
  <conditionalFormatting sqref="M153">
    <cfRule type="colorScale" priority="41">
      <colorScale>
        <cfvo type="min"/>
        <cfvo type="max"/>
        <color rgb="FFFCFCFF"/>
        <color rgb="FFF8696B"/>
      </colorScale>
    </cfRule>
  </conditionalFormatting>
  <conditionalFormatting sqref="M153">
    <cfRule type="colorScale" priority="40">
      <colorScale>
        <cfvo type="min"/>
        <cfvo type="max"/>
        <color rgb="FFFCFCFF"/>
        <color rgb="FFF8696B"/>
      </colorScale>
    </cfRule>
  </conditionalFormatting>
  <conditionalFormatting sqref="M153">
    <cfRule type="colorScale" priority="39">
      <colorScale>
        <cfvo type="min"/>
        <cfvo type="max"/>
        <color rgb="FFFCFCFF"/>
        <color rgb="FFF8696B"/>
      </colorScale>
    </cfRule>
  </conditionalFormatting>
  <conditionalFormatting sqref="M174:M181">
    <cfRule type="colorScale" priority="38">
      <colorScale>
        <cfvo type="min"/>
        <cfvo type="max"/>
        <color rgb="FFFCFCFF"/>
        <color rgb="FFF8696B"/>
      </colorScale>
    </cfRule>
  </conditionalFormatting>
  <conditionalFormatting sqref="M183:M198">
    <cfRule type="colorScale" priority="37">
      <colorScale>
        <cfvo type="min"/>
        <cfvo type="max"/>
        <color rgb="FFFCFCFF"/>
        <color rgb="FFF8696B"/>
      </colorScale>
    </cfRule>
  </conditionalFormatting>
  <conditionalFormatting sqref="M154:M172">
    <cfRule type="colorScale" priority="42">
      <colorScale>
        <cfvo type="min"/>
        <cfvo type="max"/>
        <color rgb="FFFCFCFF"/>
        <color rgb="FFF8696B"/>
      </colorScale>
    </cfRule>
  </conditionalFormatting>
  <conditionalFormatting sqref="M199">
    <cfRule type="colorScale" priority="36">
      <colorScale>
        <cfvo type="min"/>
        <cfvo type="max"/>
        <color rgb="FFFCFCFF"/>
        <color rgb="FFF8696B"/>
      </colorScale>
    </cfRule>
  </conditionalFormatting>
  <conditionalFormatting sqref="M203">
    <cfRule type="colorScale" priority="34">
      <colorScale>
        <cfvo type="min"/>
        <cfvo type="max"/>
        <color rgb="FFFCFCFF"/>
        <color rgb="FFF8696B"/>
      </colorScale>
    </cfRule>
  </conditionalFormatting>
  <conditionalFormatting sqref="M203">
    <cfRule type="colorScale" priority="33">
      <colorScale>
        <cfvo type="min"/>
        <cfvo type="max"/>
        <color rgb="FFFCFCFF"/>
        <color rgb="FFF8696B"/>
      </colorScale>
    </cfRule>
  </conditionalFormatting>
  <conditionalFormatting sqref="M203">
    <cfRule type="colorScale" priority="32">
      <colorScale>
        <cfvo type="min"/>
        <cfvo type="max"/>
        <color rgb="FFFCFCFF"/>
        <color rgb="FFF8696B"/>
      </colorScale>
    </cfRule>
  </conditionalFormatting>
  <conditionalFormatting sqref="M224:M231">
    <cfRule type="colorScale" priority="31">
      <colorScale>
        <cfvo type="min"/>
        <cfvo type="max"/>
        <color rgb="FFFCFCFF"/>
        <color rgb="FFF8696B"/>
      </colorScale>
    </cfRule>
  </conditionalFormatting>
  <conditionalFormatting sqref="M233:M248">
    <cfRule type="colorScale" priority="30">
      <colorScale>
        <cfvo type="min"/>
        <cfvo type="max"/>
        <color rgb="FFFCFCFF"/>
        <color rgb="FFF8696B"/>
      </colorScale>
    </cfRule>
  </conditionalFormatting>
  <conditionalFormatting sqref="M204:M222">
    <cfRule type="colorScale" priority="35">
      <colorScale>
        <cfvo type="min"/>
        <cfvo type="max"/>
        <color rgb="FFFCFCFF"/>
        <color rgb="FFF8696B"/>
      </colorScale>
    </cfRule>
  </conditionalFormatting>
  <conditionalFormatting sqref="M249">
    <cfRule type="colorScale" priority="29">
      <colorScale>
        <cfvo type="min"/>
        <cfvo type="max"/>
        <color rgb="FFFCFCFF"/>
        <color rgb="FFF8696B"/>
      </colorScale>
    </cfRule>
  </conditionalFormatting>
  <conditionalFormatting sqref="M253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53">
    <cfRule type="colorScale" priority="26">
      <colorScale>
        <cfvo type="min"/>
        <cfvo type="max"/>
        <color rgb="FFFCFCFF"/>
        <color rgb="FFF8696B"/>
      </colorScale>
    </cfRule>
  </conditionalFormatting>
  <conditionalFormatting sqref="M253">
    <cfRule type="colorScale" priority="25">
      <colorScale>
        <cfvo type="min"/>
        <cfvo type="max"/>
        <color rgb="FFFCFCFF"/>
        <color rgb="FFF8696B"/>
      </colorScale>
    </cfRule>
  </conditionalFormatting>
  <conditionalFormatting sqref="M274:M281">
    <cfRule type="colorScale" priority="24">
      <colorScale>
        <cfvo type="min"/>
        <cfvo type="max"/>
        <color rgb="FFFCFCFF"/>
        <color rgb="FFF8696B"/>
      </colorScale>
    </cfRule>
  </conditionalFormatting>
  <conditionalFormatting sqref="M283:M298">
    <cfRule type="colorScale" priority="23">
      <colorScale>
        <cfvo type="min"/>
        <cfvo type="max"/>
        <color rgb="FFFCFCFF"/>
        <color rgb="FFF8696B"/>
      </colorScale>
    </cfRule>
  </conditionalFormatting>
  <conditionalFormatting sqref="M254:M27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299">
    <cfRule type="colorScale" priority="22">
      <colorScale>
        <cfvo type="min"/>
        <cfvo type="max"/>
        <color rgb="FFFCFCFF"/>
        <color rgb="FFF8696B"/>
      </colorScale>
    </cfRule>
  </conditionalFormatting>
  <conditionalFormatting sqref="M30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302">
    <cfRule type="colorScale" priority="19">
      <colorScale>
        <cfvo type="min"/>
        <cfvo type="max"/>
        <color rgb="FFFCFCFF"/>
        <color rgb="FFF8696B"/>
      </colorScale>
    </cfRule>
  </conditionalFormatting>
  <conditionalFormatting sqref="M302">
    <cfRule type="colorScale" priority="18">
      <colorScale>
        <cfvo type="min"/>
        <cfvo type="max"/>
        <color rgb="FFFCFCFF"/>
        <color rgb="FFF8696B"/>
      </colorScale>
    </cfRule>
  </conditionalFormatting>
  <conditionalFormatting sqref="M323:M3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M332:M347">
    <cfRule type="colorScale" priority="16">
      <colorScale>
        <cfvo type="min"/>
        <cfvo type="max"/>
        <color rgb="FFFCFCFF"/>
        <color rgb="FFF8696B"/>
      </colorScale>
    </cfRule>
  </conditionalFormatting>
  <conditionalFormatting sqref="M303:M321">
    <cfRule type="colorScale" priority="21">
      <colorScale>
        <cfvo type="min"/>
        <cfvo type="max"/>
        <color rgb="FFFCFCFF"/>
        <color rgb="FFF8696B"/>
      </colorScale>
    </cfRule>
  </conditionalFormatting>
  <conditionalFormatting sqref="M348">
    <cfRule type="colorScale" priority="15">
      <colorScale>
        <cfvo type="min"/>
        <cfvo type="max"/>
        <color rgb="FFFCFCFF"/>
        <color rgb="FFF8696B"/>
      </colorScale>
    </cfRule>
  </conditionalFormatting>
  <conditionalFormatting sqref="M351">
    <cfRule type="colorScale" priority="13">
      <colorScale>
        <cfvo type="min"/>
        <cfvo type="max"/>
        <color rgb="FFFCFCFF"/>
        <color rgb="FFF8696B"/>
      </colorScale>
    </cfRule>
  </conditionalFormatting>
  <conditionalFormatting sqref="M351">
    <cfRule type="colorScale" priority="12">
      <colorScale>
        <cfvo type="min"/>
        <cfvo type="max"/>
        <color rgb="FFFCFCFF"/>
        <color rgb="FFF8696B"/>
      </colorScale>
    </cfRule>
  </conditionalFormatting>
  <conditionalFormatting sqref="M351">
    <cfRule type="colorScale" priority="11">
      <colorScale>
        <cfvo type="min"/>
        <cfvo type="max"/>
        <color rgb="FFFCFCFF"/>
        <color rgb="FFF8696B"/>
      </colorScale>
    </cfRule>
  </conditionalFormatting>
  <conditionalFormatting sqref="M372:M3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M381:M396">
    <cfRule type="colorScale" priority="9">
      <colorScale>
        <cfvo type="min"/>
        <cfvo type="max"/>
        <color rgb="FFFCFCFF"/>
        <color rgb="FFF8696B"/>
      </colorScale>
    </cfRule>
  </conditionalFormatting>
  <conditionalFormatting sqref="M352:M370">
    <cfRule type="colorScale" priority="14">
      <colorScale>
        <cfvo type="min"/>
        <cfvo type="max"/>
        <color rgb="FFFCFCFF"/>
        <color rgb="FFF8696B"/>
      </colorScale>
    </cfRule>
  </conditionalFormatting>
  <conditionalFormatting sqref="M397">
    <cfRule type="colorScale" priority="8">
      <colorScale>
        <cfvo type="min"/>
        <cfvo type="max"/>
        <color rgb="FFFCFCFF"/>
        <color rgb="FFF8696B"/>
      </colorScale>
    </cfRule>
  </conditionalFormatting>
  <conditionalFormatting sqref="M401">
    <cfRule type="colorScale" priority="6">
      <colorScale>
        <cfvo type="min"/>
        <cfvo type="max"/>
        <color rgb="FFFCFCFF"/>
        <color rgb="FFF8696B"/>
      </colorScale>
    </cfRule>
  </conditionalFormatting>
  <conditionalFormatting sqref="M401">
    <cfRule type="colorScale" priority="5">
      <colorScale>
        <cfvo type="min"/>
        <cfvo type="max"/>
        <color rgb="FFFCFCFF"/>
        <color rgb="FFF8696B"/>
      </colorScale>
    </cfRule>
  </conditionalFormatting>
  <conditionalFormatting sqref="M401">
    <cfRule type="colorScale" priority="4">
      <colorScale>
        <cfvo type="min"/>
        <cfvo type="max"/>
        <color rgb="FFFCFCFF"/>
        <color rgb="FFF8696B"/>
      </colorScale>
    </cfRule>
  </conditionalFormatting>
  <conditionalFormatting sqref="M422:M429">
    <cfRule type="colorScale" priority="3">
      <colorScale>
        <cfvo type="min"/>
        <cfvo type="max"/>
        <color rgb="FFFCFCFF"/>
        <color rgb="FFF8696B"/>
      </colorScale>
    </cfRule>
  </conditionalFormatting>
  <conditionalFormatting sqref="M431:M446">
    <cfRule type="colorScale" priority="2">
      <colorScale>
        <cfvo type="min"/>
        <cfvo type="max"/>
        <color rgb="FFFCFCFF"/>
        <color rgb="FFF8696B"/>
      </colorScale>
    </cfRule>
  </conditionalFormatting>
  <conditionalFormatting sqref="M402:M420">
    <cfRule type="colorScale" priority="7">
      <colorScale>
        <cfvo type="min"/>
        <cfvo type="max"/>
        <color rgb="FFFCFCFF"/>
        <color rgb="FFF8696B"/>
      </colorScale>
    </cfRule>
  </conditionalFormatting>
  <conditionalFormatting sqref="M447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  <ignoredErrors>
    <ignoredError sqref="K49 K99 K149 K199 K249 K299 K348 K397 K44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R54"/>
  <sheetViews>
    <sheetView showGridLines="0" zoomScaleNormal="100" workbookViewId="0">
      <selection activeCell="V22" sqref="V22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4" width="10.7109375" style="25" customWidth="1"/>
    <col min="15" max="15" width="18" style="25" customWidth="1"/>
    <col min="16" max="17" width="10.7109375" style="25" customWidth="1"/>
    <col min="18" max="18" width="11" style="25" bestFit="1" customWidth="1"/>
    <col min="19" max="16384" width="9.140625" style="25"/>
  </cols>
  <sheetData>
    <row r="1" spans="1:18" ht="54" customHeight="1" x14ac:dyDescent="0.25">
      <c r="A1" s="493" t="s">
        <v>114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18" ht="26.25" customHeight="1" x14ac:dyDescent="0.25">
      <c r="O3" s="494" t="s">
        <v>53</v>
      </c>
      <c r="P3" s="495"/>
      <c r="Q3" s="495"/>
      <c r="R3" s="495"/>
    </row>
    <row r="4" spans="1:18" x14ac:dyDescent="0.25">
      <c r="O4" s="506" t="s">
        <v>21</v>
      </c>
      <c r="P4" s="506"/>
      <c r="Q4" s="506"/>
      <c r="R4" s="332" t="s">
        <v>25</v>
      </c>
    </row>
    <row r="5" spans="1:18" x14ac:dyDescent="0.25">
      <c r="O5" s="19" t="s">
        <v>16</v>
      </c>
      <c r="P5" s="19"/>
      <c r="Q5" s="19"/>
      <c r="R5" s="331">
        <f ca="1">SUMIF('EB040-EB240'!$Y$660:$Z$900,O5,'EB040-EB240'!$Z$660:$Z$900)</f>
        <v>182</v>
      </c>
    </row>
    <row r="6" spans="1:18" x14ac:dyDescent="0.25">
      <c r="O6" s="19" t="s">
        <v>51</v>
      </c>
      <c r="P6" s="19"/>
      <c r="Q6" s="19"/>
      <c r="R6" s="331">
        <f ca="1">SUMIF('EB040-EB240'!$Y$660:$Z$900,O6,'EB040-EB240'!$Z$660:$Z$900)</f>
        <v>16</v>
      </c>
    </row>
    <row r="7" spans="1:18" x14ac:dyDescent="0.25">
      <c r="O7" s="19" t="s">
        <v>8</v>
      </c>
      <c r="P7" s="19"/>
      <c r="Q7" s="19"/>
      <c r="R7" s="331">
        <f ca="1">SUMIF('EB040-EB240'!$Y$660:$Z$900,O7,'EB040-EB240'!$Z$660:$Z$900)</f>
        <v>15</v>
      </c>
    </row>
    <row r="8" spans="1:18" x14ac:dyDescent="0.25">
      <c r="O8" s="19" t="s">
        <v>29</v>
      </c>
      <c r="P8" s="19"/>
      <c r="Q8" s="19"/>
      <c r="R8" s="331">
        <f ca="1">SUMIF('EB040-EB240'!$Y$660:$Z$900,O8,'EB040-EB240'!$Z$660:$Z$900)</f>
        <v>10</v>
      </c>
    </row>
    <row r="9" spans="1:18" x14ac:dyDescent="0.25">
      <c r="O9" s="19" t="s">
        <v>15</v>
      </c>
      <c r="P9" s="19"/>
      <c r="Q9" s="19"/>
      <c r="R9" s="331">
        <f ca="1">SUMIF('EB040-EB240'!$Y$660:$Z$900,O9,'EB040-EB240'!$Z$660:$Z$900)</f>
        <v>5</v>
      </c>
    </row>
    <row r="10" spans="1:18" x14ac:dyDescent="0.25">
      <c r="O10" s="19" t="s">
        <v>0</v>
      </c>
      <c r="P10" s="19"/>
      <c r="Q10" s="19"/>
      <c r="R10" s="331">
        <f ca="1">SUMIF('EB040-EB240'!$Y$660:$Z$900,O10,'EB040-EB240'!$Z$660:$Z$900)</f>
        <v>5</v>
      </c>
    </row>
    <row r="11" spans="1:18" x14ac:dyDescent="0.25">
      <c r="O11" s="19" t="s">
        <v>72</v>
      </c>
      <c r="P11" s="19"/>
      <c r="Q11" s="19"/>
      <c r="R11" s="331">
        <f ca="1">SUMIF('EB040-EB240'!$Y$660:$Z$900,O11,'EB040-EB240'!$Z$660:$Z$900)</f>
        <v>3</v>
      </c>
    </row>
    <row r="12" spans="1:18" x14ac:dyDescent="0.25">
      <c r="O12" s="19" t="s">
        <v>3</v>
      </c>
      <c r="P12" s="19"/>
      <c r="Q12" s="19"/>
      <c r="R12" s="331">
        <f ca="1">SUMIF('EB040-EB240'!$Y$660:$Z$900,O12,'EB040-EB240'!$Z$660:$Z$900)</f>
        <v>2</v>
      </c>
    </row>
    <row r="13" spans="1:18" x14ac:dyDescent="0.25">
      <c r="O13" s="19" t="s">
        <v>4</v>
      </c>
      <c r="P13" s="19"/>
      <c r="Q13" s="19"/>
      <c r="R13" s="331">
        <f ca="1">SUMIF('EB040-EB240'!$Y$660:$Z$900,O13,'EB040-EB240'!$Z$660:$Z$900)</f>
        <v>1</v>
      </c>
    </row>
    <row r="14" spans="1:18" x14ac:dyDescent="0.25">
      <c r="O14" s="19" t="s">
        <v>20</v>
      </c>
      <c r="P14" s="19"/>
      <c r="Q14" s="19"/>
      <c r="R14" s="331">
        <f ca="1">SUMIF('EB040-EB240'!$Y$660:$Z$900,O14,'EB040-EB240'!$Z$660:$Z$900)</f>
        <v>1</v>
      </c>
    </row>
    <row r="15" spans="1:18" x14ac:dyDescent="0.25">
      <c r="O15" s="19" t="s">
        <v>28</v>
      </c>
      <c r="P15" s="19"/>
      <c r="Q15" s="19"/>
      <c r="R15" s="331">
        <f ca="1">SUMIF('EB040-EB240'!$Y$660:$Z$900,O15,'EB040-EB240'!$Z$660:$Z$900)</f>
        <v>1</v>
      </c>
    </row>
    <row r="16" spans="1:18" x14ac:dyDescent="0.25">
      <c r="O16" s="19" t="s">
        <v>96</v>
      </c>
      <c r="P16" s="19"/>
      <c r="Q16" s="19"/>
      <c r="R16" s="331">
        <f ca="1">SUMIF('EB040-EB240'!$Y$660:$Z$900,O16,'EB040-EB240'!$Z$660:$Z$900)</f>
        <v>0</v>
      </c>
    </row>
    <row r="17" spans="1:18" x14ac:dyDescent="0.25">
      <c r="O17" s="19" t="s">
        <v>13</v>
      </c>
      <c r="P17" s="19"/>
      <c r="Q17" s="19"/>
      <c r="R17" s="331">
        <f ca="1">SUMIF('EB040-EB240'!$Y$660:$Z$900,O17,'EB040-EB240'!$Z$660:$Z$900)</f>
        <v>0</v>
      </c>
    </row>
    <row r="18" spans="1:18" x14ac:dyDescent="0.25">
      <c r="O18" s="19" t="s">
        <v>9</v>
      </c>
      <c r="P18" s="19"/>
      <c r="Q18" s="19"/>
      <c r="R18" s="331">
        <f ca="1">SUMIF('EB040-EB240'!$Y$660:$Z$900,O18,'EB040-EB240'!$Z$660:$Z$900)</f>
        <v>0</v>
      </c>
    </row>
    <row r="19" spans="1:18" x14ac:dyDescent="0.25">
      <c r="O19" s="19" t="s">
        <v>19</v>
      </c>
      <c r="P19" s="19"/>
      <c r="Q19" s="19"/>
      <c r="R19" s="331">
        <f ca="1">SUMIF('EB040-EB240'!$Y$660:$Z$900,O19,'EB040-EB240'!$Z$660:$Z$900)</f>
        <v>0</v>
      </c>
    </row>
    <row r="20" spans="1:18" x14ac:dyDescent="0.25">
      <c r="O20" s="19" t="s">
        <v>14</v>
      </c>
      <c r="P20" s="19"/>
      <c r="Q20" s="19"/>
      <c r="R20" s="331">
        <f ca="1">SUMIF('EB040-EB240'!$Y$660:$Z$900,O20,'EB040-EB240'!$Z$660:$Z$900)</f>
        <v>0</v>
      </c>
    </row>
    <row r="21" spans="1:18" ht="27.75" customHeight="1" x14ac:dyDescent="0.25">
      <c r="A21" s="500" t="s">
        <v>66</v>
      </c>
      <c r="B21" s="501"/>
      <c r="C21" s="501"/>
      <c r="D21" s="501"/>
      <c r="E21" s="502"/>
      <c r="O21" s="19" t="s">
        <v>69</v>
      </c>
      <c r="P21" s="19"/>
      <c r="Q21" s="19"/>
      <c r="R21" s="331">
        <f ca="1">SUMIF('EB040-EB240'!$Y$660:$Z$900,O21,'EB040-EB240'!$Z$660:$Z$900)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18" t="s">
        <v>24</v>
      </c>
      <c r="O22" s="19" t="s">
        <v>64</v>
      </c>
      <c r="P22" s="19"/>
      <c r="Q22" s="19"/>
      <c r="R22" s="331">
        <f ca="1">SUMIF('EB040-EB240'!$Y$660:$Z$900,O22,'EB040-EB240'!$Z$660:$Z$900)</f>
        <v>0</v>
      </c>
    </row>
    <row r="23" spans="1:18" x14ac:dyDescent="0.25">
      <c r="A23" s="244">
        <v>1493482</v>
      </c>
      <c r="B23" s="138">
        <f>VLOOKUP(Table143611[[#This Row],[Shop Order]],'EB040-EB240'!A:AE,4,FALSE)</f>
        <v>647</v>
      </c>
      <c r="C23" s="138">
        <f>VLOOKUP(Table143611[[#This Row],[Shop Order]],'EB040-EB240'!A:AE,5,FALSE)</f>
        <v>569</v>
      </c>
      <c r="D23" s="139">
        <f>VLOOKUP(Table143611[[#This Row],[Shop Order]],'EB040-EB240'!A:AE,6,FALSE)</f>
        <v>0.87944358578052551</v>
      </c>
      <c r="E23" s="140">
        <f>VLOOKUP(Table143611[[#This Row],[Shop Order]],'EB040-EB240'!A:AE,7,FALSE)</f>
        <v>45084</v>
      </c>
      <c r="O23" s="19" t="s">
        <v>41</v>
      </c>
      <c r="P23" s="19"/>
      <c r="Q23" s="19"/>
      <c r="R23" s="331">
        <f ca="1">SUMIF('EB040-EB240'!$Y$660:$Z$900,O23,'EB040-EB240'!$Z$660:$Z$900)</f>
        <v>0</v>
      </c>
    </row>
    <row r="24" spans="1:18" x14ac:dyDescent="0.25">
      <c r="A24" s="244">
        <v>1492700</v>
      </c>
      <c r="B24" s="138">
        <f>VLOOKUP(Table143611[[#This Row],[Shop Order]],'EB040-EB240'!A:AE,4,FALSE)</f>
        <v>660</v>
      </c>
      <c r="C24" s="138">
        <f>VLOOKUP(Table143611[[#This Row],[Shop Order]],'EB040-EB240'!A:AE,5,FALSE)</f>
        <v>569</v>
      </c>
      <c r="D24" s="139">
        <f>VLOOKUP(Table143611[[#This Row],[Shop Order]],'EB040-EB240'!A:AE,6,FALSE)</f>
        <v>0.86212121212121207</v>
      </c>
      <c r="E24" s="312">
        <f>VLOOKUP(Table143611[[#This Row],[Shop Order]],'EB040-EB240'!A:AE,7,FALSE)</f>
        <v>45086</v>
      </c>
      <c r="O24" s="19" t="s">
        <v>40</v>
      </c>
      <c r="P24" s="19"/>
      <c r="Q24" s="19"/>
      <c r="R24" s="331">
        <f ca="1">SUMIF('EB040-EB240'!$Y$660:$Z$900,O24,'EB040-EB240'!$Z$660:$Z$900)</f>
        <v>0</v>
      </c>
    </row>
    <row r="25" spans="1:18" x14ac:dyDescent="0.25">
      <c r="A25" s="244">
        <v>1493483</v>
      </c>
      <c r="B25" s="138">
        <f>VLOOKUP(Table143611[[#This Row],[Shop Order]],'EB040-EB240'!A:AE,4,FALSE)</f>
        <v>637</v>
      </c>
      <c r="C25" s="138">
        <f>VLOOKUP(Table143611[[#This Row],[Shop Order]],'EB040-EB240'!A:AE,5,FALSE)</f>
        <v>565</v>
      </c>
      <c r="D25" s="139">
        <f>VLOOKUP(Table143611[[#This Row],[Shop Order]],'EB040-EB240'!A:AE,6,FALSE)</f>
        <v>0.88697017268445844</v>
      </c>
      <c r="E25" s="140">
        <f>VLOOKUP(Table143611[[#This Row],[Shop Order]],'EB040-EB240'!A:AE,7,FALSE)</f>
        <v>45092</v>
      </c>
      <c r="F25" s="26"/>
      <c r="O25" s="24"/>
      <c r="P25" s="19"/>
      <c r="Q25" s="19"/>
      <c r="R25" s="20"/>
    </row>
    <row r="26" spans="1:18" x14ac:dyDescent="0.25">
      <c r="A26" s="244">
        <v>1492701</v>
      </c>
      <c r="B26" s="138">
        <f>VLOOKUP(Table143611[[#This Row],[Shop Order]],'EB040-EB240'!A:AE,4,FALSE)</f>
        <v>671</v>
      </c>
      <c r="C26" s="138">
        <f>VLOOKUP(Table143611[[#This Row],[Shop Order]],'EB040-EB240'!A:AE,5,FALSE)</f>
        <v>569</v>
      </c>
      <c r="D26" s="139">
        <f>VLOOKUP(Table143611[[#This Row],[Shop Order]],'EB040-EB240'!A:AE,6,FALSE)</f>
        <v>0.84798807749627425</v>
      </c>
      <c r="E26" s="140">
        <f>VLOOKUP(Table143611[[#This Row],[Shop Order]],'EB040-EB240'!A:AE,7,FALSE)</f>
        <v>45096</v>
      </c>
      <c r="O26" s="24"/>
      <c r="P26" s="19"/>
      <c r="Q26" s="19"/>
      <c r="R26" s="20"/>
    </row>
    <row r="27" spans="1:18" x14ac:dyDescent="0.25">
      <c r="A27" s="244">
        <v>1494748</v>
      </c>
      <c r="B27" s="138">
        <f>VLOOKUP(Table143611[[#This Row],[Shop Order]],'EB040-EB240'!A:AE,4,FALSE)</f>
        <v>646</v>
      </c>
      <c r="C27" s="138">
        <f>VLOOKUP(Table143611[[#This Row],[Shop Order]],'EB040-EB240'!A:AE,5,FALSE)</f>
        <v>570</v>
      </c>
      <c r="D27" s="139">
        <f>VLOOKUP(Table143611[[#This Row],[Shop Order]],'EB040-EB240'!A:AE,6,FALSE)</f>
        <v>0.88235294117647056</v>
      </c>
      <c r="E27" s="140">
        <f>VLOOKUP(Table143611[[#This Row],[Shop Order]],'EB040-EB240'!A:AE,7,FALSE)</f>
        <v>45099</v>
      </c>
      <c r="O27" s="24"/>
      <c r="P27" s="19"/>
      <c r="Q27" s="19"/>
      <c r="R27" s="20"/>
    </row>
    <row r="28" spans="1:18" ht="15.75" thickBot="1" x14ac:dyDescent="0.3">
      <c r="A28" s="244">
        <v>1493484</v>
      </c>
      <c r="B28" s="138">
        <f>VLOOKUP(Table143611[[#This Row],[Shop Order]],'EB040-EB240'!A:AE,4,FALSE)</f>
        <v>648</v>
      </c>
      <c r="C28" s="138">
        <f>VLOOKUP(Table143611[[#This Row],[Shop Order]],'EB040-EB240'!A:AE,5,FALSE)</f>
        <v>557</v>
      </c>
      <c r="D28" s="139">
        <f>VLOOKUP(Table143611[[#This Row],[Shop Order]],'EB040-EB240'!A:AE,6,FALSE)</f>
        <v>0.85956790123456794</v>
      </c>
      <c r="E28" s="140">
        <f>VLOOKUP(Table143611[[#This Row],[Shop Order]],'EB040-EB240'!A:AE,7,FALSE)</f>
        <v>45104</v>
      </c>
      <c r="O28" s="24"/>
      <c r="P28" s="19"/>
      <c r="Q28" s="19"/>
      <c r="R28" s="20"/>
    </row>
    <row r="29" spans="1:18" ht="15.75" thickBot="1" x14ac:dyDescent="0.3">
      <c r="A29" s="503" t="s">
        <v>52</v>
      </c>
      <c r="B29" s="504"/>
      <c r="C29" s="505"/>
      <c r="D29" s="82">
        <f>AVERAGE(D23:D28)</f>
        <v>0.86974064841558485</v>
      </c>
      <c r="E29" s="29"/>
      <c r="O29" s="24"/>
      <c r="P29" s="19"/>
      <c r="Q29" s="19"/>
      <c r="R29" s="20"/>
    </row>
    <row r="54" spans="15:15" x14ac:dyDescent="0.25">
      <c r="O54" s="19"/>
    </row>
  </sheetData>
  <autoFilter ref="O4:R4">
    <filterColumn colId="0" showButton="0"/>
    <filterColumn colId="1" showButton="0"/>
    <sortState ref="O5:R24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70" orientation="landscape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G773"/>
  <sheetViews>
    <sheetView topLeftCell="A722" zoomScale="70" zoomScaleNormal="70" workbookViewId="0">
      <selection activeCell="Q782" sqref="Q782"/>
    </sheetView>
  </sheetViews>
  <sheetFormatPr defaultColWidth="9.140625" defaultRowHeight="15" x14ac:dyDescent="0.25"/>
  <cols>
    <col min="1" max="1" width="13.140625" style="11" bestFit="1" customWidth="1"/>
    <col min="2" max="2" width="11.7109375" style="11" customWidth="1"/>
    <col min="3" max="3" width="6.5703125" style="11" bestFit="1" customWidth="1"/>
    <col min="4" max="4" width="8.28515625" style="11" bestFit="1" customWidth="1"/>
    <col min="5" max="5" width="8" style="11" customWidth="1"/>
    <col min="6" max="6" width="11.140625" style="11" bestFit="1" customWidth="1"/>
    <col min="7" max="7" width="12.7109375" style="17" bestFit="1" customWidth="1"/>
    <col min="8" max="8" width="14.42578125" style="3" customWidth="1"/>
    <col min="9" max="9" width="15.140625" style="3" customWidth="1"/>
    <col min="10" max="11" width="10.7109375" style="3" customWidth="1"/>
    <col min="12" max="12" width="10.7109375" style="5" customWidth="1"/>
    <col min="13" max="14" width="10.7109375" style="11" customWidth="1"/>
    <col min="15" max="15" width="10.7109375" style="2" customWidth="1"/>
    <col min="16" max="19" width="10.7109375" style="11" customWidth="1"/>
    <col min="20" max="20" width="14.28515625" style="11" bestFit="1" customWidth="1"/>
    <col min="21" max="21" width="14.7109375" style="11" customWidth="1"/>
    <col min="22" max="22" width="8.42578125" style="11" customWidth="1"/>
    <col min="23" max="23" width="12" style="11" bestFit="1" customWidth="1"/>
    <col min="24" max="24" width="9.28515625" style="11" hidden="1" customWidth="1"/>
    <col min="25" max="25" width="40.28515625" style="11" bestFit="1" customWidth="1"/>
    <col min="26" max="26" width="8.28515625" style="11" hidden="1" customWidth="1"/>
    <col min="27" max="27" width="47" style="11" bestFit="1" customWidth="1"/>
    <col min="28" max="16384" width="9.140625" style="11"/>
  </cols>
  <sheetData>
    <row r="1" spans="1:27" ht="15.75" thickBot="1" x14ac:dyDescent="0.3"/>
    <row r="2" spans="1:27" ht="60.75" thickBot="1" x14ac:dyDescent="0.3">
      <c r="A2" s="49" t="s">
        <v>23</v>
      </c>
      <c r="B2" s="49" t="s">
        <v>50</v>
      </c>
      <c r="C2" s="49" t="s">
        <v>55</v>
      </c>
      <c r="D2" s="49" t="s">
        <v>18</v>
      </c>
      <c r="E2" s="48" t="s">
        <v>17</v>
      </c>
      <c r="F2" s="50" t="s">
        <v>1</v>
      </c>
      <c r="G2" s="51" t="s">
        <v>24</v>
      </c>
      <c r="H2" s="83" t="s">
        <v>70</v>
      </c>
      <c r="I2" s="52" t="s">
        <v>71</v>
      </c>
      <c r="J2" s="52" t="s">
        <v>56</v>
      </c>
      <c r="K2" s="52" t="s">
        <v>61</v>
      </c>
      <c r="L2" s="52" t="s">
        <v>57</v>
      </c>
      <c r="M2" s="52" t="s">
        <v>62</v>
      </c>
      <c r="N2" s="52" t="s">
        <v>58</v>
      </c>
      <c r="O2" s="52" t="s">
        <v>63</v>
      </c>
      <c r="P2" s="52" t="s">
        <v>59</v>
      </c>
      <c r="Q2" s="52" t="s">
        <v>67</v>
      </c>
      <c r="R2" s="52" t="s">
        <v>60</v>
      </c>
      <c r="S2" s="52" t="s">
        <v>68</v>
      </c>
      <c r="T2" s="52" t="s">
        <v>128</v>
      </c>
      <c r="U2" s="52" t="s">
        <v>43</v>
      </c>
      <c r="V2" s="52" t="s">
        <v>5</v>
      </c>
      <c r="W2" s="48" t="s">
        <v>2</v>
      </c>
      <c r="X2" s="49" t="s">
        <v>119</v>
      </c>
      <c r="Y2" s="37" t="s">
        <v>21</v>
      </c>
      <c r="Z2" s="11" t="s">
        <v>5</v>
      </c>
      <c r="AA2" s="36" t="s">
        <v>7</v>
      </c>
    </row>
    <row r="3" spans="1:27" ht="15.75" thickBot="1" x14ac:dyDescent="0.3">
      <c r="A3" s="80">
        <v>1473007</v>
      </c>
      <c r="B3" s="80" t="s">
        <v>238</v>
      </c>
      <c r="C3" s="450">
        <v>576</v>
      </c>
      <c r="D3" s="450">
        <v>606</v>
      </c>
      <c r="E3" s="450">
        <v>568</v>
      </c>
      <c r="F3" s="451">
        <f>E3/D3</f>
        <v>0.93729372937293731</v>
      </c>
      <c r="G3" s="54">
        <v>45020</v>
      </c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1"/>
      <c r="T3" s="413"/>
      <c r="U3" s="123"/>
      <c r="V3" s="123"/>
      <c r="W3" s="91"/>
      <c r="Y3" s="93" t="s">
        <v>79</v>
      </c>
      <c r="AA3" s="45" t="s">
        <v>74</v>
      </c>
    </row>
    <row r="4" spans="1:27" x14ac:dyDescent="0.25">
      <c r="A4" s="58"/>
      <c r="B4" s="353"/>
      <c r="C4" s="353"/>
      <c r="D4" s="353"/>
      <c r="E4" s="353"/>
      <c r="F4" s="353"/>
      <c r="G4" s="354"/>
      <c r="H4" s="348"/>
      <c r="I4" s="65">
        <v>7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378">
        <f>SUM(H4,J4,L4,N4,P4,R4,U4,T4)</f>
        <v>0</v>
      </c>
      <c r="W4" s="307">
        <f>$V4/$D$3</f>
        <v>0</v>
      </c>
      <c r="X4" s="406">
        <f>E3</f>
        <v>568</v>
      </c>
      <c r="Y4" s="39" t="s">
        <v>19</v>
      </c>
      <c r="Z4" s="11">
        <f>V4</f>
        <v>0</v>
      </c>
      <c r="AA4" s="345"/>
    </row>
    <row r="5" spans="1:27" x14ac:dyDescent="0.25">
      <c r="A5" s="58"/>
      <c r="B5" s="353"/>
      <c r="C5" s="353"/>
      <c r="D5" s="353"/>
      <c r="E5" s="353"/>
      <c r="F5" s="353"/>
      <c r="G5" s="354"/>
      <c r="H5" s="355">
        <v>4</v>
      </c>
      <c r="I5" s="67"/>
      <c r="J5" s="67"/>
      <c r="K5" s="67"/>
      <c r="L5" s="67"/>
      <c r="M5" s="67"/>
      <c r="N5" s="72"/>
      <c r="O5" s="67"/>
      <c r="P5" s="67"/>
      <c r="Q5" s="67"/>
      <c r="R5" s="67"/>
      <c r="S5" s="67"/>
      <c r="T5" s="67"/>
      <c r="U5" s="67"/>
      <c r="V5" s="356">
        <f>SUM(H5,J5,L5,N5,P5,R5,U5,T5)</f>
        <v>4</v>
      </c>
      <c r="W5" s="309">
        <f t="shared" ref="W5:W23" si="0">$V5/$D$3</f>
        <v>6.6006600660066007E-3</v>
      </c>
      <c r="X5" s="406">
        <f>E3</f>
        <v>568</v>
      </c>
      <c r="Y5" s="258" t="s">
        <v>51</v>
      </c>
      <c r="Z5" s="11">
        <f t="shared" ref="Z5:Z37" si="1">V5</f>
        <v>4</v>
      </c>
      <c r="AA5" s="345"/>
    </row>
    <row r="6" spans="1:27" x14ac:dyDescent="0.25">
      <c r="A6" s="58"/>
      <c r="B6" s="353"/>
      <c r="C6" s="353"/>
      <c r="D6" s="353"/>
      <c r="E6" s="353"/>
      <c r="F6" s="353"/>
      <c r="G6" s="354"/>
      <c r="H6" s="355">
        <v>21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356">
        <f t="shared" ref="V6:V22" si="2">SUM(H6,J6,L6,N6,P6,R6,U6,T6)</f>
        <v>21</v>
      </c>
      <c r="W6" s="309">
        <f t="shared" si="0"/>
        <v>3.4653465346534656E-2</v>
      </c>
      <c r="X6" s="406">
        <f>E3</f>
        <v>568</v>
      </c>
      <c r="Y6" s="40" t="s">
        <v>16</v>
      </c>
      <c r="Z6" s="11">
        <f t="shared" si="1"/>
        <v>21</v>
      </c>
      <c r="AA6" s="372"/>
    </row>
    <row r="7" spans="1:27" x14ac:dyDescent="0.25">
      <c r="A7" s="58"/>
      <c r="B7" s="353"/>
      <c r="C7" s="353"/>
      <c r="D7" s="353"/>
      <c r="E7" s="353"/>
      <c r="F7" s="353"/>
      <c r="G7" s="354"/>
      <c r="H7" s="355"/>
      <c r="I7" s="67"/>
      <c r="J7" s="407"/>
      <c r="K7" s="407"/>
      <c r="L7" s="407"/>
      <c r="M7" s="67"/>
      <c r="N7" s="67"/>
      <c r="O7" s="67"/>
      <c r="P7" s="67"/>
      <c r="Q7" s="67"/>
      <c r="R7" s="67"/>
      <c r="S7" s="67"/>
      <c r="T7" s="67"/>
      <c r="U7" s="67"/>
      <c r="V7" s="356">
        <f t="shared" si="2"/>
        <v>0</v>
      </c>
      <c r="W7" s="309">
        <f t="shared" si="0"/>
        <v>0</v>
      </c>
      <c r="X7" s="406">
        <f>E3</f>
        <v>568</v>
      </c>
      <c r="Y7" s="40" t="s">
        <v>4</v>
      </c>
      <c r="Z7" s="11">
        <f t="shared" si="1"/>
        <v>0</v>
      </c>
      <c r="AA7" s="372"/>
    </row>
    <row r="8" spans="1:27" x14ac:dyDescent="0.25">
      <c r="A8" s="58"/>
      <c r="B8" s="353"/>
      <c r="C8" s="353"/>
      <c r="D8" s="353"/>
      <c r="E8" s="353"/>
      <c r="F8" s="353"/>
      <c r="G8" s="354"/>
      <c r="H8" s="355"/>
      <c r="I8" s="67">
        <v>2</v>
      </c>
      <c r="J8" s="67">
        <v>1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356">
        <f t="shared" si="2"/>
        <v>1</v>
      </c>
      <c r="W8" s="309">
        <f t="shared" si="0"/>
        <v>1.6501650165016502E-3</v>
      </c>
      <c r="X8" s="406">
        <f>E3</f>
        <v>568</v>
      </c>
      <c r="Y8" s="40" t="s">
        <v>14</v>
      </c>
      <c r="Z8" s="11">
        <f t="shared" si="1"/>
        <v>1</v>
      </c>
      <c r="AA8" s="174"/>
    </row>
    <row r="9" spans="1:27" x14ac:dyDescent="0.25">
      <c r="A9" s="58"/>
      <c r="B9" s="353"/>
      <c r="C9" s="353"/>
      <c r="D9" s="353"/>
      <c r="E9" s="353"/>
      <c r="F9" s="353"/>
      <c r="G9" s="354"/>
      <c r="H9" s="355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>
        <v>1</v>
      </c>
      <c r="V9" s="356">
        <f t="shared" si="2"/>
        <v>1</v>
      </c>
      <c r="W9" s="309">
        <f t="shared" si="0"/>
        <v>1.6501650165016502E-3</v>
      </c>
      <c r="X9" s="406">
        <f>E3</f>
        <v>568</v>
      </c>
      <c r="Y9" s="40" t="s">
        <v>15</v>
      </c>
      <c r="Z9" s="11">
        <f t="shared" si="1"/>
        <v>1</v>
      </c>
      <c r="AA9" s="352"/>
    </row>
    <row r="10" spans="1:27" x14ac:dyDescent="0.25">
      <c r="A10" s="58" t="s">
        <v>182</v>
      </c>
      <c r="B10" s="353"/>
      <c r="C10" s="353"/>
      <c r="D10" s="353"/>
      <c r="E10" s="353"/>
      <c r="F10" s="353"/>
      <c r="G10" s="354"/>
      <c r="H10" s="355"/>
      <c r="I10" s="67">
        <v>39</v>
      </c>
      <c r="J10" s="67">
        <v>3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356">
        <f t="shared" si="2"/>
        <v>3</v>
      </c>
      <c r="W10" s="309">
        <f t="shared" si="0"/>
        <v>4.9504950495049506E-3</v>
      </c>
      <c r="X10" s="406">
        <f>E3</f>
        <v>568</v>
      </c>
      <c r="Y10" s="40" t="s">
        <v>8</v>
      </c>
      <c r="Z10" s="11">
        <f t="shared" si="1"/>
        <v>3</v>
      </c>
      <c r="AA10" s="352"/>
    </row>
    <row r="11" spans="1:27" x14ac:dyDescent="0.25">
      <c r="A11" s="58"/>
      <c r="B11" s="353"/>
      <c r="C11" s="353"/>
      <c r="D11" s="353"/>
      <c r="E11" s="353"/>
      <c r="F11" s="353"/>
      <c r="G11" s="354"/>
      <c r="H11" s="355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356">
        <f t="shared" si="2"/>
        <v>0</v>
      </c>
      <c r="W11" s="309">
        <f t="shared" si="0"/>
        <v>0</v>
      </c>
      <c r="X11" s="406">
        <f>E3</f>
        <v>568</v>
      </c>
      <c r="Y11" s="40" t="s">
        <v>9</v>
      </c>
      <c r="Z11" s="11">
        <f t="shared" si="1"/>
        <v>0</v>
      </c>
      <c r="AA11" s="408"/>
    </row>
    <row r="12" spans="1:27" x14ac:dyDescent="0.25">
      <c r="A12" s="58"/>
      <c r="B12" s="353"/>
      <c r="C12" s="353"/>
      <c r="D12" s="353"/>
      <c r="E12" s="353"/>
      <c r="F12" s="353"/>
      <c r="G12" s="354"/>
      <c r="H12" s="375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356">
        <f t="shared" si="2"/>
        <v>0</v>
      </c>
      <c r="W12" s="309">
        <f t="shared" si="0"/>
        <v>0</v>
      </c>
      <c r="X12" s="406">
        <f>E3</f>
        <v>568</v>
      </c>
      <c r="Y12" s="40" t="s">
        <v>72</v>
      </c>
      <c r="Z12" s="11">
        <f t="shared" si="1"/>
        <v>0</v>
      </c>
      <c r="AA12" s="408"/>
    </row>
    <row r="13" spans="1:27" x14ac:dyDescent="0.25">
      <c r="A13" s="58"/>
      <c r="B13" s="353"/>
      <c r="C13" s="353"/>
      <c r="D13" s="353"/>
      <c r="E13" s="353"/>
      <c r="F13" s="353"/>
      <c r="G13" s="354"/>
      <c r="H13" s="375"/>
      <c r="I13" s="67">
        <v>1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356">
        <f t="shared" si="2"/>
        <v>0</v>
      </c>
      <c r="W13" s="309">
        <f t="shared" si="0"/>
        <v>0</v>
      </c>
      <c r="X13" s="406">
        <f>E3</f>
        <v>568</v>
      </c>
      <c r="Y13" s="40" t="s">
        <v>0</v>
      </c>
      <c r="Z13" s="11">
        <f t="shared" si="1"/>
        <v>0</v>
      </c>
      <c r="AA13" s="409"/>
    </row>
    <row r="14" spans="1:27" x14ac:dyDescent="0.25">
      <c r="A14" s="58"/>
      <c r="B14" s="353"/>
      <c r="C14" s="353"/>
      <c r="D14" s="353"/>
      <c r="E14" s="353"/>
      <c r="F14" s="353"/>
      <c r="G14" s="354"/>
      <c r="H14" s="375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356">
        <f t="shared" si="2"/>
        <v>0</v>
      </c>
      <c r="W14" s="309">
        <f t="shared" si="0"/>
        <v>0</v>
      </c>
      <c r="X14" s="406">
        <f>E3</f>
        <v>568</v>
      </c>
      <c r="Y14" s="40" t="s">
        <v>20</v>
      </c>
      <c r="Z14" s="11">
        <f t="shared" si="1"/>
        <v>0</v>
      </c>
      <c r="AA14" s="409"/>
    </row>
    <row r="15" spans="1:27" x14ac:dyDescent="0.25">
      <c r="A15" s="58"/>
      <c r="B15" s="353"/>
      <c r="C15" s="353"/>
      <c r="D15" s="353"/>
      <c r="E15" s="353"/>
      <c r="F15" s="353" t="s">
        <v>109</v>
      </c>
      <c r="G15" s="354"/>
      <c r="H15" s="375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>
        <v>1</v>
      </c>
      <c r="V15" s="356">
        <f t="shared" si="2"/>
        <v>1</v>
      </c>
      <c r="W15" s="309">
        <f t="shared" si="0"/>
        <v>1.6501650165016502E-3</v>
      </c>
      <c r="X15" s="406">
        <f>E3</f>
        <v>568</v>
      </c>
      <c r="Y15" s="40" t="s">
        <v>3</v>
      </c>
      <c r="Z15" s="11">
        <f t="shared" si="1"/>
        <v>1</v>
      </c>
      <c r="AA15" s="409"/>
    </row>
    <row r="16" spans="1:27" x14ac:dyDescent="0.25">
      <c r="A16" s="430"/>
      <c r="B16" s="432"/>
      <c r="C16" s="432"/>
      <c r="D16" s="432"/>
      <c r="E16" s="432"/>
      <c r="F16" s="432"/>
      <c r="G16" s="431"/>
      <c r="H16" s="410"/>
      <c r="I16" s="67"/>
      <c r="J16" s="72"/>
      <c r="K16" s="72"/>
      <c r="L16" s="72"/>
      <c r="M16" s="67"/>
      <c r="N16" s="72"/>
      <c r="O16" s="72"/>
      <c r="P16" s="72"/>
      <c r="Q16" s="72"/>
      <c r="R16" s="72"/>
      <c r="S16" s="72"/>
      <c r="T16" s="72"/>
      <c r="U16" s="72"/>
      <c r="V16" s="356">
        <f t="shared" si="2"/>
        <v>0</v>
      </c>
      <c r="W16" s="309">
        <f t="shared" si="0"/>
        <v>0</v>
      </c>
      <c r="X16" s="406">
        <f>E3</f>
        <v>568</v>
      </c>
      <c r="Y16" s="40" t="s">
        <v>84</v>
      </c>
      <c r="Z16" s="11">
        <f t="shared" si="1"/>
        <v>0</v>
      </c>
      <c r="AA16" s="409"/>
    </row>
    <row r="17" spans="1:27" x14ac:dyDescent="0.25">
      <c r="A17" s="430"/>
      <c r="B17" s="432"/>
      <c r="C17" s="432"/>
      <c r="D17" s="432"/>
      <c r="E17" s="432"/>
      <c r="F17" s="432"/>
      <c r="G17" s="431"/>
      <c r="H17" s="402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356">
        <f t="shared" si="2"/>
        <v>0</v>
      </c>
      <c r="W17" s="309">
        <f t="shared" si="0"/>
        <v>0</v>
      </c>
      <c r="X17" s="406">
        <f>E3</f>
        <v>568</v>
      </c>
      <c r="Y17" s="258" t="s">
        <v>88</v>
      </c>
      <c r="Z17" s="11">
        <f t="shared" si="1"/>
        <v>0</v>
      </c>
      <c r="AA17" s="409"/>
    </row>
    <row r="18" spans="1:27" x14ac:dyDescent="0.25">
      <c r="A18" s="58"/>
      <c r="B18" s="353"/>
      <c r="C18" s="353"/>
      <c r="D18" s="353"/>
      <c r="E18" s="353"/>
      <c r="F18" s="353"/>
      <c r="G18" s="62"/>
      <c r="H18" s="364"/>
      <c r="I18" s="364">
        <v>1</v>
      </c>
      <c r="J18" s="67"/>
      <c r="K18" s="67"/>
      <c r="L18" s="67"/>
      <c r="M18" s="364"/>
      <c r="N18" s="67"/>
      <c r="O18" s="67"/>
      <c r="P18" s="67"/>
      <c r="Q18" s="67"/>
      <c r="R18" s="67"/>
      <c r="S18" s="67"/>
      <c r="T18" s="67"/>
      <c r="U18" s="67"/>
      <c r="V18" s="356">
        <f t="shared" si="2"/>
        <v>0</v>
      </c>
      <c r="W18" s="309">
        <f t="shared" si="0"/>
        <v>0</v>
      </c>
      <c r="X18" s="406">
        <f>E3</f>
        <v>568</v>
      </c>
      <c r="Y18" s="258" t="s">
        <v>13</v>
      </c>
      <c r="Z18" s="11">
        <f t="shared" si="1"/>
        <v>0</v>
      </c>
      <c r="AA18" s="411"/>
    </row>
    <row r="19" spans="1:27" x14ac:dyDescent="0.25">
      <c r="A19" s="58"/>
      <c r="B19" s="353"/>
      <c r="C19" s="353"/>
      <c r="D19" s="353"/>
      <c r="E19" s="353"/>
      <c r="F19" s="353"/>
      <c r="G19" s="62"/>
      <c r="H19" s="364"/>
      <c r="I19" s="67">
        <v>6</v>
      </c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356">
        <f t="shared" si="2"/>
        <v>0</v>
      </c>
      <c r="W19" s="309">
        <f t="shared" si="0"/>
        <v>0</v>
      </c>
      <c r="X19" s="406">
        <f>E3</f>
        <v>568</v>
      </c>
      <c r="Y19" s="40" t="s">
        <v>100</v>
      </c>
      <c r="Z19" s="11">
        <f t="shared" si="1"/>
        <v>0</v>
      </c>
      <c r="AA19" s="175" t="s">
        <v>217</v>
      </c>
    </row>
    <row r="20" spans="1:27" x14ac:dyDescent="0.25">
      <c r="A20" s="58"/>
      <c r="B20" s="353"/>
      <c r="C20" s="353"/>
      <c r="D20" s="353"/>
      <c r="E20" s="353"/>
      <c r="F20" s="353"/>
      <c r="G20" s="354"/>
      <c r="H20" s="355"/>
      <c r="I20" s="67">
        <v>2</v>
      </c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356">
        <f t="shared" si="2"/>
        <v>0</v>
      </c>
      <c r="W20" s="309">
        <f t="shared" si="0"/>
        <v>0</v>
      </c>
      <c r="X20" s="406">
        <f>E3</f>
        <v>568</v>
      </c>
      <c r="Y20" s="259" t="s">
        <v>190</v>
      </c>
      <c r="Z20" s="11">
        <f t="shared" si="1"/>
        <v>0</v>
      </c>
      <c r="AA20" s="409"/>
    </row>
    <row r="21" spans="1:27" x14ac:dyDescent="0.25">
      <c r="A21" s="58"/>
      <c r="B21" s="353"/>
      <c r="C21" s="353"/>
      <c r="D21" s="353"/>
      <c r="E21" s="353"/>
      <c r="F21" s="353"/>
      <c r="G21" s="354"/>
      <c r="H21" s="355"/>
      <c r="I21" s="67"/>
      <c r="J21" s="67">
        <v>2</v>
      </c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356">
        <f t="shared" si="2"/>
        <v>2</v>
      </c>
      <c r="W21" s="309">
        <f t="shared" si="0"/>
        <v>3.3003300330033004E-3</v>
      </c>
      <c r="X21" s="406">
        <f>E3</f>
        <v>568</v>
      </c>
      <c r="Y21" s="40" t="s">
        <v>29</v>
      </c>
      <c r="Z21" s="11">
        <f t="shared" si="1"/>
        <v>2</v>
      </c>
      <c r="AA21" s="411"/>
    </row>
    <row r="22" spans="1:27" x14ac:dyDescent="0.25">
      <c r="A22" s="58"/>
      <c r="B22" s="353"/>
      <c r="C22" s="353"/>
      <c r="D22" s="353"/>
      <c r="E22" s="353"/>
      <c r="F22" s="353"/>
      <c r="G22" s="354"/>
      <c r="H22" s="361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356">
        <f t="shared" si="2"/>
        <v>0</v>
      </c>
      <c r="W22" s="309">
        <f t="shared" si="0"/>
        <v>0</v>
      </c>
      <c r="X22" s="406">
        <f>E3</f>
        <v>568</v>
      </c>
      <c r="Y22" s="259" t="s">
        <v>10</v>
      </c>
      <c r="Z22" s="11">
        <f t="shared" si="1"/>
        <v>0</v>
      </c>
      <c r="AA22" s="408"/>
    </row>
    <row r="23" spans="1:27" ht="15.75" thickBot="1" x14ac:dyDescent="0.3">
      <c r="A23" s="58"/>
      <c r="B23" s="353"/>
      <c r="C23" s="353"/>
      <c r="D23" s="353"/>
      <c r="E23" s="353"/>
      <c r="F23" s="353"/>
      <c r="G23" s="354"/>
      <c r="H23" s="361"/>
      <c r="I23" s="72">
        <v>1</v>
      </c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356">
        <f>SUM(H23,J23,L23,N23,P23,R23,U23,T23)</f>
        <v>0</v>
      </c>
      <c r="W23" s="334">
        <f t="shared" si="0"/>
        <v>0</v>
      </c>
      <c r="X23" s="406">
        <f>E3</f>
        <v>568</v>
      </c>
      <c r="Y23" s="259" t="s">
        <v>102</v>
      </c>
      <c r="Z23" s="11">
        <f t="shared" si="1"/>
        <v>0</v>
      </c>
      <c r="AA23" s="409"/>
    </row>
    <row r="24" spans="1:27" ht="15.75" thickBot="1" x14ac:dyDescent="0.3">
      <c r="A24" s="58"/>
      <c r="B24" s="353"/>
      <c r="C24" s="353"/>
      <c r="D24" s="353"/>
      <c r="E24" s="353"/>
      <c r="F24" s="353"/>
      <c r="G24" s="354"/>
      <c r="H24" s="412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413"/>
      <c r="W24" s="199"/>
      <c r="X24" s="413"/>
      <c r="Y24" s="81" t="s">
        <v>22</v>
      </c>
      <c r="Z24" s="11">
        <f t="shared" si="1"/>
        <v>0</v>
      </c>
      <c r="AA24" s="409"/>
    </row>
    <row r="25" spans="1:27" x14ac:dyDescent="0.25">
      <c r="A25" s="58"/>
      <c r="B25" s="353"/>
      <c r="C25" s="353"/>
      <c r="D25" s="353"/>
      <c r="E25" s="353"/>
      <c r="F25" s="353"/>
      <c r="G25" s="354"/>
      <c r="H25" s="414"/>
      <c r="I25" s="68"/>
      <c r="J25" s="68"/>
      <c r="K25" s="68"/>
      <c r="L25" s="68"/>
      <c r="M25" s="68"/>
      <c r="N25" s="68"/>
      <c r="O25" s="68"/>
      <c r="P25" s="68"/>
      <c r="Q25" s="67"/>
      <c r="R25" s="68"/>
      <c r="S25" s="68"/>
      <c r="T25" s="68"/>
      <c r="U25" s="68"/>
      <c r="V25" s="356">
        <f t="shared" ref="V25:V38" si="3">SUM(H25,J25,L25,N25,P25,R25,U25)</f>
        <v>0</v>
      </c>
      <c r="W25" s="307">
        <f>$V25/$D$3</f>
        <v>0</v>
      </c>
      <c r="X25" s="406">
        <f>E3</f>
        <v>568</v>
      </c>
      <c r="Y25" s="258" t="s">
        <v>204</v>
      </c>
      <c r="Z25" s="11">
        <f t="shared" si="1"/>
        <v>0</v>
      </c>
      <c r="AA25" s="409"/>
    </row>
    <row r="26" spans="1:27" x14ac:dyDescent="0.25">
      <c r="A26" s="58"/>
      <c r="B26" s="353"/>
      <c r="C26" s="353"/>
      <c r="D26" s="353"/>
      <c r="E26" s="353"/>
      <c r="F26" s="353"/>
      <c r="G26" s="354"/>
      <c r="H26" s="355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356">
        <f t="shared" si="3"/>
        <v>0</v>
      </c>
      <c r="W26" s="309">
        <f t="shared" ref="W26:W37" si="4">$V26/$D$3</f>
        <v>0</v>
      </c>
      <c r="X26" s="406">
        <f>E3</f>
        <v>568</v>
      </c>
      <c r="Y26" s="41" t="s">
        <v>181</v>
      </c>
      <c r="Z26" s="11">
        <f t="shared" si="1"/>
        <v>0</v>
      </c>
      <c r="AA26" s="174"/>
    </row>
    <row r="27" spans="1:27" x14ac:dyDescent="0.25">
      <c r="A27" s="58"/>
      <c r="B27" s="353"/>
      <c r="C27" s="353"/>
      <c r="D27" s="353"/>
      <c r="E27" s="353"/>
      <c r="F27" s="353"/>
      <c r="G27" s="354"/>
      <c r="H27" s="355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356">
        <f t="shared" si="3"/>
        <v>0</v>
      </c>
      <c r="W27" s="309">
        <f t="shared" si="4"/>
        <v>0</v>
      </c>
      <c r="X27" s="406">
        <f>E3</f>
        <v>568</v>
      </c>
      <c r="Y27" s="42" t="s">
        <v>26</v>
      </c>
      <c r="Z27" s="11">
        <f t="shared" si="1"/>
        <v>0</v>
      </c>
      <c r="AA27" s="409"/>
    </row>
    <row r="28" spans="1:27" x14ac:dyDescent="0.25">
      <c r="A28" s="58"/>
      <c r="B28" s="353"/>
      <c r="C28" s="353"/>
      <c r="D28" s="353"/>
      <c r="E28" s="353"/>
      <c r="F28" s="353"/>
      <c r="G28" s="354"/>
      <c r="H28" s="355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356">
        <f t="shared" si="3"/>
        <v>0</v>
      </c>
      <c r="W28" s="309">
        <f t="shared" si="4"/>
        <v>0</v>
      </c>
      <c r="X28" s="406">
        <f>E3</f>
        <v>568</v>
      </c>
      <c r="Y28" s="43" t="s">
        <v>27</v>
      </c>
      <c r="Z28" s="11">
        <f t="shared" si="1"/>
        <v>0</v>
      </c>
      <c r="AA28" s="174"/>
    </row>
    <row r="29" spans="1:27" x14ac:dyDescent="0.25">
      <c r="A29" s="58"/>
      <c r="B29" s="353"/>
      <c r="C29" s="353"/>
      <c r="D29" s="353"/>
      <c r="E29" s="353"/>
      <c r="F29" s="353" t="s">
        <v>109</v>
      </c>
      <c r="G29" s="354"/>
      <c r="H29" s="355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356">
        <f t="shared" si="3"/>
        <v>0</v>
      </c>
      <c r="W29" s="309">
        <f t="shared" si="4"/>
        <v>0</v>
      </c>
      <c r="X29" s="406">
        <f>E3</f>
        <v>568</v>
      </c>
      <c r="Y29" s="43" t="s">
        <v>39</v>
      </c>
      <c r="Z29" s="11">
        <f t="shared" si="1"/>
        <v>0</v>
      </c>
      <c r="AA29" s="174"/>
    </row>
    <row r="30" spans="1:27" x14ac:dyDescent="0.25">
      <c r="A30" s="58"/>
      <c r="B30" s="353"/>
      <c r="C30" s="353"/>
      <c r="D30" s="353"/>
      <c r="E30" s="353"/>
      <c r="F30" s="353"/>
      <c r="G30" s="354"/>
      <c r="H30" s="355">
        <v>2</v>
      </c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356">
        <f t="shared" si="3"/>
        <v>2</v>
      </c>
      <c r="W30" s="309">
        <f t="shared" si="4"/>
        <v>3.3003300330033004E-3</v>
      </c>
      <c r="X30" s="406">
        <f>E3</f>
        <v>568</v>
      </c>
      <c r="Y30" s="43" t="s">
        <v>75</v>
      </c>
      <c r="Z30" s="11">
        <f t="shared" si="1"/>
        <v>2</v>
      </c>
      <c r="AA30" s="425"/>
    </row>
    <row r="31" spans="1:27" x14ac:dyDescent="0.25">
      <c r="A31" s="58"/>
      <c r="B31" s="353"/>
      <c r="C31" s="353"/>
      <c r="D31" s="353"/>
      <c r="E31" s="353"/>
      <c r="F31" s="353"/>
      <c r="G31" s="354"/>
      <c r="H31" s="355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356">
        <f t="shared" si="3"/>
        <v>0</v>
      </c>
      <c r="W31" s="309">
        <f t="shared" si="4"/>
        <v>0</v>
      </c>
      <c r="X31" s="406">
        <f>E3</f>
        <v>568</v>
      </c>
      <c r="Y31" s="258" t="s">
        <v>192</v>
      </c>
      <c r="Z31" s="11">
        <f t="shared" si="1"/>
        <v>0</v>
      </c>
      <c r="AA31" s="174"/>
    </row>
    <row r="32" spans="1:27" x14ac:dyDescent="0.25">
      <c r="A32" s="58"/>
      <c r="B32" s="353"/>
      <c r="C32" s="353"/>
      <c r="D32" s="353"/>
      <c r="E32" s="353"/>
      <c r="F32" s="353"/>
      <c r="G32" s="354"/>
      <c r="H32" s="355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356">
        <f t="shared" si="3"/>
        <v>0</v>
      </c>
      <c r="W32" s="309">
        <f t="shared" si="4"/>
        <v>0</v>
      </c>
      <c r="X32" s="406">
        <f>E3</f>
        <v>568</v>
      </c>
      <c r="Y32" s="43" t="s">
        <v>110</v>
      </c>
      <c r="Z32" s="11">
        <f t="shared" si="1"/>
        <v>0</v>
      </c>
      <c r="AA32" s="408" t="s">
        <v>240</v>
      </c>
    </row>
    <row r="33" spans="1:27" x14ac:dyDescent="0.25">
      <c r="A33" s="58"/>
      <c r="B33" s="353"/>
      <c r="C33" s="353"/>
      <c r="D33" s="353"/>
      <c r="E33" s="353"/>
      <c r="F33" s="353"/>
      <c r="G33" s="354"/>
      <c r="H33" s="355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356">
        <f t="shared" si="3"/>
        <v>0</v>
      </c>
      <c r="W33" s="309">
        <f t="shared" si="4"/>
        <v>0</v>
      </c>
      <c r="X33" s="406">
        <f>E3</f>
        <v>568</v>
      </c>
      <c r="Y33" s="43" t="s">
        <v>54</v>
      </c>
      <c r="Z33" s="11">
        <f t="shared" si="1"/>
        <v>0</v>
      </c>
      <c r="AA33" s="408" t="s">
        <v>239</v>
      </c>
    </row>
    <row r="34" spans="1:27" x14ac:dyDescent="0.25">
      <c r="A34" s="58"/>
      <c r="B34" s="353"/>
      <c r="C34" s="353"/>
      <c r="D34" s="353"/>
      <c r="E34" s="353"/>
      <c r="F34" s="353"/>
      <c r="G34" s="354"/>
      <c r="H34" s="355">
        <v>1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356">
        <f t="shared" si="3"/>
        <v>1</v>
      </c>
      <c r="W34" s="309">
        <f t="shared" si="4"/>
        <v>1.6501650165016502E-3</v>
      </c>
      <c r="X34" s="406">
        <f>E3</f>
        <v>568</v>
      </c>
      <c r="Y34" s="43" t="s">
        <v>242</v>
      </c>
      <c r="Z34" s="11">
        <f t="shared" si="1"/>
        <v>1</v>
      </c>
      <c r="AA34" s="408" t="s">
        <v>243</v>
      </c>
    </row>
    <row r="35" spans="1:27" x14ac:dyDescent="0.25">
      <c r="A35" s="58"/>
      <c r="B35" s="353"/>
      <c r="C35" s="353"/>
      <c r="D35" s="353"/>
      <c r="E35" s="353"/>
      <c r="F35" s="353"/>
      <c r="G35" s="354"/>
      <c r="H35" s="355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356">
        <f t="shared" si="3"/>
        <v>0</v>
      </c>
      <c r="W35" s="309">
        <f t="shared" si="4"/>
        <v>0</v>
      </c>
      <c r="X35" s="406">
        <f>E3</f>
        <v>568</v>
      </c>
      <c r="Y35" s="43" t="s">
        <v>72</v>
      </c>
      <c r="Z35" s="11">
        <f t="shared" si="1"/>
        <v>0</v>
      </c>
      <c r="AA35" s="408"/>
    </row>
    <row r="36" spans="1:27" x14ac:dyDescent="0.25">
      <c r="A36" s="58"/>
      <c r="B36" s="353"/>
      <c r="C36" s="353"/>
      <c r="D36" s="353"/>
      <c r="E36" s="353"/>
      <c r="F36" s="353"/>
      <c r="G36" s="354"/>
      <c r="H36" s="355">
        <v>2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356">
        <f t="shared" si="3"/>
        <v>2</v>
      </c>
      <c r="W36" s="309">
        <f t="shared" si="4"/>
        <v>3.3003300330033004E-3</v>
      </c>
      <c r="X36" s="406">
        <f>E3</f>
        <v>568</v>
      </c>
      <c r="Y36" s="43" t="s">
        <v>241</v>
      </c>
      <c r="Z36" s="11">
        <f t="shared" si="1"/>
        <v>2</v>
      </c>
      <c r="AA36" s="408"/>
    </row>
    <row r="37" spans="1:27" ht="15.75" thickBot="1" x14ac:dyDescent="0.3">
      <c r="A37" s="188"/>
      <c r="B37" s="189"/>
      <c r="C37" s="189"/>
      <c r="D37" s="189"/>
      <c r="E37" s="189"/>
      <c r="F37" s="189"/>
      <c r="G37" s="354"/>
      <c r="H37" s="355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356">
        <f t="shared" si="3"/>
        <v>0</v>
      </c>
      <c r="W37" s="306">
        <f t="shared" si="4"/>
        <v>0</v>
      </c>
      <c r="X37" s="406">
        <f>E3</f>
        <v>568</v>
      </c>
      <c r="Y37" s="44" t="s">
        <v>37</v>
      </c>
      <c r="Z37" s="11">
        <f t="shared" si="1"/>
        <v>0</v>
      </c>
      <c r="AA37" s="415"/>
    </row>
    <row r="38" spans="1:27" ht="15.75" thickBot="1" x14ac:dyDescent="0.3">
      <c r="A38" s="47"/>
      <c r="B38" s="47"/>
      <c r="C38" s="47"/>
      <c r="D38" s="47"/>
      <c r="E38" s="47"/>
      <c r="F38" s="47"/>
      <c r="G38" s="53" t="s">
        <v>5</v>
      </c>
      <c r="H38" s="63">
        <f t="shared" ref="H38:U38" si="5">SUM(H4:H37)</f>
        <v>30</v>
      </c>
      <c r="I38" s="63">
        <f t="shared" si="5"/>
        <v>59</v>
      </c>
      <c r="J38" s="63">
        <f t="shared" si="5"/>
        <v>6</v>
      </c>
      <c r="K38" s="63">
        <f t="shared" si="5"/>
        <v>0</v>
      </c>
      <c r="L38" s="63">
        <f t="shared" si="5"/>
        <v>0</v>
      </c>
      <c r="M38" s="63">
        <f t="shared" si="5"/>
        <v>0</v>
      </c>
      <c r="N38" s="63">
        <f t="shared" si="5"/>
        <v>0</v>
      </c>
      <c r="O38" s="63">
        <f t="shared" si="5"/>
        <v>0</v>
      </c>
      <c r="P38" s="63">
        <f t="shared" si="5"/>
        <v>0</v>
      </c>
      <c r="Q38" s="63">
        <f t="shared" si="5"/>
        <v>0</v>
      </c>
      <c r="R38" s="63">
        <f t="shared" si="5"/>
        <v>0</v>
      </c>
      <c r="S38" s="63">
        <f t="shared" si="5"/>
        <v>0</v>
      </c>
      <c r="T38" s="63">
        <f t="shared" si="5"/>
        <v>0</v>
      </c>
      <c r="U38" s="63">
        <f t="shared" si="5"/>
        <v>2</v>
      </c>
      <c r="V38" s="382">
        <f t="shared" si="3"/>
        <v>38</v>
      </c>
      <c r="W38" s="470">
        <f>$V38/$D$3</f>
        <v>6.2706270627062702E-2</v>
      </c>
      <c r="X38" s="469">
        <f>E3</f>
        <v>568</v>
      </c>
    </row>
    <row r="40" spans="1:27" ht="15.75" thickBot="1" x14ac:dyDescent="0.3"/>
    <row r="41" spans="1:27" ht="60.75" thickBot="1" x14ac:dyDescent="0.3">
      <c r="A41" s="49" t="s">
        <v>23</v>
      </c>
      <c r="B41" s="49" t="s">
        <v>50</v>
      </c>
      <c r="C41" s="49" t="s">
        <v>55</v>
      </c>
      <c r="D41" s="49" t="s">
        <v>18</v>
      </c>
      <c r="E41" s="48" t="s">
        <v>17</v>
      </c>
      <c r="F41" s="50" t="s">
        <v>1</v>
      </c>
      <c r="G41" s="51" t="s">
        <v>24</v>
      </c>
      <c r="H41" s="83" t="s">
        <v>70</v>
      </c>
      <c r="I41" s="52" t="s">
        <v>71</v>
      </c>
      <c r="J41" s="52" t="s">
        <v>56</v>
      </c>
      <c r="K41" s="52" t="s">
        <v>61</v>
      </c>
      <c r="L41" s="52" t="s">
        <v>57</v>
      </c>
      <c r="M41" s="52" t="s">
        <v>62</v>
      </c>
      <c r="N41" s="52" t="s">
        <v>58</v>
      </c>
      <c r="O41" s="52" t="s">
        <v>63</v>
      </c>
      <c r="P41" s="52" t="s">
        <v>59</v>
      </c>
      <c r="Q41" s="52" t="s">
        <v>67</v>
      </c>
      <c r="R41" s="52" t="s">
        <v>60</v>
      </c>
      <c r="S41" s="52" t="s">
        <v>68</v>
      </c>
      <c r="T41" s="52" t="s">
        <v>128</v>
      </c>
      <c r="U41" s="52" t="s">
        <v>43</v>
      </c>
      <c r="V41" s="52" t="s">
        <v>5</v>
      </c>
      <c r="W41" s="48" t="s">
        <v>2</v>
      </c>
      <c r="X41" s="49" t="s">
        <v>119</v>
      </c>
      <c r="Y41" s="37" t="s">
        <v>21</v>
      </c>
      <c r="Z41" s="11" t="s">
        <v>5</v>
      </c>
      <c r="AA41" s="36" t="s">
        <v>7</v>
      </c>
    </row>
    <row r="42" spans="1:27" ht="15.75" thickBot="1" x14ac:dyDescent="0.3">
      <c r="A42" s="80">
        <v>1475189</v>
      </c>
      <c r="B42" s="80" t="s">
        <v>238</v>
      </c>
      <c r="C42" s="450">
        <v>576</v>
      </c>
      <c r="D42" s="450">
        <v>657</v>
      </c>
      <c r="E42" s="450">
        <v>560</v>
      </c>
      <c r="F42" s="451">
        <f>E42/D42</f>
        <v>0.85235920852359204</v>
      </c>
      <c r="G42" s="54">
        <v>45034</v>
      </c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1"/>
      <c r="T42" s="413"/>
      <c r="U42" s="123"/>
      <c r="V42" s="123"/>
      <c r="W42" s="91"/>
      <c r="Y42" s="93" t="s">
        <v>79</v>
      </c>
      <c r="AA42" s="45" t="s">
        <v>74</v>
      </c>
    </row>
    <row r="43" spans="1:27" x14ac:dyDescent="0.25">
      <c r="A43" s="58"/>
      <c r="B43" s="353"/>
      <c r="C43" s="353"/>
      <c r="D43" s="353"/>
      <c r="E43" s="353"/>
      <c r="F43" s="353"/>
      <c r="G43" s="354"/>
      <c r="H43" s="348"/>
      <c r="I43" s="65">
        <v>21</v>
      </c>
      <c r="J43" s="65"/>
      <c r="K43" s="65">
        <v>1</v>
      </c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378">
        <f>SUM(H43,J43,L43,N43,P43,R43,U43,T43)</f>
        <v>0</v>
      </c>
      <c r="W43" s="307">
        <f>$V43/$D$42</f>
        <v>0</v>
      </c>
      <c r="X43" s="406">
        <f>E42</f>
        <v>560</v>
      </c>
      <c r="Y43" s="39" t="s">
        <v>19</v>
      </c>
      <c r="Z43" s="11">
        <f>V43</f>
        <v>0</v>
      </c>
      <c r="AA43" s="345"/>
    </row>
    <row r="44" spans="1:27" x14ac:dyDescent="0.25">
      <c r="A44" s="58"/>
      <c r="B44" s="353"/>
      <c r="C44" s="353"/>
      <c r="D44" s="353"/>
      <c r="E44" s="353"/>
      <c r="F44" s="353"/>
      <c r="G44" s="354"/>
      <c r="H44" s="355">
        <v>9</v>
      </c>
      <c r="I44" s="67"/>
      <c r="J44" s="67">
        <v>7</v>
      </c>
      <c r="K44" s="67"/>
      <c r="L44" s="67">
        <v>2</v>
      </c>
      <c r="M44" s="67"/>
      <c r="N44" s="72"/>
      <c r="O44" s="67"/>
      <c r="P44" s="67"/>
      <c r="Q44" s="67"/>
      <c r="R44" s="67"/>
      <c r="S44" s="67"/>
      <c r="T44" s="67"/>
      <c r="U44" s="67">
        <v>1</v>
      </c>
      <c r="V44" s="356">
        <f>SUM(H44,J44,L44,N44,P44,R44,U44,T44)</f>
        <v>19</v>
      </c>
      <c r="W44" s="309">
        <f t="shared" ref="W44:W62" si="6">$V44/$D$42</f>
        <v>2.8919330289193301E-2</v>
      </c>
      <c r="X44" s="406">
        <f>E42</f>
        <v>560</v>
      </c>
      <c r="Y44" s="258" t="s">
        <v>51</v>
      </c>
      <c r="Z44" s="11">
        <f t="shared" ref="Z44:Z76" si="7">V44</f>
        <v>19</v>
      </c>
      <c r="AA44" s="345"/>
    </row>
    <row r="45" spans="1:27" x14ac:dyDescent="0.25">
      <c r="A45" s="58"/>
      <c r="B45" s="353"/>
      <c r="C45" s="353"/>
      <c r="D45" s="353"/>
      <c r="E45" s="353"/>
      <c r="F45" s="353"/>
      <c r="G45" s="354"/>
      <c r="H45" s="355">
        <v>49</v>
      </c>
      <c r="I45" s="67"/>
      <c r="J45" s="67">
        <v>3</v>
      </c>
      <c r="K45" s="67"/>
      <c r="L45" s="67">
        <v>4</v>
      </c>
      <c r="M45" s="67"/>
      <c r="N45" s="67"/>
      <c r="O45" s="67"/>
      <c r="P45" s="67"/>
      <c r="Q45" s="67"/>
      <c r="R45" s="67"/>
      <c r="S45" s="67"/>
      <c r="T45" s="67"/>
      <c r="U45" s="67"/>
      <c r="V45" s="356">
        <f t="shared" ref="V45:V61" si="8">SUM(H45,J45,L45,N45,P45,R45,U45,T45)</f>
        <v>56</v>
      </c>
      <c r="W45" s="309">
        <f t="shared" si="6"/>
        <v>8.5235920852359204E-2</v>
      </c>
      <c r="X45" s="406">
        <f>E42</f>
        <v>560</v>
      </c>
      <c r="Y45" s="40" t="s">
        <v>16</v>
      </c>
      <c r="Z45" s="11">
        <f t="shared" si="7"/>
        <v>56</v>
      </c>
      <c r="AA45" s="372"/>
    </row>
    <row r="46" spans="1:27" x14ac:dyDescent="0.25">
      <c r="A46" s="58"/>
      <c r="B46" s="353"/>
      <c r="C46" s="353"/>
      <c r="D46" s="353"/>
      <c r="E46" s="353"/>
      <c r="F46" s="353"/>
      <c r="G46" s="354"/>
      <c r="H46" s="355"/>
      <c r="I46" s="67"/>
      <c r="J46" s="407"/>
      <c r="K46" s="407"/>
      <c r="L46" s="407"/>
      <c r="M46" s="67"/>
      <c r="N46" s="67"/>
      <c r="O46" s="67"/>
      <c r="P46" s="67"/>
      <c r="Q46" s="67"/>
      <c r="R46" s="67"/>
      <c r="S46" s="67"/>
      <c r="T46" s="67"/>
      <c r="U46" s="67"/>
      <c r="V46" s="356">
        <f t="shared" si="8"/>
        <v>0</v>
      </c>
      <c r="W46" s="309">
        <f t="shared" si="6"/>
        <v>0</v>
      </c>
      <c r="X46" s="406">
        <f>E42</f>
        <v>560</v>
      </c>
      <c r="Y46" s="40" t="s">
        <v>4</v>
      </c>
      <c r="Z46" s="11">
        <f t="shared" si="7"/>
        <v>0</v>
      </c>
      <c r="AA46" s="372"/>
    </row>
    <row r="47" spans="1:27" x14ac:dyDescent="0.25">
      <c r="A47" s="58"/>
      <c r="B47" s="353"/>
      <c r="C47" s="353"/>
      <c r="D47" s="353"/>
      <c r="E47" s="353"/>
      <c r="F47" s="353"/>
      <c r="G47" s="354"/>
      <c r="H47" s="355"/>
      <c r="I47" s="67">
        <v>2</v>
      </c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356">
        <f t="shared" si="8"/>
        <v>0</v>
      </c>
      <c r="W47" s="309">
        <f t="shared" si="6"/>
        <v>0</v>
      </c>
      <c r="X47" s="406">
        <f>E42</f>
        <v>560</v>
      </c>
      <c r="Y47" s="40" t="s">
        <v>14</v>
      </c>
      <c r="Z47" s="11">
        <f t="shared" si="7"/>
        <v>0</v>
      </c>
      <c r="AA47" s="174"/>
    </row>
    <row r="48" spans="1:27" x14ac:dyDescent="0.25">
      <c r="A48" s="58"/>
      <c r="B48" s="353"/>
      <c r="C48" s="353"/>
      <c r="D48" s="353"/>
      <c r="E48" s="353"/>
      <c r="F48" s="353"/>
      <c r="G48" s="354"/>
      <c r="H48" s="355"/>
      <c r="I48" s="67">
        <v>1</v>
      </c>
      <c r="J48" s="67">
        <v>2</v>
      </c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356">
        <f t="shared" si="8"/>
        <v>2</v>
      </c>
      <c r="W48" s="309">
        <f t="shared" si="6"/>
        <v>3.0441400304414001E-3</v>
      </c>
      <c r="X48" s="406">
        <f>E42</f>
        <v>560</v>
      </c>
      <c r="Y48" s="40" t="s">
        <v>15</v>
      </c>
      <c r="Z48" s="11">
        <f t="shared" si="7"/>
        <v>2</v>
      </c>
      <c r="AA48" s="352"/>
    </row>
    <row r="49" spans="1:27" x14ac:dyDescent="0.25">
      <c r="A49" s="58" t="s">
        <v>182</v>
      </c>
      <c r="B49" s="353"/>
      <c r="C49" s="353"/>
      <c r="D49" s="353"/>
      <c r="E49" s="353"/>
      <c r="F49" s="353"/>
      <c r="G49" s="354"/>
      <c r="H49" s="355"/>
      <c r="I49" s="67">
        <v>1</v>
      </c>
      <c r="J49" s="67"/>
      <c r="K49" s="67">
        <v>3</v>
      </c>
      <c r="L49" s="67">
        <v>4</v>
      </c>
      <c r="M49" s="67"/>
      <c r="N49" s="67"/>
      <c r="O49" s="67"/>
      <c r="P49" s="67"/>
      <c r="Q49" s="67"/>
      <c r="R49" s="67"/>
      <c r="S49" s="67"/>
      <c r="T49" s="67"/>
      <c r="U49" s="67"/>
      <c r="V49" s="356">
        <f t="shared" si="8"/>
        <v>4</v>
      </c>
      <c r="W49" s="309">
        <f t="shared" si="6"/>
        <v>6.0882800608828003E-3</v>
      </c>
      <c r="X49" s="406">
        <f>E42</f>
        <v>560</v>
      </c>
      <c r="Y49" s="40" t="s">
        <v>8</v>
      </c>
      <c r="Z49" s="11">
        <f t="shared" si="7"/>
        <v>4</v>
      </c>
      <c r="AA49" s="352"/>
    </row>
    <row r="50" spans="1:27" x14ac:dyDescent="0.25">
      <c r="A50" s="58"/>
      <c r="B50" s="353"/>
      <c r="C50" s="353"/>
      <c r="D50" s="353"/>
      <c r="E50" s="353"/>
      <c r="F50" s="353"/>
      <c r="G50" s="354"/>
      <c r="H50" s="355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356">
        <f t="shared" si="8"/>
        <v>0</v>
      </c>
      <c r="W50" s="309">
        <f t="shared" si="6"/>
        <v>0</v>
      </c>
      <c r="X50" s="406">
        <f>E42</f>
        <v>560</v>
      </c>
      <c r="Y50" s="40" t="s">
        <v>9</v>
      </c>
      <c r="Z50" s="11">
        <f t="shared" si="7"/>
        <v>0</v>
      </c>
      <c r="AA50" s="408"/>
    </row>
    <row r="51" spans="1:27" x14ac:dyDescent="0.25">
      <c r="A51" s="58"/>
      <c r="B51" s="353"/>
      <c r="C51" s="353"/>
      <c r="D51" s="353"/>
      <c r="E51" s="353"/>
      <c r="F51" s="353"/>
      <c r="G51" s="354"/>
      <c r="H51" s="375"/>
      <c r="I51" s="67">
        <v>1</v>
      </c>
      <c r="J51" s="67">
        <v>1</v>
      </c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356">
        <f t="shared" si="8"/>
        <v>1</v>
      </c>
      <c r="W51" s="309">
        <f t="shared" si="6"/>
        <v>1.5220700152207001E-3</v>
      </c>
      <c r="X51" s="406">
        <f>E42</f>
        <v>560</v>
      </c>
      <c r="Y51" s="40" t="s">
        <v>72</v>
      </c>
      <c r="Z51" s="11">
        <f t="shared" si="7"/>
        <v>1</v>
      </c>
      <c r="AA51" s="408"/>
    </row>
    <row r="52" spans="1:27" x14ac:dyDescent="0.25">
      <c r="A52" s="58"/>
      <c r="B52" s="353"/>
      <c r="C52" s="353"/>
      <c r="D52" s="353"/>
      <c r="E52" s="353"/>
      <c r="F52" s="353"/>
      <c r="G52" s="354"/>
      <c r="H52" s="375"/>
      <c r="I52" s="67">
        <v>4</v>
      </c>
      <c r="J52" s="67">
        <v>3</v>
      </c>
      <c r="K52" s="67">
        <v>1</v>
      </c>
      <c r="L52" s="67">
        <v>1</v>
      </c>
      <c r="M52" s="67"/>
      <c r="N52" s="67"/>
      <c r="O52" s="67"/>
      <c r="P52" s="67"/>
      <c r="Q52" s="67"/>
      <c r="R52" s="67"/>
      <c r="S52" s="67"/>
      <c r="T52" s="67"/>
      <c r="U52" s="67"/>
      <c r="V52" s="356">
        <f t="shared" si="8"/>
        <v>4</v>
      </c>
      <c r="W52" s="309">
        <f t="shared" si="6"/>
        <v>6.0882800608828003E-3</v>
      </c>
      <c r="X52" s="406">
        <f>E42</f>
        <v>560</v>
      </c>
      <c r="Y52" s="40" t="s">
        <v>0</v>
      </c>
      <c r="Z52" s="11">
        <f t="shared" si="7"/>
        <v>4</v>
      </c>
      <c r="AA52" s="409"/>
    </row>
    <row r="53" spans="1:27" x14ac:dyDescent="0.25">
      <c r="A53" s="58"/>
      <c r="B53" s="353"/>
      <c r="C53" s="353"/>
      <c r="D53" s="353"/>
      <c r="E53" s="353"/>
      <c r="F53" s="353"/>
      <c r="G53" s="354"/>
      <c r="H53" s="375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356">
        <f t="shared" si="8"/>
        <v>0</v>
      </c>
      <c r="W53" s="309">
        <f t="shared" si="6"/>
        <v>0</v>
      </c>
      <c r="X53" s="406">
        <f>E42</f>
        <v>560</v>
      </c>
      <c r="Y53" s="40" t="s">
        <v>20</v>
      </c>
      <c r="Z53" s="11">
        <f t="shared" si="7"/>
        <v>0</v>
      </c>
      <c r="AA53" s="409"/>
    </row>
    <row r="54" spans="1:27" x14ac:dyDescent="0.25">
      <c r="A54" s="58"/>
      <c r="B54" s="353"/>
      <c r="C54" s="353"/>
      <c r="D54" s="353"/>
      <c r="E54" s="353"/>
      <c r="F54" s="353" t="s">
        <v>109</v>
      </c>
      <c r="G54" s="354"/>
      <c r="H54" s="375"/>
      <c r="I54" s="67">
        <v>4</v>
      </c>
      <c r="J54" s="67">
        <v>2</v>
      </c>
      <c r="K54" s="67">
        <v>1</v>
      </c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356">
        <f t="shared" si="8"/>
        <v>2</v>
      </c>
      <c r="W54" s="309">
        <f t="shared" si="6"/>
        <v>3.0441400304414001E-3</v>
      </c>
      <c r="X54" s="406">
        <f>E42</f>
        <v>560</v>
      </c>
      <c r="Y54" s="40" t="s">
        <v>3</v>
      </c>
      <c r="Z54" s="11">
        <f t="shared" si="7"/>
        <v>2</v>
      </c>
      <c r="AA54" s="409"/>
    </row>
    <row r="55" spans="1:27" x14ac:dyDescent="0.25">
      <c r="A55" s="430"/>
      <c r="B55" s="432"/>
      <c r="C55" s="432"/>
      <c r="D55" s="432"/>
      <c r="E55" s="432"/>
      <c r="F55" s="432"/>
      <c r="G55" s="431"/>
      <c r="H55" s="410"/>
      <c r="I55" s="67"/>
      <c r="J55" s="72"/>
      <c r="K55" s="72"/>
      <c r="L55" s="72"/>
      <c r="M55" s="67"/>
      <c r="N55" s="72"/>
      <c r="O55" s="72"/>
      <c r="P55" s="72"/>
      <c r="Q55" s="72"/>
      <c r="R55" s="72"/>
      <c r="S55" s="72"/>
      <c r="T55" s="72"/>
      <c r="U55" s="72"/>
      <c r="V55" s="356">
        <f t="shared" si="8"/>
        <v>0</v>
      </c>
      <c r="W55" s="309">
        <f t="shared" si="6"/>
        <v>0</v>
      </c>
      <c r="X55" s="406">
        <f>E42</f>
        <v>560</v>
      </c>
      <c r="Y55" s="40" t="s">
        <v>84</v>
      </c>
      <c r="Z55" s="11">
        <f t="shared" si="7"/>
        <v>0</v>
      </c>
      <c r="AA55" s="409"/>
    </row>
    <row r="56" spans="1:27" x14ac:dyDescent="0.25">
      <c r="A56" s="430"/>
      <c r="B56" s="432"/>
      <c r="C56" s="432"/>
      <c r="D56" s="432"/>
      <c r="E56" s="432"/>
      <c r="F56" s="432"/>
      <c r="G56" s="431"/>
      <c r="H56" s="402">
        <v>1</v>
      </c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356">
        <f t="shared" si="8"/>
        <v>1</v>
      </c>
      <c r="W56" s="309">
        <f t="shared" si="6"/>
        <v>1.5220700152207001E-3</v>
      </c>
      <c r="X56" s="406">
        <f>E42</f>
        <v>560</v>
      </c>
      <c r="Y56" s="258" t="s">
        <v>88</v>
      </c>
      <c r="Z56" s="11">
        <f t="shared" si="7"/>
        <v>1</v>
      </c>
      <c r="AA56" s="409"/>
    </row>
    <row r="57" spans="1:27" x14ac:dyDescent="0.25">
      <c r="A57" s="58"/>
      <c r="B57" s="353"/>
      <c r="C57" s="353"/>
      <c r="D57" s="353"/>
      <c r="E57" s="353"/>
      <c r="F57" s="353"/>
      <c r="G57" s="62"/>
      <c r="H57" s="364"/>
      <c r="I57" s="364">
        <v>15</v>
      </c>
      <c r="J57" s="67"/>
      <c r="K57" s="67">
        <v>3</v>
      </c>
      <c r="L57" s="67"/>
      <c r="M57" s="364"/>
      <c r="N57" s="67"/>
      <c r="O57" s="67"/>
      <c r="P57" s="67"/>
      <c r="Q57" s="67"/>
      <c r="R57" s="67"/>
      <c r="S57" s="67"/>
      <c r="T57" s="67"/>
      <c r="U57" s="67"/>
      <c r="V57" s="356">
        <f t="shared" si="8"/>
        <v>0</v>
      </c>
      <c r="W57" s="309">
        <f t="shared" si="6"/>
        <v>0</v>
      </c>
      <c r="X57" s="406">
        <f>E42</f>
        <v>560</v>
      </c>
      <c r="Y57" s="258" t="s">
        <v>13</v>
      </c>
      <c r="Z57" s="11">
        <f t="shared" si="7"/>
        <v>0</v>
      </c>
      <c r="AA57" s="411"/>
    </row>
    <row r="58" spans="1:27" x14ac:dyDescent="0.25">
      <c r="A58" s="58"/>
      <c r="B58" s="353"/>
      <c r="C58" s="353"/>
      <c r="D58" s="353"/>
      <c r="E58" s="353"/>
      <c r="F58" s="353"/>
      <c r="G58" s="62"/>
      <c r="H58" s="364"/>
      <c r="I58" s="67">
        <v>6</v>
      </c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356">
        <f t="shared" si="8"/>
        <v>0</v>
      </c>
      <c r="W58" s="309">
        <f t="shared" si="6"/>
        <v>0</v>
      </c>
      <c r="X58" s="406">
        <f>E42</f>
        <v>560</v>
      </c>
      <c r="Y58" s="40" t="s">
        <v>100</v>
      </c>
      <c r="Z58" s="11">
        <f t="shared" si="7"/>
        <v>0</v>
      </c>
      <c r="AA58" s="175" t="s">
        <v>314</v>
      </c>
    </row>
    <row r="59" spans="1:27" x14ac:dyDescent="0.25">
      <c r="A59" s="58"/>
      <c r="B59" s="353"/>
      <c r="C59" s="353"/>
      <c r="D59" s="353"/>
      <c r="E59" s="353"/>
      <c r="F59" s="353"/>
      <c r="G59" s="354"/>
      <c r="H59" s="355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356">
        <f t="shared" si="8"/>
        <v>0</v>
      </c>
      <c r="W59" s="309">
        <f t="shared" si="6"/>
        <v>0</v>
      </c>
      <c r="X59" s="406">
        <f>E42</f>
        <v>560</v>
      </c>
      <c r="Y59" s="259" t="s">
        <v>190</v>
      </c>
      <c r="Z59" s="11">
        <f t="shared" si="7"/>
        <v>0</v>
      </c>
      <c r="AA59" s="409"/>
    </row>
    <row r="60" spans="1:27" x14ac:dyDescent="0.25">
      <c r="A60" s="58"/>
      <c r="B60" s="353"/>
      <c r="C60" s="353"/>
      <c r="D60" s="353"/>
      <c r="E60" s="353"/>
      <c r="F60" s="353"/>
      <c r="G60" s="354"/>
      <c r="H60" s="355"/>
      <c r="I60" s="67"/>
      <c r="J60" s="67"/>
      <c r="K60" s="67"/>
      <c r="L60" s="67">
        <v>1</v>
      </c>
      <c r="M60" s="67"/>
      <c r="N60" s="67"/>
      <c r="O60" s="67"/>
      <c r="P60" s="67"/>
      <c r="Q60" s="67"/>
      <c r="R60" s="67"/>
      <c r="S60" s="67"/>
      <c r="T60" s="67"/>
      <c r="U60" s="67"/>
      <c r="V60" s="356">
        <f t="shared" si="8"/>
        <v>1</v>
      </c>
      <c r="W60" s="309">
        <f t="shared" si="6"/>
        <v>1.5220700152207001E-3</v>
      </c>
      <c r="X60" s="406">
        <f>E42</f>
        <v>560</v>
      </c>
      <c r="Y60" s="40" t="s">
        <v>29</v>
      </c>
      <c r="Z60" s="11">
        <f t="shared" si="7"/>
        <v>1</v>
      </c>
      <c r="AA60" s="411"/>
    </row>
    <row r="61" spans="1:27" x14ac:dyDescent="0.25">
      <c r="A61" s="58"/>
      <c r="B61" s="353"/>
      <c r="C61" s="353"/>
      <c r="D61" s="353"/>
      <c r="E61" s="353"/>
      <c r="F61" s="353"/>
      <c r="G61" s="354"/>
      <c r="H61" s="361"/>
      <c r="I61" s="72">
        <v>3</v>
      </c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>
        <v>3</v>
      </c>
      <c r="V61" s="356">
        <f t="shared" si="8"/>
        <v>3</v>
      </c>
      <c r="W61" s="309">
        <f t="shared" si="6"/>
        <v>4.5662100456621002E-3</v>
      </c>
      <c r="X61" s="406">
        <f>E42</f>
        <v>560</v>
      </c>
      <c r="Y61" s="259" t="s">
        <v>10</v>
      </c>
      <c r="Z61" s="11">
        <f t="shared" si="7"/>
        <v>3</v>
      </c>
      <c r="AA61" s="408"/>
    </row>
    <row r="62" spans="1:27" ht="15.75" thickBot="1" x14ac:dyDescent="0.3">
      <c r="A62" s="58"/>
      <c r="B62" s="353"/>
      <c r="C62" s="353"/>
      <c r="D62" s="353"/>
      <c r="E62" s="353"/>
      <c r="F62" s="353"/>
      <c r="G62" s="354"/>
      <c r="H62" s="361"/>
      <c r="I62" s="72">
        <v>1</v>
      </c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356">
        <f>SUM(H62,J62,L62,N62,P62,R62,U62,T62)</f>
        <v>0</v>
      </c>
      <c r="W62" s="334">
        <f t="shared" si="6"/>
        <v>0</v>
      </c>
      <c r="X62" s="406">
        <f>E42</f>
        <v>560</v>
      </c>
      <c r="Y62" s="259" t="s">
        <v>102</v>
      </c>
      <c r="Z62" s="11">
        <f t="shared" si="7"/>
        <v>0</v>
      </c>
      <c r="AA62" s="409"/>
    </row>
    <row r="63" spans="1:27" ht="15.75" thickBot="1" x14ac:dyDescent="0.3">
      <c r="A63" s="58"/>
      <c r="B63" s="353"/>
      <c r="C63" s="353"/>
      <c r="D63" s="353"/>
      <c r="E63" s="353"/>
      <c r="F63" s="353"/>
      <c r="G63" s="354"/>
      <c r="H63" s="412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413"/>
      <c r="W63" s="199"/>
      <c r="X63" s="413"/>
      <c r="Y63" s="81" t="s">
        <v>22</v>
      </c>
      <c r="Z63" s="11">
        <f t="shared" si="7"/>
        <v>0</v>
      </c>
      <c r="AA63" s="409"/>
    </row>
    <row r="64" spans="1:27" x14ac:dyDescent="0.25">
      <c r="A64" s="58"/>
      <c r="B64" s="353"/>
      <c r="C64" s="353"/>
      <c r="D64" s="353"/>
      <c r="E64" s="353"/>
      <c r="F64" s="353"/>
      <c r="G64" s="354"/>
      <c r="H64" s="414"/>
      <c r="I64" s="68"/>
      <c r="J64" s="68"/>
      <c r="K64" s="68"/>
      <c r="L64" s="68"/>
      <c r="M64" s="68"/>
      <c r="N64" s="68"/>
      <c r="O64" s="68"/>
      <c r="P64" s="68"/>
      <c r="Q64" s="67"/>
      <c r="R64" s="68"/>
      <c r="S64" s="68"/>
      <c r="T64" s="68"/>
      <c r="U64" s="68"/>
      <c r="V64" s="356">
        <f t="shared" ref="V64:V77" si="9">SUM(H64,J64,L64,N64,P64,R64,U64)</f>
        <v>0</v>
      </c>
      <c r="W64" s="307">
        <f>$V64/$D$42</f>
        <v>0</v>
      </c>
      <c r="X64" s="406">
        <f>E42</f>
        <v>560</v>
      </c>
      <c r="Y64" s="258" t="s">
        <v>204</v>
      </c>
      <c r="Z64" s="11">
        <f t="shared" si="7"/>
        <v>0</v>
      </c>
      <c r="AA64" s="409"/>
    </row>
    <row r="65" spans="1:27" x14ac:dyDescent="0.25">
      <c r="A65" s="58"/>
      <c r="B65" s="353"/>
      <c r="C65" s="353"/>
      <c r="D65" s="353"/>
      <c r="E65" s="353"/>
      <c r="F65" s="353"/>
      <c r="G65" s="354"/>
      <c r="H65" s="355">
        <v>1</v>
      </c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356">
        <f t="shared" si="9"/>
        <v>1</v>
      </c>
      <c r="W65" s="309">
        <f t="shared" ref="W65:W77" si="10">$V65/$D$42</f>
        <v>1.5220700152207001E-3</v>
      </c>
      <c r="X65" s="406">
        <f>E42</f>
        <v>560</v>
      </c>
      <c r="Y65" s="41" t="s">
        <v>181</v>
      </c>
      <c r="Z65" s="11">
        <f t="shared" si="7"/>
        <v>1</v>
      </c>
      <c r="AA65" s="174"/>
    </row>
    <row r="66" spans="1:27" x14ac:dyDescent="0.25">
      <c r="A66" s="58"/>
      <c r="B66" s="353"/>
      <c r="C66" s="353"/>
      <c r="D66" s="353"/>
      <c r="E66" s="353"/>
      <c r="F66" s="353"/>
      <c r="G66" s="354"/>
      <c r="H66" s="355">
        <v>1</v>
      </c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356">
        <f t="shared" si="9"/>
        <v>1</v>
      </c>
      <c r="W66" s="309">
        <f t="shared" si="10"/>
        <v>1.5220700152207001E-3</v>
      </c>
      <c r="X66" s="406">
        <f>E42</f>
        <v>560</v>
      </c>
      <c r="Y66" s="42" t="s">
        <v>26</v>
      </c>
      <c r="Z66" s="11">
        <f t="shared" si="7"/>
        <v>1</v>
      </c>
      <c r="AA66" s="409"/>
    </row>
    <row r="67" spans="1:27" x14ac:dyDescent="0.25">
      <c r="A67" s="58"/>
      <c r="B67" s="353"/>
      <c r="C67" s="353"/>
      <c r="D67" s="353"/>
      <c r="E67" s="353"/>
      <c r="F67" s="353"/>
      <c r="G67" s="354"/>
      <c r="H67" s="355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356">
        <f t="shared" si="9"/>
        <v>0</v>
      </c>
      <c r="W67" s="309">
        <f t="shared" si="10"/>
        <v>0</v>
      </c>
      <c r="X67" s="406">
        <f>E42</f>
        <v>560</v>
      </c>
      <c r="Y67" s="43" t="s">
        <v>27</v>
      </c>
      <c r="Z67" s="11">
        <f t="shared" si="7"/>
        <v>0</v>
      </c>
      <c r="AA67" s="174"/>
    </row>
    <row r="68" spans="1:27" x14ac:dyDescent="0.25">
      <c r="A68" s="58"/>
      <c r="B68" s="353"/>
      <c r="C68" s="353"/>
      <c r="D68" s="353"/>
      <c r="E68" s="353"/>
      <c r="F68" s="353" t="s">
        <v>109</v>
      </c>
      <c r="G68" s="354"/>
      <c r="H68" s="355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356">
        <f t="shared" si="9"/>
        <v>0</v>
      </c>
      <c r="W68" s="309">
        <f t="shared" si="10"/>
        <v>0</v>
      </c>
      <c r="X68" s="406">
        <f>E42</f>
        <v>560</v>
      </c>
      <c r="Y68" s="43" t="s">
        <v>39</v>
      </c>
      <c r="Z68" s="11">
        <f t="shared" si="7"/>
        <v>0</v>
      </c>
      <c r="AA68" s="174"/>
    </row>
    <row r="69" spans="1:27" x14ac:dyDescent="0.25">
      <c r="A69" s="58"/>
      <c r="B69" s="353"/>
      <c r="C69" s="353"/>
      <c r="D69" s="353"/>
      <c r="E69" s="353"/>
      <c r="F69" s="353"/>
      <c r="G69" s="354"/>
      <c r="H69" s="355">
        <v>1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356">
        <f t="shared" si="9"/>
        <v>1</v>
      </c>
      <c r="W69" s="309">
        <f t="shared" si="10"/>
        <v>1.5220700152207001E-3</v>
      </c>
      <c r="X69" s="406">
        <f>E42</f>
        <v>560</v>
      </c>
      <c r="Y69" s="43" t="s">
        <v>75</v>
      </c>
      <c r="Z69" s="11">
        <f t="shared" si="7"/>
        <v>1</v>
      </c>
      <c r="AA69" s="425"/>
    </row>
    <row r="70" spans="1:27" x14ac:dyDescent="0.25">
      <c r="A70" s="58"/>
      <c r="B70" s="353"/>
      <c r="C70" s="353"/>
      <c r="D70" s="353"/>
      <c r="E70" s="353"/>
      <c r="F70" s="353"/>
      <c r="G70" s="354"/>
      <c r="H70" s="355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356">
        <f t="shared" si="9"/>
        <v>0</v>
      </c>
      <c r="W70" s="309">
        <f t="shared" si="10"/>
        <v>0</v>
      </c>
      <c r="X70" s="406">
        <f>E42</f>
        <v>560</v>
      </c>
      <c r="Y70" s="258" t="s">
        <v>192</v>
      </c>
      <c r="Z70" s="11">
        <f t="shared" si="7"/>
        <v>0</v>
      </c>
      <c r="AA70" s="174"/>
    </row>
    <row r="71" spans="1:27" x14ac:dyDescent="0.25">
      <c r="A71" s="58"/>
      <c r="B71" s="353"/>
      <c r="C71" s="353"/>
      <c r="D71" s="353"/>
      <c r="E71" s="353"/>
      <c r="F71" s="353"/>
      <c r="G71" s="354"/>
      <c r="H71" s="355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356">
        <f t="shared" si="9"/>
        <v>0</v>
      </c>
      <c r="W71" s="309">
        <f t="shared" si="10"/>
        <v>0</v>
      </c>
      <c r="X71" s="406">
        <f>E42</f>
        <v>560</v>
      </c>
      <c r="Y71" s="43" t="s">
        <v>110</v>
      </c>
      <c r="Z71" s="11">
        <f t="shared" si="7"/>
        <v>0</v>
      </c>
      <c r="AA71" s="408" t="s">
        <v>317</v>
      </c>
    </row>
    <row r="72" spans="1:27" x14ac:dyDescent="0.25">
      <c r="A72" s="58"/>
      <c r="B72" s="353"/>
      <c r="C72" s="353"/>
      <c r="D72" s="353"/>
      <c r="E72" s="353"/>
      <c r="F72" s="353"/>
      <c r="G72" s="354"/>
      <c r="H72" s="355">
        <v>1</v>
      </c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356">
        <f t="shared" si="9"/>
        <v>1</v>
      </c>
      <c r="W72" s="309">
        <f t="shared" si="10"/>
        <v>1.5220700152207001E-3</v>
      </c>
      <c r="X72" s="406">
        <f>E42</f>
        <v>560</v>
      </c>
      <c r="Y72" s="43" t="s">
        <v>54</v>
      </c>
      <c r="Z72" s="11">
        <f t="shared" si="7"/>
        <v>1</v>
      </c>
      <c r="AA72" s="408" t="s">
        <v>316</v>
      </c>
    </row>
    <row r="73" spans="1:27" x14ac:dyDescent="0.25">
      <c r="A73" s="58"/>
      <c r="B73" s="353"/>
      <c r="C73" s="353"/>
      <c r="D73" s="353"/>
      <c r="E73" s="353"/>
      <c r="F73" s="353"/>
      <c r="G73" s="354"/>
      <c r="H73" s="355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356">
        <f t="shared" si="9"/>
        <v>0</v>
      </c>
      <c r="W73" s="309">
        <f t="shared" si="10"/>
        <v>0</v>
      </c>
      <c r="X73" s="406">
        <f>E42</f>
        <v>560</v>
      </c>
      <c r="Y73" s="43" t="s">
        <v>242</v>
      </c>
      <c r="Z73" s="11">
        <f t="shared" si="7"/>
        <v>0</v>
      </c>
      <c r="AA73" s="408" t="s">
        <v>315</v>
      </c>
    </row>
    <row r="74" spans="1:27" x14ac:dyDescent="0.25">
      <c r="A74" s="58"/>
      <c r="B74" s="353"/>
      <c r="C74" s="353"/>
      <c r="D74" s="353"/>
      <c r="E74" s="353"/>
      <c r="F74" s="353"/>
      <c r="G74" s="354"/>
      <c r="H74" s="355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356">
        <f t="shared" si="9"/>
        <v>0</v>
      </c>
      <c r="W74" s="309">
        <f t="shared" si="10"/>
        <v>0</v>
      </c>
      <c r="X74" s="406">
        <f>E42</f>
        <v>560</v>
      </c>
      <c r="Y74" s="43" t="s">
        <v>72</v>
      </c>
      <c r="Z74" s="11">
        <f t="shared" si="7"/>
        <v>0</v>
      </c>
      <c r="AA74" s="408"/>
    </row>
    <row r="75" spans="1:27" x14ac:dyDescent="0.25">
      <c r="A75" s="58"/>
      <c r="B75" s="353"/>
      <c r="C75" s="353"/>
      <c r="D75" s="353"/>
      <c r="E75" s="353"/>
      <c r="F75" s="353"/>
      <c r="G75" s="354"/>
      <c r="H75" s="355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356">
        <f t="shared" si="9"/>
        <v>0</v>
      </c>
      <c r="W75" s="309">
        <f t="shared" si="10"/>
        <v>0</v>
      </c>
      <c r="X75" s="406">
        <f>E42</f>
        <v>560</v>
      </c>
      <c r="Y75" s="43" t="s">
        <v>241</v>
      </c>
      <c r="Z75" s="11">
        <f t="shared" si="7"/>
        <v>0</v>
      </c>
      <c r="AA75" s="408"/>
    </row>
    <row r="76" spans="1:27" ht="15.75" thickBot="1" x14ac:dyDescent="0.3">
      <c r="A76" s="188"/>
      <c r="B76" s="189"/>
      <c r="C76" s="189"/>
      <c r="D76" s="189"/>
      <c r="E76" s="189"/>
      <c r="F76" s="189"/>
      <c r="G76" s="354"/>
      <c r="H76" s="355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356">
        <f t="shared" si="9"/>
        <v>0</v>
      </c>
      <c r="W76" s="306">
        <f t="shared" si="10"/>
        <v>0</v>
      </c>
      <c r="X76" s="406">
        <f>E42</f>
        <v>560</v>
      </c>
      <c r="Y76" s="44" t="s">
        <v>37</v>
      </c>
      <c r="Z76" s="11">
        <f t="shared" si="7"/>
        <v>0</v>
      </c>
      <c r="AA76" s="415"/>
    </row>
    <row r="77" spans="1:27" ht="15.75" thickBot="1" x14ac:dyDescent="0.3">
      <c r="A77" s="47"/>
      <c r="B77" s="47"/>
      <c r="C77" s="47"/>
      <c r="D77" s="47"/>
      <c r="E77" s="47"/>
      <c r="F77" s="47"/>
      <c r="G77" s="53" t="s">
        <v>5</v>
      </c>
      <c r="H77" s="63">
        <f t="shared" ref="H77:U77" si="11">SUM(H43:H76)</f>
        <v>63</v>
      </c>
      <c r="I77" s="63">
        <f t="shared" si="11"/>
        <v>59</v>
      </c>
      <c r="J77" s="63">
        <f t="shared" si="11"/>
        <v>18</v>
      </c>
      <c r="K77" s="63">
        <f t="shared" si="11"/>
        <v>9</v>
      </c>
      <c r="L77" s="63">
        <f t="shared" si="11"/>
        <v>12</v>
      </c>
      <c r="M77" s="63">
        <f t="shared" si="11"/>
        <v>0</v>
      </c>
      <c r="N77" s="63">
        <f t="shared" si="11"/>
        <v>0</v>
      </c>
      <c r="O77" s="63">
        <f t="shared" si="11"/>
        <v>0</v>
      </c>
      <c r="P77" s="63">
        <f t="shared" si="11"/>
        <v>0</v>
      </c>
      <c r="Q77" s="63">
        <f t="shared" si="11"/>
        <v>0</v>
      </c>
      <c r="R77" s="63">
        <f t="shared" si="11"/>
        <v>0</v>
      </c>
      <c r="S77" s="63">
        <f t="shared" si="11"/>
        <v>0</v>
      </c>
      <c r="T77" s="63">
        <f t="shared" si="11"/>
        <v>0</v>
      </c>
      <c r="U77" s="63">
        <f t="shared" si="11"/>
        <v>4</v>
      </c>
      <c r="V77" s="382">
        <f t="shared" si="9"/>
        <v>97</v>
      </c>
      <c r="W77" s="334">
        <f t="shared" si="10"/>
        <v>0.14764079147640791</v>
      </c>
      <c r="X77" s="469">
        <f>E42</f>
        <v>560</v>
      </c>
    </row>
    <row r="79" spans="1:27" ht="15.75" thickBot="1" x14ac:dyDescent="0.3"/>
    <row r="80" spans="1:27" ht="60.75" thickBot="1" x14ac:dyDescent="0.3">
      <c r="A80" s="49" t="s">
        <v>23</v>
      </c>
      <c r="B80" s="49" t="s">
        <v>50</v>
      </c>
      <c r="C80" s="49" t="s">
        <v>55</v>
      </c>
      <c r="D80" s="49" t="s">
        <v>18</v>
      </c>
      <c r="E80" s="48" t="s">
        <v>17</v>
      </c>
      <c r="F80" s="50" t="s">
        <v>1</v>
      </c>
      <c r="G80" s="51" t="s">
        <v>24</v>
      </c>
      <c r="H80" s="83" t="s">
        <v>70</v>
      </c>
      <c r="I80" s="52" t="s">
        <v>71</v>
      </c>
      <c r="J80" s="52" t="s">
        <v>56</v>
      </c>
      <c r="K80" s="52" t="s">
        <v>61</v>
      </c>
      <c r="L80" s="52" t="s">
        <v>57</v>
      </c>
      <c r="M80" s="52" t="s">
        <v>62</v>
      </c>
      <c r="N80" s="52" t="s">
        <v>58</v>
      </c>
      <c r="O80" s="52" t="s">
        <v>63</v>
      </c>
      <c r="P80" s="52" t="s">
        <v>59</v>
      </c>
      <c r="Q80" s="52" t="s">
        <v>67</v>
      </c>
      <c r="R80" s="52" t="s">
        <v>60</v>
      </c>
      <c r="S80" s="52" t="s">
        <v>68</v>
      </c>
      <c r="T80" s="52" t="s">
        <v>128</v>
      </c>
      <c r="U80" s="52" t="s">
        <v>43</v>
      </c>
      <c r="V80" s="52" t="s">
        <v>5</v>
      </c>
      <c r="W80" s="48" t="s">
        <v>2</v>
      </c>
      <c r="X80" s="49" t="s">
        <v>119</v>
      </c>
      <c r="Y80" s="37" t="s">
        <v>21</v>
      </c>
      <c r="Z80" s="11" t="s">
        <v>5</v>
      </c>
      <c r="AA80" s="36" t="s">
        <v>7</v>
      </c>
    </row>
    <row r="81" spans="1:27" ht="15.75" thickBot="1" x14ac:dyDescent="0.3">
      <c r="A81" s="80">
        <v>1486222</v>
      </c>
      <c r="B81" s="80" t="s">
        <v>238</v>
      </c>
      <c r="C81" s="450">
        <v>576</v>
      </c>
      <c r="D81" s="450">
        <v>627</v>
      </c>
      <c r="E81" s="450">
        <v>554</v>
      </c>
      <c r="F81" s="451">
        <f>E81/D81</f>
        <v>0.88357256778309412</v>
      </c>
      <c r="G81" s="54">
        <v>45040</v>
      </c>
      <c r="H81" s="89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1"/>
      <c r="T81" s="413"/>
      <c r="U81" s="123"/>
      <c r="V81" s="123"/>
      <c r="W81" s="91"/>
      <c r="Y81" s="93" t="s">
        <v>79</v>
      </c>
      <c r="AA81" s="45" t="s">
        <v>74</v>
      </c>
    </row>
    <row r="82" spans="1:27" x14ac:dyDescent="0.25">
      <c r="A82" s="58"/>
      <c r="B82" s="353"/>
      <c r="C82" s="353"/>
      <c r="D82" s="353"/>
      <c r="E82" s="353"/>
      <c r="F82" s="353"/>
      <c r="G82" s="354"/>
      <c r="H82" s="348"/>
      <c r="I82" s="65">
        <v>7</v>
      </c>
      <c r="J82" s="65"/>
      <c r="K82" s="65">
        <v>2</v>
      </c>
      <c r="L82" s="65">
        <v>1</v>
      </c>
      <c r="M82" s="65"/>
      <c r="N82" s="65"/>
      <c r="O82" s="65"/>
      <c r="P82" s="65"/>
      <c r="Q82" s="65"/>
      <c r="R82" s="65"/>
      <c r="S82" s="65"/>
      <c r="T82" s="65"/>
      <c r="U82" s="65"/>
      <c r="V82" s="378">
        <f>SUM(H82,J82,L82,N82,P82,R82,U82,T82)</f>
        <v>1</v>
      </c>
      <c r="W82" s="307">
        <f>$V82/$D$81</f>
        <v>1.594896331738437E-3</v>
      </c>
      <c r="X82" s="406">
        <f>E81</f>
        <v>554</v>
      </c>
      <c r="Y82" s="39" t="s">
        <v>19</v>
      </c>
      <c r="Z82" s="11">
        <f>V82</f>
        <v>1</v>
      </c>
      <c r="AA82" s="345"/>
    </row>
    <row r="83" spans="1:27" x14ac:dyDescent="0.25">
      <c r="A83" s="58"/>
      <c r="B83" s="353"/>
      <c r="C83" s="353"/>
      <c r="D83" s="353"/>
      <c r="E83" s="353"/>
      <c r="F83" s="353"/>
      <c r="G83" s="354"/>
      <c r="H83" s="355">
        <v>7</v>
      </c>
      <c r="I83" s="67"/>
      <c r="J83" s="67">
        <v>1</v>
      </c>
      <c r="K83" s="67"/>
      <c r="L83" s="67"/>
      <c r="M83" s="67"/>
      <c r="N83" s="72"/>
      <c r="O83" s="67"/>
      <c r="P83" s="67"/>
      <c r="Q83" s="67"/>
      <c r="R83" s="67"/>
      <c r="S83" s="67"/>
      <c r="T83" s="67"/>
      <c r="U83" s="67"/>
      <c r="V83" s="356">
        <f>SUM(H83,J83,L83,N83,P83,R83,U83,T83)</f>
        <v>8</v>
      </c>
      <c r="W83" s="309">
        <f t="shared" ref="W83:W101" si="12">$V83/$D$81</f>
        <v>1.2759170653907496E-2</v>
      </c>
      <c r="X83" s="406">
        <f>E81</f>
        <v>554</v>
      </c>
      <c r="Y83" s="258" t="s">
        <v>51</v>
      </c>
      <c r="Z83" s="11">
        <f t="shared" ref="Z83:Z115" si="13">V83</f>
        <v>8</v>
      </c>
      <c r="AA83" s="345"/>
    </row>
    <row r="84" spans="1:27" x14ac:dyDescent="0.25">
      <c r="A84" s="58"/>
      <c r="B84" s="353"/>
      <c r="C84" s="353"/>
      <c r="D84" s="353"/>
      <c r="E84" s="353"/>
      <c r="F84" s="353"/>
      <c r="G84" s="354"/>
      <c r="H84" s="355">
        <v>25</v>
      </c>
      <c r="I84" s="67"/>
      <c r="J84" s="67">
        <v>2</v>
      </c>
      <c r="K84" s="67"/>
      <c r="L84" s="67">
        <v>3</v>
      </c>
      <c r="M84" s="67"/>
      <c r="N84" s="67"/>
      <c r="O84" s="67"/>
      <c r="P84" s="67"/>
      <c r="Q84" s="67"/>
      <c r="R84" s="67"/>
      <c r="S84" s="67"/>
      <c r="T84" s="67"/>
      <c r="U84" s="67"/>
      <c r="V84" s="356">
        <f t="shared" ref="V84:V100" si="14">SUM(H84,J84,L84,N84,P84,R84,U84,T84)</f>
        <v>30</v>
      </c>
      <c r="W84" s="309">
        <f t="shared" si="12"/>
        <v>4.784688995215311E-2</v>
      </c>
      <c r="X84" s="406">
        <f>E81</f>
        <v>554</v>
      </c>
      <c r="Y84" s="40" t="s">
        <v>16</v>
      </c>
      <c r="Z84" s="11">
        <f t="shared" si="13"/>
        <v>30</v>
      </c>
      <c r="AA84" s="372"/>
    </row>
    <row r="85" spans="1:27" x14ac:dyDescent="0.25">
      <c r="A85" s="58"/>
      <c r="B85" s="353"/>
      <c r="C85" s="353"/>
      <c r="D85" s="353"/>
      <c r="E85" s="353"/>
      <c r="F85" s="353"/>
      <c r="G85" s="354"/>
      <c r="H85" s="355"/>
      <c r="I85" s="67"/>
      <c r="J85" s="407"/>
      <c r="K85" s="407"/>
      <c r="L85" s="407"/>
      <c r="M85" s="67"/>
      <c r="N85" s="67"/>
      <c r="O85" s="67"/>
      <c r="P85" s="67"/>
      <c r="Q85" s="67"/>
      <c r="R85" s="67"/>
      <c r="S85" s="67"/>
      <c r="T85" s="67"/>
      <c r="U85" s="67"/>
      <c r="V85" s="356">
        <f t="shared" si="14"/>
        <v>0</v>
      </c>
      <c r="W85" s="309">
        <f t="shared" si="12"/>
        <v>0</v>
      </c>
      <c r="X85" s="406">
        <f>E81</f>
        <v>554</v>
      </c>
      <c r="Y85" s="40" t="s">
        <v>4</v>
      </c>
      <c r="Z85" s="11">
        <f t="shared" si="13"/>
        <v>0</v>
      </c>
      <c r="AA85" s="372"/>
    </row>
    <row r="86" spans="1:27" x14ac:dyDescent="0.25">
      <c r="A86" s="58"/>
      <c r="B86" s="353"/>
      <c r="C86" s="353"/>
      <c r="D86" s="353"/>
      <c r="E86" s="353"/>
      <c r="F86" s="353"/>
      <c r="G86" s="354"/>
      <c r="H86" s="355"/>
      <c r="I86" s="67">
        <v>10</v>
      </c>
      <c r="J86" s="67">
        <v>5</v>
      </c>
      <c r="K86" s="67">
        <v>1</v>
      </c>
      <c r="L86" s="67">
        <v>1</v>
      </c>
      <c r="M86" s="67"/>
      <c r="N86" s="67"/>
      <c r="O86" s="67"/>
      <c r="P86" s="67"/>
      <c r="Q86" s="67"/>
      <c r="R86" s="67"/>
      <c r="S86" s="67"/>
      <c r="T86" s="67"/>
      <c r="U86" s="67">
        <v>6</v>
      </c>
      <c r="V86" s="356">
        <f t="shared" si="14"/>
        <v>12</v>
      </c>
      <c r="W86" s="309">
        <f t="shared" si="12"/>
        <v>1.9138755980861243E-2</v>
      </c>
      <c r="X86" s="406">
        <f>E81</f>
        <v>554</v>
      </c>
      <c r="Y86" s="40" t="s">
        <v>14</v>
      </c>
      <c r="Z86" s="11">
        <f t="shared" si="13"/>
        <v>12</v>
      </c>
      <c r="AA86" s="174"/>
    </row>
    <row r="87" spans="1:27" x14ac:dyDescent="0.25">
      <c r="A87" s="58"/>
      <c r="B87" s="353"/>
      <c r="C87" s="353"/>
      <c r="D87" s="353"/>
      <c r="E87" s="353"/>
      <c r="F87" s="353"/>
      <c r="G87" s="354"/>
      <c r="H87" s="355"/>
      <c r="I87" s="67">
        <v>1</v>
      </c>
      <c r="J87" s="67">
        <v>2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356">
        <f t="shared" si="14"/>
        <v>2</v>
      </c>
      <c r="W87" s="309">
        <f t="shared" si="12"/>
        <v>3.189792663476874E-3</v>
      </c>
      <c r="X87" s="406">
        <f>E81</f>
        <v>554</v>
      </c>
      <c r="Y87" s="40" t="s">
        <v>15</v>
      </c>
      <c r="Z87" s="11">
        <f t="shared" si="13"/>
        <v>2</v>
      </c>
      <c r="AA87" s="352"/>
    </row>
    <row r="88" spans="1:27" x14ac:dyDescent="0.25">
      <c r="A88" s="58" t="s">
        <v>182</v>
      </c>
      <c r="B88" s="353"/>
      <c r="C88" s="353"/>
      <c r="D88" s="353"/>
      <c r="E88" s="353"/>
      <c r="F88" s="353"/>
      <c r="G88" s="354"/>
      <c r="H88" s="355"/>
      <c r="I88" s="67">
        <v>1</v>
      </c>
      <c r="J88" s="67"/>
      <c r="K88" s="67">
        <v>4</v>
      </c>
      <c r="L88" s="67">
        <v>4</v>
      </c>
      <c r="M88" s="67"/>
      <c r="N88" s="67"/>
      <c r="O88" s="67"/>
      <c r="P88" s="67"/>
      <c r="Q88" s="67"/>
      <c r="R88" s="67"/>
      <c r="S88" s="67"/>
      <c r="T88" s="67"/>
      <c r="U88" s="67"/>
      <c r="V88" s="356">
        <f t="shared" si="14"/>
        <v>4</v>
      </c>
      <c r="W88" s="309">
        <f t="shared" si="12"/>
        <v>6.379585326953748E-3</v>
      </c>
      <c r="X88" s="406">
        <f>E81</f>
        <v>554</v>
      </c>
      <c r="Y88" s="40" t="s">
        <v>8</v>
      </c>
      <c r="Z88" s="11">
        <f t="shared" si="13"/>
        <v>4</v>
      </c>
      <c r="AA88" s="352"/>
    </row>
    <row r="89" spans="1:27" x14ac:dyDescent="0.25">
      <c r="A89" s="58"/>
      <c r="B89" s="353"/>
      <c r="C89" s="353"/>
      <c r="D89" s="353"/>
      <c r="E89" s="353"/>
      <c r="F89" s="353"/>
      <c r="G89" s="354"/>
      <c r="H89" s="355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356">
        <f t="shared" si="14"/>
        <v>0</v>
      </c>
      <c r="W89" s="309">
        <f t="shared" si="12"/>
        <v>0</v>
      </c>
      <c r="X89" s="406">
        <f>E81</f>
        <v>554</v>
      </c>
      <c r="Y89" s="40" t="s">
        <v>9</v>
      </c>
      <c r="Z89" s="11">
        <f t="shared" si="13"/>
        <v>0</v>
      </c>
      <c r="AA89" s="408"/>
    </row>
    <row r="90" spans="1:27" x14ac:dyDescent="0.25">
      <c r="A90" s="58"/>
      <c r="B90" s="353"/>
      <c r="C90" s="353"/>
      <c r="D90" s="353"/>
      <c r="E90" s="353"/>
      <c r="F90" s="353"/>
      <c r="G90" s="354"/>
      <c r="H90" s="375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356">
        <f t="shared" si="14"/>
        <v>0</v>
      </c>
      <c r="W90" s="309">
        <f t="shared" si="12"/>
        <v>0</v>
      </c>
      <c r="X90" s="406">
        <f>E81</f>
        <v>554</v>
      </c>
      <c r="Y90" s="40" t="s">
        <v>72</v>
      </c>
      <c r="Z90" s="11">
        <f t="shared" si="13"/>
        <v>0</v>
      </c>
      <c r="AA90" s="408"/>
    </row>
    <row r="91" spans="1:27" x14ac:dyDescent="0.25">
      <c r="A91" s="58"/>
      <c r="B91" s="353"/>
      <c r="C91" s="353"/>
      <c r="D91" s="353"/>
      <c r="E91" s="353"/>
      <c r="F91" s="353"/>
      <c r="G91" s="354"/>
      <c r="H91" s="375"/>
      <c r="I91" s="67"/>
      <c r="J91" s="67"/>
      <c r="K91" s="67">
        <v>1</v>
      </c>
      <c r="L91" s="67">
        <v>1</v>
      </c>
      <c r="M91" s="67"/>
      <c r="N91" s="67"/>
      <c r="O91" s="67"/>
      <c r="P91" s="67"/>
      <c r="Q91" s="67"/>
      <c r="R91" s="67"/>
      <c r="S91" s="67"/>
      <c r="T91" s="67"/>
      <c r="U91" s="67"/>
      <c r="V91" s="356">
        <f t="shared" si="14"/>
        <v>1</v>
      </c>
      <c r="W91" s="309">
        <f t="shared" si="12"/>
        <v>1.594896331738437E-3</v>
      </c>
      <c r="X91" s="406">
        <f>E81</f>
        <v>554</v>
      </c>
      <c r="Y91" s="40" t="s">
        <v>0</v>
      </c>
      <c r="Z91" s="11">
        <f t="shared" si="13"/>
        <v>1</v>
      </c>
      <c r="AA91" s="409"/>
    </row>
    <row r="92" spans="1:27" x14ac:dyDescent="0.25">
      <c r="A92" s="58"/>
      <c r="B92" s="353"/>
      <c r="C92" s="353"/>
      <c r="D92" s="353"/>
      <c r="E92" s="353"/>
      <c r="F92" s="353"/>
      <c r="G92" s="354"/>
      <c r="H92" s="375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356">
        <f t="shared" si="14"/>
        <v>0</v>
      </c>
      <c r="W92" s="309">
        <f t="shared" si="12"/>
        <v>0</v>
      </c>
      <c r="X92" s="406">
        <f>E81</f>
        <v>554</v>
      </c>
      <c r="Y92" s="40" t="s">
        <v>20</v>
      </c>
      <c r="Z92" s="11">
        <f t="shared" si="13"/>
        <v>0</v>
      </c>
      <c r="AA92" s="409"/>
    </row>
    <row r="93" spans="1:27" x14ac:dyDescent="0.25">
      <c r="A93" s="58"/>
      <c r="B93" s="353"/>
      <c r="C93" s="353"/>
      <c r="D93" s="353"/>
      <c r="E93" s="353"/>
      <c r="F93" s="353" t="s">
        <v>109</v>
      </c>
      <c r="G93" s="354"/>
      <c r="H93" s="375"/>
      <c r="I93" s="67">
        <v>1</v>
      </c>
      <c r="J93" s="67">
        <v>1</v>
      </c>
      <c r="K93" s="67">
        <v>1</v>
      </c>
      <c r="L93" s="67">
        <v>1</v>
      </c>
      <c r="M93" s="67"/>
      <c r="N93" s="67"/>
      <c r="O93" s="67"/>
      <c r="P93" s="67"/>
      <c r="Q93" s="67"/>
      <c r="R93" s="67"/>
      <c r="S93" s="67"/>
      <c r="T93" s="67"/>
      <c r="U93" s="67"/>
      <c r="V93" s="356">
        <f t="shared" si="14"/>
        <v>2</v>
      </c>
      <c r="W93" s="309">
        <f t="shared" si="12"/>
        <v>3.189792663476874E-3</v>
      </c>
      <c r="X93" s="406">
        <f>E81</f>
        <v>554</v>
      </c>
      <c r="Y93" s="40" t="s">
        <v>3</v>
      </c>
      <c r="Z93" s="11">
        <f t="shared" si="13"/>
        <v>2</v>
      </c>
      <c r="AA93" s="409"/>
    </row>
    <row r="94" spans="1:27" x14ac:dyDescent="0.25">
      <c r="A94" s="430"/>
      <c r="B94" s="432"/>
      <c r="C94" s="432"/>
      <c r="D94" s="432"/>
      <c r="E94" s="432"/>
      <c r="F94" s="432"/>
      <c r="G94" s="431"/>
      <c r="H94" s="410"/>
      <c r="I94" s="67"/>
      <c r="J94" s="72"/>
      <c r="K94" s="72"/>
      <c r="L94" s="72"/>
      <c r="M94" s="67"/>
      <c r="N94" s="72"/>
      <c r="O94" s="72"/>
      <c r="P94" s="72"/>
      <c r="Q94" s="72"/>
      <c r="R94" s="72"/>
      <c r="S94" s="72"/>
      <c r="T94" s="72"/>
      <c r="U94" s="72"/>
      <c r="V94" s="356">
        <f t="shared" si="14"/>
        <v>0</v>
      </c>
      <c r="W94" s="309">
        <f t="shared" si="12"/>
        <v>0</v>
      </c>
      <c r="X94" s="406">
        <f>E81</f>
        <v>554</v>
      </c>
      <c r="Y94" s="40" t="s">
        <v>84</v>
      </c>
      <c r="Z94" s="11">
        <f t="shared" si="13"/>
        <v>0</v>
      </c>
      <c r="AA94" s="409"/>
    </row>
    <row r="95" spans="1:27" x14ac:dyDescent="0.25">
      <c r="A95" s="430"/>
      <c r="B95" s="432"/>
      <c r="C95" s="432"/>
      <c r="D95" s="432"/>
      <c r="E95" s="432"/>
      <c r="F95" s="432"/>
      <c r="G95" s="431"/>
      <c r="H95" s="402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356">
        <f t="shared" si="14"/>
        <v>0</v>
      </c>
      <c r="W95" s="309">
        <f t="shared" si="12"/>
        <v>0</v>
      </c>
      <c r="X95" s="406">
        <f>E81</f>
        <v>554</v>
      </c>
      <c r="Y95" s="258" t="s">
        <v>88</v>
      </c>
      <c r="Z95" s="11">
        <f t="shared" si="13"/>
        <v>0</v>
      </c>
      <c r="AA95" s="409"/>
    </row>
    <row r="96" spans="1:27" x14ac:dyDescent="0.25">
      <c r="A96" s="58"/>
      <c r="B96" s="353"/>
      <c r="C96" s="353"/>
      <c r="D96" s="353"/>
      <c r="E96" s="353"/>
      <c r="F96" s="353"/>
      <c r="G96" s="62"/>
      <c r="H96" s="364"/>
      <c r="I96" s="364">
        <v>25</v>
      </c>
      <c r="J96" s="67"/>
      <c r="K96" s="67"/>
      <c r="L96" s="67"/>
      <c r="M96" s="364"/>
      <c r="N96" s="67"/>
      <c r="O96" s="67"/>
      <c r="P96" s="67"/>
      <c r="Q96" s="67"/>
      <c r="R96" s="67"/>
      <c r="S96" s="67"/>
      <c r="T96" s="67"/>
      <c r="U96" s="67"/>
      <c r="V96" s="356">
        <f t="shared" si="14"/>
        <v>0</v>
      </c>
      <c r="W96" s="309">
        <f t="shared" si="12"/>
        <v>0</v>
      </c>
      <c r="X96" s="406">
        <f>E81</f>
        <v>554</v>
      </c>
      <c r="Y96" s="258" t="s">
        <v>13</v>
      </c>
      <c r="Z96" s="11">
        <f t="shared" si="13"/>
        <v>0</v>
      </c>
      <c r="AA96" s="411"/>
    </row>
    <row r="97" spans="1:27" x14ac:dyDescent="0.25">
      <c r="A97" s="58"/>
      <c r="B97" s="353"/>
      <c r="C97" s="353"/>
      <c r="D97" s="353"/>
      <c r="E97" s="353"/>
      <c r="F97" s="353"/>
      <c r="G97" s="62"/>
      <c r="H97" s="364"/>
      <c r="I97" s="67">
        <v>3</v>
      </c>
      <c r="J97" s="67"/>
      <c r="K97" s="67">
        <v>1</v>
      </c>
      <c r="L97" s="67">
        <v>1</v>
      </c>
      <c r="M97" s="67"/>
      <c r="N97" s="67"/>
      <c r="O97" s="67"/>
      <c r="P97" s="67"/>
      <c r="Q97" s="67"/>
      <c r="R97" s="67"/>
      <c r="S97" s="67"/>
      <c r="T97" s="67"/>
      <c r="U97" s="67"/>
      <c r="V97" s="356">
        <f t="shared" si="14"/>
        <v>1</v>
      </c>
      <c r="W97" s="309">
        <f t="shared" si="12"/>
        <v>1.594896331738437E-3</v>
      </c>
      <c r="X97" s="406">
        <f>E81</f>
        <v>554</v>
      </c>
      <c r="Y97" s="40" t="s">
        <v>100</v>
      </c>
      <c r="Z97" s="11">
        <f t="shared" si="13"/>
        <v>1</v>
      </c>
      <c r="AA97" s="175" t="s">
        <v>341</v>
      </c>
    </row>
    <row r="98" spans="1:27" x14ac:dyDescent="0.25">
      <c r="A98" s="58"/>
      <c r="B98" s="353"/>
      <c r="C98" s="353"/>
      <c r="D98" s="353"/>
      <c r="E98" s="353"/>
      <c r="F98" s="353"/>
      <c r="G98" s="354"/>
      <c r="H98" s="355"/>
      <c r="I98" s="67">
        <v>1</v>
      </c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356">
        <f t="shared" si="14"/>
        <v>0</v>
      </c>
      <c r="W98" s="309">
        <f t="shared" si="12"/>
        <v>0</v>
      </c>
      <c r="X98" s="406">
        <f>E81</f>
        <v>554</v>
      </c>
      <c r="Y98" s="259" t="s">
        <v>190</v>
      </c>
      <c r="Z98" s="11">
        <f t="shared" si="13"/>
        <v>0</v>
      </c>
      <c r="AA98" s="409"/>
    </row>
    <row r="99" spans="1:27" x14ac:dyDescent="0.25">
      <c r="A99" s="58"/>
      <c r="B99" s="353"/>
      <c r="C99" s="353"/>
      <c r="D99" s="353"/>
      <c r="E99" s="353"/>
      <c r="F99" s="353"/>
      <c r="G99" s="354"/>
      <c r="H99" s="355"/>
      <c r="I99" s="67"/>
      <c r="J99" s="67"/>
      <c r="K99" s="67"/>
      <c r="L99" s="67">
        <v>4</v>
      </c>
      <c r="M99" s="67"/>
      <c r="N99" s="67"/>
      <c r="O99" s="67"/>
      <c r="P99" s="67"/>
      <c r="Q99" s="67"/>
      <c r="R99" s="67"/>
      <c r="S99" s="67"/>
      <c r="T99" s="67"/>
      <c r="U99" s="67"/>
      <c r="V99" s="356">
        <f t="shared" si="14"/>
        <v>4</v>
      </c>
      <c r="W99" s="309">
        <f t="shared" si="12"/>
        <v>6.379585326953748E-3</v>
      </c>
      <c r="X99" s="406">
        <f>E81</f>
        <v>554</v>
      </c>
      <c r="Y99" s="40" t="s">
        <v>29</v>
      </c>
      <c r="Z99" s="11">
        <f t="shared" si="13"/>
        <v>4</v>
      </c>
      <c r="AA99" s="411"/>
    </row>
    <row r="100" spans="1:27" x14ac:dyDescent="0.25">
      <c r="A100" s="58"/>
      <c r="B100" s="353"/>
      <c r="C100" s="353"/>
      <c r="D100" s="353"/>
      <c r="E100" s="353"/>
      <c r="F100" s="353"/>
      <c r="G100" s="354"/>
      <c r="H100" s="361"/>
      <c r="I100" s="72">
        <v>1</v>
      </c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>
        <v>1</v>
      </c>
      <c r="V100" s="356">
        <f t="shared" si="14"/>
        <v>1</v>
      </c>
      <c r="W100" s="309">
        <f t="shared" si="12"/>
        <v>1.594896331738437E-3</v>
      </c>
      <c r="X100" s="406">
        <f>E81</f>
        <v>554</v>
      </c>
      <c r="Y100" s="259" t="s">
        <v>10</v>
      </c>
      <c r="Z100" s="11">
        <f t="shared" si="13"/>
        <v>1</v>
      </c>
      <c r="AA100" s="408"/>
    </row>
    <row r="101" spans="1:27" ht="15.75" thickBot="1" x14ac:dyDescent="0.3">
      <c r="A101" s="58"/>
      <c r="B101" s="353"/>
      <c r="C101" s="353"/>
      <c r="D101" s="353"/>
      <c r="E101" s="353"/>
      <c r="F101" s="353"/>
      <c r="G101" s="354"/>
      <c r="H101" s="361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356">
        <f>SUM(H101,J101,L101,N101,P101,R101,U101,T101)</f>
        <v>0</v>
      </c>
      <c r="W101" s="334">
        <f t="shared" si="12"/>
        <v>0</v>
      </c>
      <c r="X101" s="406">
        <f>E81</f>
        <v>554</v>
      </c>
      <c r="Y101" s="259" t="s">
        <v>102</v>
      </c>
      <c r="Z101" s="11">
        <f t="shared" si="13"/>
        <v>0</v>
      </c>
      <c r="AA101" s="409"/>
    </row>
    <row r="102" spans="1:27" ht="15.75" thickBot="1" x14ac:dyDescent="0.3">
      <c r="A102" s="58"/>
      <c r="B102" s="353"/>
      <c r="C102" s="353"/>
      <c r="D102" s="353"/>
      <c r="E102" s="353"/>
      <c r="F102" s="353"/>
      <c r="G102" s="354"/>
      <c r="H102" s="412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413"/>
      <c r="W102" s="199"/>
      <c r="X102" s="413"/>
      <c r="Y102" s="81" t="s">
        <v>22</v>
      </c>
      <c r="Z102" s="11">
        <f t="shared" si="13"/>
        <v>0</v>
      </c>
      <c r="AA102" s="409"/>
    </row>
    <row r="103" spans="1:27" x14ac:dyDescent="0.25">
      <c r="A103" s="58"/>
      <c r="B103" s="353"/>
      <c r="C103" s="353"/>
      <c r="D103" s="353"/>
      <c r="E103" s="353"/>
      <c r="F103" s="353"/>
      <c r="G103" s="354"/>
      <c r="H103" s="414"/>
      <c r="I103" s="68"/>
      <c r="J103" s="68"/>
      <c r="K103" s="68"/>
      <c r="L103" s="68"/>
      <c r="M103" s="68"/>
      <c r="N103" s="68"/>
      <c r="O103" s="68"/>
      <c r="P103" s="68"/>
      <c r="Q103" s="67"/>
      <c r="R103" s="68"/>
      <c r="S103" s="68"/>
      <c r="T103" s="68"/>
      <c r="U103" s="68"/>
      <c r="V103" s="356">
        <f t="shared" ref="V103:V116" si="15">SUM(H103,J103,L103,N103,P103,R103,U103)</f>
        <v>0</v>
      </c>
      <c r="W103" s="307">
        <f>$V103/$D$81</f>
        <v>0</v>
      </c>
      <c r="X103" s="406">
        <f>E81</f>
        <v>554</v>
      </c>
      <c r="Y103" s="258" t="s">
        <v>204</v>
      </c>
      <c r="Z103" s="11">
        <f t="shared" si="13"/>
        <v>0</v>
      </c>
      <c r="AA103" s="409"/>
    </row>
    <row r="104" spans="1:27" x14ac:dyDescent="0.25">
      <c r="A104" s="58"/>
      <c r="B104" s="353"/>
      <c r="C104" s="353"/>
      <c r="D104" s="353"/>
      <c r="E104" s="353"/>
      <c r="F104" s="353"/>
      <c r="G104" s="354"/>
      <c r="H104" s="355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356">
        <f t="shared" si="15"/>
        <v>0</v>
      </c>
      <c r="W104" s="309">
        <f t="shared" ref="W104:W116" si="16">$V104/$D$81</f>
        <v>0</v>
      </c>
      <c r="X104" s="406">
        <f>E81</f>
        <v>554</v>
      </c>
      <c r="Y104" s="41" t="s">
        <v>181</v>
      </c>
      <c r="Z104" s="11">
        <f t="shared" si="13"/>
        <v>0</v>
      </c>
      <c r="AA104" s="174"/>
    </row>
    <row r="105" spans="1:27" x14ac:dyDescent="0.25">
      <c r="A105" s="58"/>
      <c r="B105" s="353"/>
      <c r="C105" s="353"/>
      <c r="D105" s="353"/>
      <c r="E105" s="353"/>
      <c r="F105" s="353"/>
      <c r="G105" s="354"/>
      <c r="H105" s="355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356">
        <f t="shared" si="15"/>
        <v>0</v>
      </c>
      <c r="W105" s="309">
        <f t="shared" si="16"/>
        <v>0</v>
      </c>
      <c r="X105" s="406">
        <f>E81</f>
        <v>554</v>
      </c>
      <c r="Y105" s="42" t="s">
        <v>26</v>
      </c>
      <c r="Z105" s="11">
        <f t="shared" si="13"/>
        <v>0</v>
      </c>
      <c r="AA105" s="409"/>
    </row>
    <row r="106" spans="1:27" x14ac:dyDescent="0.25">
      <c r="A106" s="58"/>
      <c r="B106" s="353"/>
      <c r="C106" s="353"/>
      <c r="D106" s="353"/>
      <c r="E106" s="353"/>
      <c r="F106" s="353"/>
      <c r="G106" s="354"/>
      <c r="H106" s="355">
        <v>1</v>
      </c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356">
        <f t="shared" si="15"/>
        <v>1</v>
      </c>
      <c r="W106" s="309">
        <f t="shared" si="16"/>
        <v>1.594896331738437E-3</v>
      </c>
      <c r="X106" s="406">
        <f>E81</f>
        <v>554</v>
      </c>
      <c r="Y106" s="43" t="s">
        <v>27</v>
      </c>
      <c r="Z106" s="11">
        <f t="shared" si="13"/>
        <v>1</v>
      </c>
      <c r="AA106" s="174"/>
    </row>
    <row r="107" spans="1:27" x14ac:dyDescent="0.25">
      <c r="A107" s="58"/>
      <c r="B107" s="353"/>
      <c r="C107" s="353"/>
      <c r="D107" s="353"/>
      <c r="E107" s="353"/>
      <c r="F107" s="353" t="s">
        <v>109</v>
      </c>
      <c r="G107" s="354"/>
      <c r="H107" s="355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356">
        <f t="shared" si="15"/>
        <v>0</v>
      </c>
      <c r="W107" s="309">
        <f t="shared" si="16"/>
        <v>0</v>
      </c>
      <c r="X107" s="406">
        <f>E81</f>
        <v>554</v>
      </c>
      <c r="Y107" s="43" t="s">
        <v>39</v>
      </c>
      <c r="Z107" s="11">
        <f t="shared" si="13"/>
        <v>0</v>
      </c>
      <c r="AA107" s="174"/>
    </row>
    <row r="108" spans="1:27" x14ac:dyDescent="0.25">
      <c r="A108" s="58"/>
      <c r="B108" s="353"/>
      <c r="C108" s="353"/>
      <c r="D108" s="353"/>
      <c r="E108" s="353"/>
      <c r="F108" s="353"/>
      <c r="G108" s="354"/>
      <c r="H108" s="355">
        <v>4</v>
      </c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356">
        <f t="shared" si="15"/>
        <v>4</v>
      </c>
      <c r="W108" s="309">
        <f t="shared" si="16"/>
        <v>6.379585326953748E-3</v>
      </c>
      <c r="X108" s="406">
        <f>E81</f>
        <v>554</v>
      </c>
      <c r="Y108" s="43" t="s">
        <v>75</v>
      </c>
      <c r="Z108" s="11">
        <f t="shared" si="13"/>
        <v>4</v>
      </c>
      <c r="AA108" s="425"/>
    </row>
    <row r="109" spans="1:27" x14ac:dyDescent="0.25">
      <c r="A109" s="58"/>
      <c r="B109" s="353"/>
      <c r="C109" s="353"/>
      <c r="D109" s="353"/>
      <c r="E109" s="353"/>
      <c r="F109" s="353"/>
      <c r="G109" s="354"/>
      <c r="H109" s="355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356">
        <f t="shared" si="15"/>
        <v>0</v>
      </c>
      <c r="W109" s="309">
        <f t="shared" si="16"/>
        <v>0</v>
      </c>
      <c r="X109" s="406">
        <f>E81</f>
        <v>554</v>
      </c>
      <c r="Y109" s="258" t="s">
        <v>192</v>
      </c>
      <c r="Z109" s="11">
        <f t="shared" si="13"/>
        <v>0</v>
      </c>
      <c r="AA109" s="174"/>
    </row>
    <row r="110" spans="1:27" x14ac:dyDescent="0.25">
      <c r="A110" s="58"/>
      <c r="B110" s="353"/>
      <c r="C110" s="353"/>
      <c r="D110" s="353"/>
      <c r="E110" s="353"/>
      <c r="F110" s="353"/>
      <c r="G110" s="354"/>
      <c r="H110" s="355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356">
        <f t="shared" si="15"/>
        <v>0</v>
      </c>
      <c r="W110" s="309">
        <f t="shared" si="16"/>
        <v>0</v>
      </c>
      <c r="X110" s="406">
        <f>E81</f>
        <v>554</v>
      </c>
      <c r="Y110" s="43" t="s">
        <v>110</v>
      </c>
      <c r="Z110" s="11">
        <f t="shared" si="13"/>
        <v>0</v>
      </c>
      <c r="AA110" s="408" t="s">
        <v>342</v>
      </c>
    </row>
    <row r="111" spans="1:27" x14ac:dyDescent="0.25">
      <c r="A111" s="58"/>
      <c r="B111" s="353"/>
      <c r="C111" s="353"/>
      <c r="D111" s="353"/>
      <c r="E111" s="353"/>
      <c r="F111" s="353"/>
      <c r="G111" s="354"/>
      <c r="H111" s="355">
        <v>2</v>
      </c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356">
        <f t="shared" si="15"/>
        <v>2</v>
      </c>
      <c r="W111" s="309">
        <f t="shared" si="16"/>
        <v>3.189792663476874E-3</v>
      </c>
      <c r="X111" s="406">
        <f>E81</f>
        <v>554</v>
      </c>
      <c r="Y111" s="43" t="s">
        <v>54</v>
      </c>
      <c r="Z111" s="11">
        <f t="shared" si="13"/>
        <v>2</v>
      </c>
      <c r="AA111" s="408" t="s">
        <v>364</v>
      </c>
    </row>
    <row r="112" spans="1:27" x14ac:dyDescent="0.25">
      <c r="A112" s="58"/>
      <c r="B112" s="353"/>
      <c r="C112" s="353"/>
      <c r="D112" s="353"/>
      <c r="E112" s="353"/>
      <c r="F112" s="353"/>
      <c r="G112" s="354"/>
      <c r="H112" s="355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356">
        <f t="shared" si="15"/>
        <v>0</v>
      </c>
      <c r="W112" s="309">
        <f t="shared" si="16"/>
        <v>0</v>
      </c>
      <c r="X112" s="406">
        <f>E81</f>
        <v>554</v>
      </c>
      <c r="Y112" s="43" t="s">
        <v>242</v>
      </c>
      <c r="Z112" s="11">
        <f t="shared" si="13"/>
        <v>0</v>
      </c>
      <c r="AA112" s="408"/>
    </row>
    <row r="113" spans="1:27" x14ac:dyDescent="0.25">
      <c r="A113" s="58"/>
      <c r="B113" s="353"/>
      <c r="C113" s="353"/>
      <c r="D113" s="353"/>
      <c r="E113" s="353"/>
      <c r="F113" s="353"/>
      <c r="G113" s="354"/>
      <c r="H113" s="355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356">
        <f t="shared" si="15"/>
        <v>0</v>
      </c>
      <c r="W113" s="309">
        <f t="shared" si="16"/>
        <v>0</v>
      </c>
      <c r="X113" s="406">
        <f>E81</f>
        <v>554</v>
      </c>
      <c r="Y113" s="43" t="s">
        <v>72</v>
      </c>
      <c r="Z113" s="11">
        <f t="shared" si="13"/>
        <v>0</v>
      </c>
      <c r="AA113" s="408"/>
    </row>
    <row r="114" spans="1:27" x14ac:dyDescent="0.25">
      <c r="A114" s="58"/>
      <c r="B114" s="353"/>
      <c r="C114" s="353"/>
      <c r="D114" s="353"/>
      <c r="E114" s="353"/>
      <c r="F114" s="353"/>
      <c r="G114" s="354"/>
      <c r="H114" s="355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356">
        <f t="shared" si="15"/>
        <v>0</v>
      </c>
      <c r="W114" s="309">
        <f t="shared" si="16"/>
        <v>0</v>
      </c>
      <c r="X114" s="406">
        <f>E81</f>
        <v>554</v>
      </c>
      <c r="Y114" s="43" t="s">
        <v>241</v>
      </c>
      <c r="Z114" s="11">
        <f t="shared" si="13"/>
        <v>0</v>
      </c>
      <c r="AA114" s="408"/>
    </row>
    <row r="115" spans="1:27" ht="15.75" thickBot="1" x14ac:dyDescent="0.3">
      <c r="A115" s="188"/>
      <c r="B115" s="189"/>
      <c r="C115" s="189"/>
      <c r="D115" s="189"/>
      <c r="E115" s="189"/>
      <c r="F115" s="189"/>
      <c r="G115" s="354"/>
      <c r="H115" s="355">
        <v>1</v>
      </c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356">
        <f t="shared" si="15"/>
        <v>1</v>
      </c>
      <c r="W115" s="306">
        <f t="shared" si="16"/>
        <v>1.594896331738437E-3</v>
      </c>
      <c r="X115" s="406">
        <f>E81</f>
        <v>554</v>
      </c>
      <c r="Y115" s="44" t="s">
        <v>37</v>
      </c>
      <c r="Z115" s="11">
        <f t="shared" si="13"/>
        <v>1</v>
      </c>
      <c r="AA115" s="415"/>
    </row>
    <row r="116" spans="1:27" ht="15.75" thickBot="1" x14ac:dyDescent="0.3">
      <c r="A116" s="47"/>
      <c r="B116" s="47"/>
      <c r="C116" s="47"/>
      <c r="D116" s="47"/>
      <c r="E116" s="47"/>
      <c r="F116" s="47"/>
      <c r="G116" s="53" t="s">
        <v>5</v>
      </c>
      <c r="H116" s="63">
        <f t="shared" ref="H116:U116" si="17">SUM(H82:H115)</f>
        <v>40</v>
      </c>
      <c r="I116" s="63">
        <f t="shared" si="17"/>
        <v>50</v>
      </c>
      <c r="J116" s="63">
        <f t="shared" si="17"/>
        <v>11</v>
      </c>
      <c r="K116" s="63">
        <f t="shared" si="17"/>
        <v>10</v>
      </c>
      <c r="L116" s="63">
        <f t="shared" si="17"/>
        <v>16</v>
      </c>
      <c r="M116" s="63">
        <f t="shared" si="17"/>
        <v>0</v>
      </c>
      <c r="N116" s="63">
        <f t="shared" si="17"/>
        <v>0</v>
      </c>
      <c r="O116" s="63">
        <f t="shared" si="17"/>
        <v>0</v>
      </c>
      <c r="P116" s="63">
        <f t="shared" si="17"/>
        <v>0</v>
      </c>
      <c r="Q116" s="63">
        <f t="shared" si="17"/>
        <v>0</v>
      </c>
      <c r="R116" s="63">
        <f t="shared" si="17"/>
        <v>0</v>
      </c>
      <c r="S116" s="63">
        <f t="shared" si="17"/>
        <v>0</v>
      </c>
      <c r="T116" s="63">
        <f t="shared" si="17"/>
        <v>0</v>
      </c>
      <c r="U116" s="63">
        <f t="shared" si="17"/>
        <v>7</v>
      </c>
      <c r="V116" s="382">
        <f t="shared" si="15"/>
        <v>74</v>
      </c>
      <c r="W116" s="334">
        <f t="shared" si="16"/>
        <v>0.11802232854864433</v>
      </c>
      <c r="X116" s="469">
        <f>E81</f>
        <v>554</v>
      </c>
    </row>
    <row r="118" spans="1:27" ht="15.75" thickBot="1" x14ac:dyDescent="0.3"/>
    <row r="119" spans="1:27" ht="60.75" thickBot="1" x14ac:dyDescent="0.3">
      <c r="A119" s="49" t="s">
        <v>23</v>
      </c>
      <c r="B119" s="49" t="s">
        <v>50</v>
      </c>
      <c r="C119" s="49" t="s">
        <v>55</v>
      </c>
      <c r="D119" s="49" t="s">
        <v>18</v>
      </c>
      <c r="E119" s="48" t="s">
        <v>17</v>
      </c>
      <c r="F119" s="50" t="s">
        <v>1</v>
      </c>
      <c r="G119" s="51" t="s">
        <v>24</v>
      </c>
      <c r="H119" s="83" t="s">
        <v>70</v>
      </c>
      <c r="I119" s="52" t="s">
        <v>71</v>
      </c>
      <c r="J119" s="52" t="s">
        <v>56</v>
      </c>
      <c r="K119" s="52" t="s">
        <v>61</v>
      </c>
      <c r="L119" s="52" t="s">
        <v>57</v>
      </c>
      <c r="M119" s="52" t="s">
        <v>62</v>
      </c>
      <c r="N119" s="52" t="s">
        <v>58</v>
      </c>
      <c r="O119" s="52" t="s">
        <v>63</v>
      </c>
      <c r="P119" s="52" t="s">
        <v>59</v>
      </c>
      <c r="Q119" s="52" t="s">
        <v>67</v>
      </c>
      <c r="R119" s="52" t="s">
        <v>60</v>
      </c>
      <c r="S119" s="52" t="s">
        <v>68</v>
      </c>
      <c r="T119" s="52" t="s">
        <v>128</v>
      </c>
      <c r="U119" s="52" t="s">
        <v>43</v>
      </c>
      <c r="V119" s="52" t="s">
        <v>5</v>
      </c>
      <c r="W119" s="48" t="s">
        <v>2</v>
      </c>
      <c r="X119" s="49" t="s">
        <v>119</v>
      </c>
      <c r="Y119" s="37" t="s">
        <v>21</v>
      </c>
      <c r="Z119" s="11" t="s">
        <v>5</v>
      </c>
      <c r="AA119" s="36" t="s">
        <v>7</v>
      </c>
    </row>
    <row r="120" spans="1:27" ht="15.75" thickBot="1" x14ac:dyDescent="0.3">
      <c r="A120" s="80">
        <v>1486223</v>
      </c>
      <c r="B120" s="80" t="s">
        <v>238</v>
      </c>
      <c r="C120" s="450">
        <v>576</v>
      </c>
      <c r="D120" s="450">
        <v>626</v>
      </c>
      <c r="E120" s="450">
        <v>558</v>
      </c>
      <c r="F120" s="451">
        <f>E120/D120</f>
        <v>0.89137380191693294</v>
      </c>
      <c r="G120" s="54">
        <v>45044</v>
      </c>
      <c r="H120" s="89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1"/>
      <c r="T120" s="413"/>
      <c r="U120" s="123"/>
      <c r="V120" s="123"/>
      <c r="W120" s="91"/>
      <c r="Y120" s="93" t="s">
        <v>79</v>
      </c>
      <c r="AA120" s="45" t="s">
        <v>74</v>
      </c>
    </row>
    <row r="121" spans="1:27" x14ac:dyDescent="0.25">
      <c r="A121" s="58"/>
      <c r="B121" s="353"/>
      <c r="C121" s="353"/>
      <c r="D121" s="353"/>
      <c r="E121" s="353"/>
      <c r="F121" s="353"/>
      <c r="G121" s="354"/>
      <c r="H121" s="348"/>
      <c r="I121" s="65">
        <v>7</v>
      </c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378">
        <f>SUM(H121,J121,L121,N121,P121,R121,U121,T121)</f>
        <v>0</v>
      </c>
      <c r="W121" s="307">
        <f>$V121/$D$120</f>
        <v>0</v>
      </c>
      <c r="X121" s="406">
        <f>E120</f>
        <v>558</v>
      </c>
      <c r="Y121" s="39" t="s">
        <v>19</v>
      </c>
      <c r="Z121" s="11">
        <f>V121</f>
        <v>0</v>
      </c>
      <c r="AA121" s="345"/>
    </row>
    <row r="122" spans="1:27" x14ac:dyDescent="0.25">
      <c r="A122" s="58"/>
      <c r="B122" s="353"/>
      <c r="C122" s="353"/>
      <c r="D122" s="353"/>
      <c r="E122" s="353"/>
      <c r="F122" s="353"/>
      <c r="G122" s="354"/>
      <c r="H122" s="355">
        <v>3</v>
      </c>
      <c r="I122" s="67"/>
      <c r="J122" s="67"/>
      <c r="K122" s="67"/>
      <c r="L122" s="67"/>
      <c r="M122" s="67"/>
      <c r="N122" s="72"/>
      <c r="O122" s="67"/>
      <c r="P122" s="67"/>
      <c r="Q122" s="67"/>
      <c r="R122" s="67"/>
      <c r="S122" s="67"/>
      <c r="T122" s="67"/>
      <c r="U122" s="67"/>
      <c r="V122" s="356">
        <f>SUM(H122,J122,L122,N122,P122,R122,U122,T122)</f>
        <v>3</v>
      </c>
      <c r="W122" s="309">
        <f t="shared" ref="W122:W140" si="18">$V122/$D$120</f>
        <v>4.7923322683706068E-3</v>
      </c>
      <c r="X122" s="406">
        <f>E120</f>
        <v>558</v>
      </c>
      <c r="Y122" s="258" t="s">
        <v>51</v>
      </c>
      <c r="Z122" s="11">
        <f t="shared" ref="Z122:Z154" si="19">V122</f>
        <v>3</v>
      </c>
      <c r="AA122" s="345"/>
    </row>
    <row r="123" spans="1:27" x14ac:dyDescent="0.25">
      <c r="A123" s="58"/>
      <c r="B123" s="353"/>
      <c r="C123" s="353"/>
      <c r="D123" s="353"/>
      <c r="E123" s="353"/>
      <c r="F123" s="353"/>
      <c r="G123" s="354"/>
      <c r="H123" s="355">
        <v>43</v>
      </c>
      <c r="I123" s="67"/>
      <c r="J123" s="67">
        <v>5</v>
      </c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>
        <v>4</v>
      </c>
      <c r="V123" s="356">
        <f t="shared" ref="V123:V139" si="20">SUM(H123,J123,L123,N123,P123,R123,U123,T123)</f>
        <v>52</v>
      </c>
      <c r="W123" s="309">
        <f t="shared" si="18"/>
        <v>8.3067092651757185E-2</v>
      </c>
      <c r="X123" s="406">
        <f>E120</f>
        <v>558</v>
      </c>
      <c r="Y123" s="40" t="s">
        <v>16</v>
      </c>
      <c r="Z123" s="11">
        <f t="shared" si="19"/>
        <v>52</v>
      </c>
      <c r="AA123" s="372"/>
    </row>
    <row r="124" spans="1:27" x14ac:dyDescent="0.25">
      <c r="A124" s="58"/>
      <c r="B124" s="353"/>
      <c r="C124" s="353"/>
      <c r="D124" s="353"/>
      <c r="E124" s="353"/>
      <c r="F124" s="353"/>
      <c r="G124" s="354"/>
      <c r="H124" s="355"/>
      <c r="I124" s="67"/>
      <c r="J124" s="407"/>
      <c r="K124" s="407"/>
      <c r="L124" s="407"/>
      <c r="M124" s="67"/>
      <c r="N124" s="67"/>
      <c r="O124" s="67"/>
      <c r="P124" s="67"/>
      <c r="Q124" s="67"/>
      <c r="R124" s="67"/>
      <c r="S124" s="67"/>
      <c r="T124" s="67"/>
      <c r="U124" s="67"/>
      <c r="V124" s="356">
        <f t="shared" si="20"/>
        <v>0</v>
      </c>
      <c r="W124" s="309">
        <f t="shared" si="18"/>
        <v>0</v>
      </c>
      <c r="X124" s="406">
        <f>E120</f>
        <v>558</v>
      </c>
      <c r="Y124" s="40" t="s">
        <v>4</v>
      </c>
      <c r="Z124" s="11">
        <f t="shared" si="19"/>
        <v>0</v>
      </c>
      <c r="AA124" s="372"/>
    </row>
    <row r="125" spans="1:27" x14ac:dyDescent="0.25">
      <c r="A125" s="58"/>
      <c r="B125" s="353"/>
      <c r="C125" s="353"/>
      <c r="D125" s="353"/>
      <c r="E125" s="353"/>
      <c r="F125" s="353"/>
      <c r="G125" s="354"/>
      <c r="H125" s="355"/>
      <c r="I125" s="67">
        <v>5</v>
      </c>
      <c r="J125" s="67">
        <v>3</v>
      </c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356">
        <f t="shared" si="20"/>
        <v>3</v>
      </c>
      <c r="W125" s="309">
        <f t="shared" si="18"/>
        <v>4.7923322683706068E-3</v>
      </c>
      <c r="X125" s="406">
        <f>E120</f>
        <v>558</v>
      </c>
      <c r="Y125" s="40" t="s">
        <v>14</v>
      </c>
      <c r="Z125" s="11">
        <f t="shared" si="19"/>
        <v>3</v>
      </c>
      <c r="AA125" s="174"/>
    </row>
    <row r="126" spans="1:27" x14ac:dyDescent="0.25">
      <c r="A126" s="58"/>
      <c r="B126" s="353"/>
      <c r="C126" s="353"/>
      <c r="D126" s="353"/>
      <c r="E126" s="353"/>
      <c r="F126" s="353"/>
      <c r="G126" s="354"/>
      <c r="H126" s="355"/>
      <c r="I126" s="67">
        <v>1</v>
      </c>
      <c r="J126" s="67">
        <v>1</v>
      </c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356">
        <f t="shared" si="20"/>
        <v>1</v>
      </c>
      <c r="W126" s="309">
        <f t="shared" si="18"/>
        <v>1.5974440894568689E-3</v>
      </c>
      <c r="X126" s="406">
        <f>E120</f>
        <v>558</v>
      </c>
      <c r="Y126" s="40" t="s">
        <v>15</v>
      </c>
      <c r="Z126" s="11">
        <f t="shared" si="19"/>
        <v>1</v>
      </c>
      <c r="AA126" s="352"/>
    </row>
    <row r="127" spans="1:27" x14ac:dyDescent="0.25">
      <c r="A127" s="58" t="s">
        <v>182</v>
      </c>
      <c r="B127" s="353"/>
      <c r="C127" s="353"/>
      <c r="D127" s="353"/>
      <c r="E127" s="353"/>
      <c r="F127" s="353"/>
      <c r="G127" s="354"/>
      <c r="H127" s="355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356">
        <f t="shared" si="20"/>
        <v>0</v>
      </c>
      <c r="W127" s="309">
        <f t="shared" si="18"/>
        <v>0</v>
      </c>
      <c r="X127" s="406">
        <f>E120</f>
        <v>558</v>
      </c>
      <c r="Y127" s="40" t="s">
        <v>8</v>
      </c>
      <c r="Z127" s="11">
        <f t="shared" si="19"/>
        <v>0</v>
      </c>
      <c r="AA127" s="352"/>
    </row>
    <row r="128" spans="1:27" x14ac:dyDescent="0.25">
      <c r="A128" s="58"/>
      <c r="B128" s="353"/>
      <c r="C128" s="353"/>
      <c r="D128" s="353"/>
      <c r="E128" s="353"/>
      <c r="F128" s="353"/>
      <c r="G128" s="354"/>
      <c r="H128" s="355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356">
        <f t="shared" si="20"/>
        <v>0</v>
      </c>
      <c r="W128" s="309">
        <f t="shared" si="18"/>
        <v>0</v>
      </c>
      <c r="X128" s="406">
        <f>E120</f>
        <v>558</v>
      </c>
      <c r="Y128" s="40" t="s">
        <v>9</v>
      </c>
      <c r="Z128" s="11">
        <f t="shared" si="19"/>
        <v>0</v>
      </c>
      <c r="AA128" s="408"/>
    </row>
    <row r="129" spans="1:27" x14ac:dyDescent="0.25">
      <c r="A129" s="58"/>
      <c r="B129" s="353"/>
      <c r="C129" s="353"/>
      <c r="D129" s="353"/>
      <c r="E129" s="353"/>
      <c r="F129" s="353"/>
      <c r="G129" s="354"/>
      <c r="H129" s="375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356">
        <f t="shared" si="20"/>
        <v>0</v>
      </c>
      <c r="W129" s="309">
        <f t="shared" si="18"/>
        <v>0</v>
      </c>
      <c r="X129" s="406">
        <f>E120</f>
        <v>558</v>
      </c>
      <c r="Y129" s="40" t="s">
        <v>72</v>
      </c>
      <c r="Z129" s="11">
        <f t="shared" si="19"/>
        <v>0</v>
      </c>
      <c r="AA129" s="408"/>
    </row>
    <row r="130" spans="1:27" x14ac:dyDescent="0.25">
      <c r="A130" s="58"/>
      <c r="B130" s="353"/>
      <c r="C130" s="353"/>
      <c r="D130" s="353"/>
      <c r="E130" s="353"/>
      <c r="F130" s="353"/>
      <c r="G130" s="354"/>
      <c r="H130" s="375"/>
      <c r="I130" s="67">
        <v>1</v>
      </c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356">
        <f t="shared" si="20"/>
        <v>0</v>
      </c>
      <c r="W130" s="309">
        <f t="shared" si="18"/>
        <v>0</v>
      </c>
      <c r="X130" s="406">
        <f>E120</f>
        <v>558</v>
      </c>
      <c r="Y130" s="40" t="s">
        <v>0</v>
      </c>
      <c r="Z130" s="11">
        <f t="shared" si="19"/>
        <v>0</v>
      </c>
      <c r="AA130" s="409"/>
    </row>
    <row r="131" spans="1:27" x14ac:dyDescent="0.25">
      <c r="A131" s="58"/>
      <c r="B131" s="353"/>
      <c r="C131" s="353"/>
      <c r="D131" s="353"/>
      <c r="E131" s="353"/>
      <c r="F131" s="353"/>
      <c r="G131" s="354"/>
      <c r="H131" s="375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356">
        <f t="shared" si="20"/>
        <v>0</v>
      </c>
      <c r="W131" s="309">
        <f t="shared" si="18"/>
        <v>0</v>
      </c>
      <c r="X131" s="406">
        <f>E120</f>
        <v>558</v>
      </c>
      <c r="Y131" s="40" t="s">
        <v>20</v>
      </c>
      <c r="Z131" s="11">
        <f t="shared" si="19"/>
        <v>0</v>
      </c>
      <c r="AA131" s="409"/>
    </row>
    <row r="132" spans="1:27" x14ac:dyDescent="0.25">
      <c r="A132" s="58"/>
      <c r="B132" s="353"/>
      <c r="C132" s="353"/>
      <c r="D132" s="353"/>
      <c r="E132" s="353"/>
      <c r="F132" s="353" t="s">
        <v>109</v>
      </c>
      <c r="G132" s="354"/>
      <c r="H132" s="375"/>
      <c r="I132" s="67">
        <v>1</v>
      </c>
      <c r="J132" s="67">
        <v>1</v>
      </c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356">
        <f t="shared" si="20"/>
        <v>1</v>
      </c>
      <c r="W132" s="309">
        <f t="shared" si="18"/>
        <v>1.5974440894568689E-3</v>
      </c>
      <c r="X132" s="406">
        <f>E120</f>
        <v>558</v>
      </c>
      <c r="Y132" s="40" t="s">
        <v>3</v>
      </c>
      <c r="Z132" s="11">
        <f t="shared" si="19"/>
        <v>1</v>
      </c>
      <c r="AA132" s="409"/>
    </row>
    <row r="133" spans="1:27" x14ac:dyDescent="0.25">
      <c r="A133" s="430"/>
      <c r="B133" s="432"/>
      <c r="C133" s="432"/>
      <c r="D133" s="432"/>
      <c r="E133" s="432"/>
      <c r="F133" s="432"/>
      <c r="G133" s="431"/>
      <c r="H133" s="410"/>
      <c r="I133" s="67"/>
      <c r="J133" s="72"/>
      <c r="K133" s="72"/>
      <c r="L133" s="72"/>
      <c r="M133" s="67"/>
      <c r="N133" s="72"/>
      <c r="O133" s="72"/>
      <c r="P133" s="72"/>
      <c r="Q133" s="72"/>
      <c r="R133" s="72"/>
      <c r="S133" s="72"/>
      <c r="T133" s="72"/>
      <c r="U133" s="72"/>
      <c r="V133" s="356">
        <f t="shared" si="20"/>
        <v>0</v>
      </c>
      <c r="W133" s="309">
        <f t="shared" si="18"/>
        <v>0</v>
      </c>
      <c r="X133" s="406">
        <f>E120</f>
        <v>558</v>
      </c>
      <c r="Y133" s="40" t="s">
        <v>84</v>
      </c>
      <c r="Z133" s="11">
        <f t="shared" si="19"/>
        <v>0</v>
      </c>
      <c r="AA133" s="409"/>
    </row>
    <row r="134" spans="1:27" x14ac:dyDescent="0.25">
      <c r="A134" s="430"/>
      <c r="B134" s="432"/>
      <c r="C134" s="432"/>
      <c r="D134" s="432"/>
      <c r="E134" s="432"/>
      <c r="F134" s="432"/>
      <c r="G134" s="431"/>
      <c r="H134" s="402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356">
        <f t="shared" si="20"/>
        <v>0</v>
      </c>
      <c r="W134" s="309">
        <f t="shared" si="18"/>
        <v>0</v>
      </c>
      <c r="X134" s="406">
        <f>E120</f>
        <v>558</v>
      </c>
      <c r="Y134" s="258" t="s">
        <v>88</v>
      </c>
      <c r="Z134" s="11">
        <f t="shared" si="19"/>
        <v>0</v>
      </c>
      <c r="AA134" s="409"/>
    </row>
    <row r="135" spans="1:27" x14ac:dyDescent="0.25">
      <c r="A135" s="58"/>
      <c r="B135" s="353"/>
      <c r="C135" s="353"/>
      <c r="D135" s="353"/>
      <c r="E135" s="353"/>
      <c r="F135" s="353"/>
      <c r="G135" s="62"/>
      <c r="H135" s="364"/>
      <c r="I135" s="364">
        <v>8</v>
      </c>
      <c r="J135" s="67"/>
      <c r="K135" s="67"/>
      <c r="L135" s="67"/>
      <c r="M135" s="364"/>
      <c r="N135" s="67"/>
      <c r="O135" s="67"/>
      <c r="P135" s="67"/>
      <c r="Q135" s="67"/>
      <c r="R135" s="67"/>
      <c r="S135" s="67"/>
      <c r="T135" s="67"/>
      <c r="U135" s="67"/>
      <c r="V135" s="356">
        <f t="shared" si="20"/>
        <v>0</v>
      </c>
      <c r="W135" s="309">
        <f t="shared" si="18"/>
        <v>0</v>
      </c>
      <c r="X135" s="406">
        <f>E120</f>
        <v>558</v>
      </c>
      <c r="Y135" s="258" t="s">
        <v>13</v>
      </c>
      <c r="Z135" s="11">
        <f t="shared" si="19"/>
        <v>0</v>
      </c>
      <c r="AA135" s="411"/>
    </row>
    <row r="136" spans="1:27" x14ac:dyDescent="0.25">
      <c r="A136" s="58"/>
      <c r="B136" s="353"/>
      <c r="C136" s="353"/>
      <c r="D136" s="353"/>
      <c r="E136" s="353"/>
      <c r="F136" s="353"/>
      <c r="G136" s="62"/>
      <c r="H136" s="364"/>
      <c r="I136" s="67">
        <v>5</v>
      </c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356">
        <f t="shared" si="20"/>
        <v>0</v>
      </c>
      <c r="W136" s="309">
        <f t="shared" si="18"/>
        <v>0</v>
      </c>
      <c r="X136" s="406">
        <f>E120</f>
        <v>558</v>
      </c>
      <c r="Y136" s="40" t="s">
        <v>100</v>
      </c>
      <c r="Z136" s="11">
        <f t="shared" si="19"/>
        <v>0</v>
      </c>
      <c r="AA136" s="175" t="s">
        <v>362</v>
      </c>
    </row>
    <row r="137" spans="1:27" x14ac:dyDescent="0.25">
      <c r="A137" s="58"/>
      <c r="B137" s="353"/>
      <c r="C137" s="353"/>
      <c r="D137" s="353"/>
      <c r="E137" s="353"/>
      <c r="F137" s="353"/>
      <c r="G137" s="354"/>
      <c r="H137" s="355"/>
      <c r="I137" s="67">
        <v>4</v>
      </c>
      <c r="J137" s="67">
        <v>1</v>
      </c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356">
        <f t="shared" si="20"/>
        <v>1</v>
      </c>
      <c r="W137" s="309">
        <f t="shared" si="18"/>
        <v>1.5974440894568689E-3</v>
      </c>
      <c r="X137" s="406">
        <f>E120</f>
        <v>558</v>
      </c>
      <c r="Y137" s="259" t="s">
        <v>190</v>
      </c>
      <c r="Z137" s="11">
        <f t="shared" si="19"/>
        <v>1</v>
      </c>
      <c r="AA137" s="409"/>
    </row>
    <row r="138" spans="1:27" x14ac:dyDescent="0.25">
      <c r="A138" s="58"/>
      <c r="B138" s="353"/>
      <c r="C138" s="353"/>
      <c r="D138" s="353"/>
      <c r="E138" s="353"/>
      <c r="F138" s="353"/>
      <c r="G138" s="354"/>
      <c r="H138" s="355"/>
      <c r="I138" s="67"/>
      <c r="J138" s="67">
        <v>3</v>
      </c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356">
        <f t="shared" si="20"/>
        <v>3</v>
      </c>
      <c r="W138" s="309">
        <f t="shared" si="18"/>
        <v>4.7923322683706068E-3</v>
      </c>
      <c r="X138" s="406">
        <f>E120</f>
        <v>558</v>
      </c>
      <c r="Y138" s="40" t="s">
        <v>29</v>
      </c>
      <c r="Z138" s="11">
        <f t="shared" si="19"/>
        <v>3</v>
      </c>
      <c r="AA138" s="411"/>
    </row>
    <row r="139" spans="1:27" x14ac:dyDescent="0.25">
      <c r="A139" s="58"/>
      <c r="B139" s="353"/>
      <c r="C139" s="353"/>
      <c r="D139" s="353"/>
      <c r="E139" s="353"/>
      <c r="F139" s="353"/>
      <c r="G139" s="354"/>
      <c r="H139" s="361"/>
      <c r="I139" s="72">
        <v>1</v>
      </c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356">
        <f t="shared" si="20"/>
        <v>0</v>
      </c>
      <c r="W139" s="309">
        <f t="shared" si="18"/>
        <v>0</v>
      </c>
      <c r="X139" s="406">
        <f>E120</f>
        <v>558</v>
      </c>
      <c r="Y139" s="259" t="s">
        <v>10</v>
      </c>
      <c r="Z139" s="11">
        <f t="shared" si="19"/>
        <v>0</v>
      </c>
      <c r="AA139" s="408"/>
    </row>
    <row r="140" spans="1:27" ht="15.75" thickBot="1" x14ac:dyDescent="0.3">
      <c r="A140" s="58"/>
      <c r="B140" s="353"/>
      <c r="C140" s="353"/>
      <c r="D140" s="353"/>
      <c r="E140" s="353"/>
      <c r="F140" s="353"/>
      <c r="G140" s="354"/>
      <c r="H140" s="361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356">
        <f>SUM(H140,J140,L140,N140,P140,R140,U140,T140)</f>
        <v>0</v>
      </c>
      <c r="W140" s="334">
        <f t="shared" si="18"/>
        <v>0</v>
      </c>
      <c r="X140" s="406">
        <f>E120</f>
        <v>558</v>
      </c>
      <c r="Y140" s="259" t="s">
        <v>102</v>
      </c>
      <c r="Z140" s="11">
        <f t="shared" si="19"/>
        <v>0</v>
      </c>
      <c r="AA140" s="409"/>
    </row>
    <row r="141" spans="1:27" ht="15.75" thickBot="1" x14ac:dyDescent="0.3">
      <c r="A141" s="58"/>
      <c r="B141" s="353"/>
      <c r="C141" s="353"/>
      <c r="D141" s="353"/>
      <c r="E141" s="353"/>
      <c r="F141" s="353"/>
      <c r="G141" s="354"/>
      <c r="H141" s="412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413"/>
      <c r="W141" s="199"/>
      <c r="X141" s="413"/>
      <c r="Y141" s="81" t="s">
        <v>22</v>
      </c>
      <c r="Z141" s="11">
        <f t="shared" si="19"/>
        <v>0</v>
      </c>
      <c r="AA141" s="409"/>
    </row>
    <row r="142" spans="1:27" x14ac:dyDescent="0.25">
      <c r="A142" s="58"/>
      <c r="B142" s="353"/>
      <c r="C142" s="353"/>
      <c r="D142" s="353"/>
      <c r="E142" s="353"/>
      <c r="F142" s="353"/>
      <c r="G142" s="354"/>
      <c r="H142" s="414"/>
      <c r="I142" s="68"/>
      <c r="J142" s="68"/>
      <c r="K142" s="68"/>
      <c r="L142" s="68"/>
      <c r="M142" s="68"/>
      <c r="N142" s="68"/>
      <c r="O142" s="68"/>
      <c r="P142" s="68"/>
      <c r="Q142" s="67"/>
      <c r="R142" s="68"/>
      <c r="S142" s="68"/>
      <c r="T142" s="68"/>
      <c r="U142" s="68"/>
      <c r="V142" s="356">
        <f t="shared" ref="V142:V155" si="21">SUM(H142,J142,L142,N142,P142,R142,U142)</f>
        <v>0</v>
      </c>
      <c r="W142" s="307">
        <f>$V142/$D$120</f>
        <v>0</v>
      </c>
      <c r="X142" s="406">
        <f>E120</f>
        <v>558</v>
      </c>
      <c r="Y142" s="258" t="s">
        <v>204</v>
      </c>
      <c r="Z142" s="11">
        <f t="shared" si="19"/>
        <v>0</v>
      </c>
      <c r="AA142" s="409"/>
    </row>
    <row r="143" spans="1:27" x14ac:dyDescent="0.25">
      <c r="A143" s="58"/>
      <c r="B143" s="353"/>
      <c r="C143" s="353"/>
      <c r="D143" s="353"/>
      <c r="E143" s="353"/>
      <c r="F143" s="353"/>
      <c r="G143" s="354"/>
      <c r="H143" s="355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356">
        <f t="shared" si="21"/>
        <v>0</v>
      </c>
      <c r="W143" s="309">
        <f t="shared" ref="W143:W154" si="22">$V143/$D$120</f>
        <v>0</v>
      </c>
      <c r="X143" s="406">
        <f>E120</f>
        <v>558</v>
      </c>
      <c r="Y143" s="41" t="s">
        <v>181</v>
      </c>
      <c r="Z143" s="11">
        <f t="shared" si="19"/>
        <v>0</v>
      </c>
      <c r="AA143" s="174"/>
    </row>
    <row r="144" spans="1:27" x14ac:dyDescent="0.25">
      <c r="A144" s="58"/>
      <c r="B144" s="353"/>
      <c r="C144" s="353"/>
      <c r="D144" s="353"/>
      <c r="E144" s="353"/>
      <c r="F144" s="353"/>
      <c r="G144" s="354"/>
      <c r="H144" s="355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356">
        <f t="shared" si="21"/>
        <v>0</v>
      </c>
      <c r="W144" s="309">
        <f t="shared" si="22"/>
        <v>0</v>
      </c>
      <c r="X144" s="406">
        <f>E120</f>
        <v>558</v>
      </c>
      <c r="Y144" s="42" t="s">
        <v>26</v>
      </c>
      <c r="Z144" s="11">
        <f t="shared" si="19"/>
        <v>0</v>
      </c>
      <c r="AA144" s="409"/>
    </row>
    <row r="145" spans="1:27" x14ac:dyDescent="0.25">
      <c r="A145" s="58"/>
      <c r="B145" s="353"/>
      <c r="C145" s="353"/>
      <c r="D145" s="353"/>
      <c r="E145" s="353"/>
      <c r="F145" s="353"/>
      <c r="G145" s="354"/>
      <c r="H145" s="355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356">
        <f t="shared" si="21"/>
        <v>0</v>
      </c>
      <c r="W145" s="309">
        <f t="shared" si="22"/>
        <v>0</v>
      </c>
      <c r="X145" s="406">
        <f>E120</f>
        <v>558</v>
      </c>
      <c r="Y145" s="43" t="s">
        <v>27</v>
      </c>
      <c r="Z145" s="11">
        <f t="shared" si="19"/>
        <v>0</v>
      </c>
      <c r="AA145" s="174"/>
    </row>
    <row r="146" spans="1:27" x14ac:dyDescent="0.25">
      <c r="A146" s="58"/>
      <c r="B146" s="353"/>
      <c r="C146" s="353"/>
      <c r="D146" s="353"/>
      <c r="E146" s="353"/>
      <c r="F146" s="353" t="s">
        <v>109</v>
      </c>
      <c r="G146" s="354"/>
      <c r="H146" s="355">
        <v>1</v>
      </c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356">
        <f t="shared" si="21"/>
        <v>1</v>
      </c>
      <c r="W146" s="309">
        <f t="shared" si="22"/>
        <v>1.5974440894568689E-3</v>
      </c>
      <c r="X146" s="406">
        <f>E120</f>
        <v>558</v>
      </c>
      <c r="Y146" s="43" t="s">
        <v>39</v>
      </c>
      <c r="Z146" s="11">
        <f t="shared" si="19"/>
        <v>1</v>
      </c>
      <c r="AA146" s="174"/>
    </row>
    <row r="147" spans="1:27" x14ac:dyDescent="0.25">
      <c r="A147" s="58"/>
      <c r="B147" s="353"/>
      <c r="C147" s="353"/>
      <c r="D147" s="353"/>
      <c r="E147" s="353"/>
      <c r="F147" s="353"/>
      <c r="G147" s="354"/>
      <c r="H147" s="355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356">
        <f t="shared" si="21"/>
        <v>0</v>
      </c>
      <c r="W147" s="309">
        <f t="shared" si="22"/>
        <v>0</v>
      </c>
      <c r="X147" s="406">
        <f>E120</f>
        <v>558</v>
      </c>
      <c r="Y147" s="43" t="s">
        <v>363</v>
      </c>
      <c r="Z147" s="11">
        <f t="shared" si="19"/>
        <v>0</v>
      </c>
      <c r="AA147" s="425"/>
    </row>
    <row r="148" spans="1:27" x14ac:dyDescent="0.25">
      <c r="A148" s="58"/>
      <c r="B148" s="353"/>
      <c r="C148" s="353"/>
      <c r="D148" s="353"/>
      <c r="E148" s="353"/>
      <c r="F148" s="353"/>
      <c r="G148" s="354"/>
      <c r="H148" s="355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356">
        <f t="shared" si="21"/>
        <v>0</v>
      </c>
      <c r="W148" s="309">
        <f t="shared" si="22"/>
        <v>0</v>
      </c>
      <c r="X148" s="406">
        <f>E120</f>
        <v>558</v>
      </c>
      <c r="Y148" s="258" t="s">
        <v>192</v>
      </c>
      <c r="Z148" s="11">
        <f t="shared" si="19"/>
        <v>0</v>
      </c>
      <c r="AA148" s="174"/>
    </row>
    <row r="149" spans="1:27" x14ac:dyDescent="0.25">
      <c r="A149" s="58"/>
      <c r="B149" s="353"/>
      <c r="C149" s="353"/>
      <c r="D149" s="353"/>
      <c r="E149" s="353"/>
      <c r="F149" s="353"/>
      <c r="G149" s="354"/>
      <c r="H149" s="355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356">
        <f t="shared" si="21"/>
        <v>0</v>
      </c>
      <c r="W149" s="309">
        <f t="shared" si="22"/>
        <v>0</v>
      </c>
      <c r="X149" s="406">
        <f>E120</f>
        <v>558</v>
      </c>
      <c r="Y149" s="43" t="s">
        <v>110</v>
      </c>
      <c r="Z149" s="11">
        <f t="shared" si="19"/>
        <v>0</v>
      </c>
      <c r="AA149" s="408"/>
    </row>
    <row r="150" spans="1:27" x14ac:dyDescent="0.25">
      <c r="A150" s="58"/>
      <c r="B150" s="353"/>
      <c r="C150" s="353"/>
      <c r="D150" s="353"/>
      <c r="E150" s="353"/>
      <c r="F150" s="353"/>
      <c r="G150" s="354"/>
      <c r="H150" s="355">
        <v>1</v>
      </c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356">
        <f t="shared" si="21"/>
        <v>1</v>
      </c>
      <c r="W150" s="309">
        <f t="shared" si="22"/>
        <v>1.5974440894568689E-3</v>
      </c>
      <c r="X150" s="406">
        <f>E120</f>
        <v>558</v>
      </c>
      <c r="Y150" s="43" t="s">
        <v>54</v>
      </c>
      <c r="Z150" s="11">
        <f t="shared" si="19"/>
        <v>1</v>
      </c>
      <c r="AA150" s="408"/>
    </row>
    <row r="151" spans="1:27" x14ac:dyDescent="0.25">
      <c r="A151" s="58"/>
      <c r="B151" s="353"/>
      <c r="C151" s="353"/>
      <c r="D151" s="353"/>
      <c r="E151" s="353"/>
      <c r="F151" s="353"/>
      <c r="G151" s="354"/>
      <c r="H151" s="355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356">
        <f t="shared" si="21"/>
        <v>0</v>
      </c>
      <c r="W151" s="309">
        <f t="shared" si="22"/>
        <v>0</v>
      </c>
      <c r="X151" s="406">
        <f>E120</f>
        <v>558</v>
      </c>
      <c r="Y151" s="43" t="s">
        <v>242</v>
      </c>
      <c r="Z151" s="11">
        <f t="shared" si="19"/>
        <v>0</v>
      </c>
      <c r="AA151" s="408"/>
    </row>
    <row r="152" spans="1:27" x14ac:dyDescent="0.25">
      <c r="A152" s="58"/>
      <c r="B152" s="353"/>
      <c r="C152" s="353"/>
      <c r="D152" s="353"/>
      <c r="E152" s="353"/>
      <c r="F152" s="353"/>
      <c r="G152" s="354"/>
      <c r="H152" s="355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356">
        <f t="shared" si="21"/>
        <v>0</v>
      </c>
      <c r="W152" s="309">
        <f t="shared" si="22"/>
        <v>0</v>
      </c>
      <c r="X152" s="406">
        <f>E120</f>
        <v>558</v>
      </c>
      <c r="Y152" s="43" t="s">
        <v>72</v>
      </c>
      <c r="Z152" s="11">
        <f t="shared" si="19"/>
        <v>0</v>
      </c>
      <c r="AA152" s="408"/>
    </row>
    <row r="153" spans="1:27" x14ac:dyDescent="0.25">
      <c r="A153" s="58"/>
      <c r="B153" s="353"/>
      <c r="C153" s="353"/>
      <c r="D153" s="353"/>
      <c r="E153" s="353"/>
      <c r="F153" s="353"/>
      <c r="G153" s="354"/>
      <c r="H153" s="355">
        <v>2</v>
      </c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356">
        <f t="shared" si="21"/>
        <v>2</v>
      </c>
      <c r="W153" s="309">
        <f t="shared" si="22"/>
        <v>3.1948881789137379E-3</v>
      </c>
      <c r="X153" s="406">
        <f>E120</f>
        <v>558</v>
      </c>
      <c r="Y153" s="43" t="s">
        <v>241</v>
      </c>
      <c r="Z153" s="11">
        <f t="shared" si="19"/>
        <v>2</v>
      </c>
      <c r="AA153" s="408"/>
    </row>
    <row r="154" spans="1:27" ht="15.75" thickBot="1" x14ac:dyDescent="0.3">
      <c r="A154" s="188"/>
      <c r="B154" s="189"/>
      <c r="C154" s="189"/>
      <c r="D154" s="189"/>
      <c r="E154" s="189"/>
      <c r="F154" s="189"/>
      <c r="G154" s="354"/>
      <c r="H154" s="355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356">
        <f t="shared" si="21"/>
        <v>0</v>
      </c>
      <c r="W154" s="306">
        <f t="shared" si="22"/>
        <v>0</v>
      </c>
      <c r="X154" s="406">
        <f>E120</f>
        <v>558</v>
      </c>
      <c r="Y154" s="44" t="s">
        <v>37</v>
      </c>
      <c r="Z154" s="11">
        <f t="shared" si="19"/>
        <v>0</v>
      </c>
      <c r="AA154" s="415"/>
    </row>
    <row r="155" spans="1:27" ht="15.75" thickBot="1" x14ac:dyDescent="0.3">
      <c r="A155" s="47"/>
      <c r="B155" s="47"/>
      <c r="C155" s="47"/>
      <c r="D155" s="47"/>
      <c r="E155" s="47"/>
      <c r="F155" s="47"/>
      <c r="G155" s="53" t="s">
        <v>5</v>
      </c>
      <c r="H155" s="63">
        <f t="shared" ref="H155:U155" si="23">SUM(H121:H154)</f>
        <v>50</v>
      </c>
      <c r="I155" s="63">
        <f t="shared" si="23"/>
        <v>33</v>
      </c>
      <c r="J155" s="63">
        <f t="shared" si="23"/>
        <v>14</v>
      </c>
      <c r="K155" s="63">
        <f t="shared" si="23"/>
        <v>0</v>
      </c>
      <c r="L155" s="63">
        <f t="shared" si="23"/>
        <v>0</v>
      </c>
      <c r="M155" s="63">
        <f t="shared" si="23"/>
        <v>0</v>
      </c>
      <c r="N155" s="63">
        <f t="shared" si="23"/>
        <v>0</v>
      </c>
      <c r="O155" s="63">
        <f t="shared" si="23"/>
        <v>0</v>
      </c>
      <c r="P155" s="63">
        <f t="shared" si="23"/>
        <v>0</v>
      </c>
      <c r="Q155" s="63">
        <f t="shared" si="23"/>
        <v>0</v>
      </c>
      <c r="R155" s="63">
        <f t="shared" si="23"/>
        <v>0</v>
      </c>
      <c r="S155" s="63">
        <f t="shared" si="23"/>
        <v>0</v>
      </c>
      <c r="T155" s="63">
        <f t="shared" si="23"/>
        <v>0</v>
      </c>
      <c r="U155" s="63">
        <f t="shared" si="23"/>
        <v>4</v>
      </c>
      <c r="V155" s="382">
        <f t="shared" si="21"/>
        <v>68</v>
      </c>
      <c r="W155" s="470">
        <f>$V155/$D$120</f>
        <v>0.10862619808306709</v>
      </c>
      <c r="X155" s="469">
        <f>E120</f>
        <v>558</v>
      </c>
    </row>
    <row r="156" spans="1:27" ht="15.75" thickBot="1" x14ac:dyDescent="0.3"/>
    <row r="157" spans="1:27" ht="60.75" thickBot="1" x14ac:dyDescent="0.3">
      <c r="A157" s="49" t="s">
        <v>23</v>
      </c>
      <c r="B157" s="49" t="s">
        <v>50</v>
      </c>
      <c r="C157" s="49" t="s">
        <v>55</v>
      </c>
      <c r="D157" s="49" t="s">
        <v>18</v>
      </c>
      <c r="E157" s="48" t="s">
        <v>17</v>
      </c>
      <c r="F157" s="50" t="s">
        <v>1</v>
      </c>
      <c r="G157" s="51" t="s">
        <v>24</v>
      </c>
      <c r="H157" s="83" t="s">
        <v>70</v>
      </c>
      <c r="I157" s="52" t="s">
        <v>71</v>
      </c>
      <c r="J157" s="52" t="s">
        <v>56</v>
      </c>
      <c r="K157" s="52" t="s">
        <v>61</v>
      </c>
      <c r="L157" s="52" t="s">
        <v>57</v>
      </c>
      <c r="M157" s="52" t="s">
        <v>62</v>
      </c>
      <c r="N157" s="52" t="s">
        <v>58</v>
      </c>
      <c r="O157" s="52" t="s">
        <v>63</v>
      </c>
      <c r="P157" s="52" t="s">
        <v>59</v>
      </c>
      <c r="Q157" s="52" t="s">
        <v>67</v>
      </c>
      <c r="R157" s="52" t="s">
        <v>60</v>
      </c>
      <c r="S157" s="52" t="s">
        <v>68</v>
      </c>
      <c r="T157" s="52" t="s">
        <v>128</v>
      </c>
      <c r="U157" s="52" t="s">
        <v>43</v>
      </c>
      <c r="V157" s="52" t="s">
        <v>5</v>
      </c>
      <c r="W157" s="48" t="s">
        <v>2</v>
      </c>
      <c r="X157" s="49" t="s">
        <v>119</v>
      </c>
      <c r="Y157" s="37" t="s">
        <v>21</v>
      </c>
      <c r="Z157" s="11" t="s">
        <v>5</v>
      </c>
      <c r="AA157" s="36" t="s">
        <v>7</v>
      </c>
    </row>
    <row r="158" spans="1:27" ht="15.75" thickBot="1" x14ac:dyDescent="0.3">
      <c r="A158" s="80">
        <v>1486767</v>
      </c>
      <c r="B158" s="80" t="s">
        <v>238</v>
      </c>
      <c r="C158" s="450">
        <v>576</v>
      </c>
      <c r="D158" s="450">
        <v>608</v>
      </c>
      <c r="E158" s="450">
        <v>564</v>
      </c>
      <c r="F158" s="451">
        <f>E158/D158</f>
        <v>0.92763157894736847</v>
      </c>
      <c r="G158" s="54">
        <v>45054</v>
      </c>
      <c r="H158" s="89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1"/>
      <c r="T158" s="413"/>
      <c r="U158" s="123"/>
      <c r="V158" s="123"/>
      <c r="W158" s="91"/>
      <c r="Y158" s="93" t="s">
        <v>79</v>
      </c>
      <c r="AA158" s="45" t="s">
        <v>74</v>
      </c>
    </row>
    <row r="159" spans="1:27" x14ac:dyDescent="0.25">
      <c r="A159" s="58"/>
      <c r="B159" s="353"/>
      <c r="C159" s="353"/>
      <c r="D159" s="353"/>
      <c r="E159" s="353"/>
      <c r="F159" s="353"/>
      <c r="G159" s="354"/>
      <c r="H159" s="348"/>
      <c r="I159" s="65">
        <v>11</v>
      </c>
      <c r="J159" s="65"/>
      <c r="K159" s="65">
        <v>4</v>
      </c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378">
        <f>SUM(H159,J159,L159,N159,P159,R159,U159,T159)</f>
        <v>0</v>
      </c>
      <c r="W159" s="307">
        <f>$V159/$D$158</f>
        <v>0</v>
      </c>
      <c r="X159" s="406">
        <f>E158</f>
        <v>564</v>
      </c>
      <c r="Y159" s="39" t="s">
        <v>19</v>
      </c>
      <c r="Z159" s="11">
        <f>V159</f>
        <v>0</v>
      </c>
      <c r="AA159" s="345"/>
    </row>
    <row r="160" spans="1:27" x14ac:dyDescent="0.25">
      <c r="A160" s="58"/>
      <c r="B160" s="353"/>
      <c r="C160" s="353"/>
      <c r="D160" s="353"/>
      <c r="E160" s="353"/>
      <c r="F160" s="353"/>
      <c r="G160" s="354"/>
      <c r="H160" s="355"/>
      <c r="I160" s="67"/>
      <c r="J160" s="67"/>
      <c r="K160" s="67"/>
      <c r="L160" s="67"/>
      <c r="M160" s="67"/>
      <c r="N160" s="72"/>
      <c r="O160" s="67"/>
      <c r="P160" s="67"/>
      <c r="Q160" s="67"/>
      <c r="R160" s="67"/>
      <c r="S160" s="67"/>
      <c r="T160" s="67"/>
      <c r="U160" s="67"/>
      <c r="V160" s="356">
        <f>SUM(H160,J160,L160,N160,P160,R160,U160,T160)</f>
        <v>0</v>
      </c>
      <c r="W160" s="309">
        <f t="shared" ref="W160:W178" si="24">$V160/$D$158</f>
        <v>0</v>
      </c>
      <c r="X160" s="406">
        <f>E158</f>
        <v>564</v>
      </c>
      <c r="Y160" s="258" t="s">
        <v>51</v>
      </c>
      <c r="Z160" s="11">
        <f t="shared" ref="Z160:Z192" si="25">V160</f>
        <v>0</v>
      </c>
      <c r="AA160" s="345"/>
    </row>
    <row r="161" spans="1:27" x14ac:dyDescent="0.25">
      <c r="A161" s="58"/>
      <c r="B161" s="353"/>
      <c r="C161" s="353"/>
      <c r="D161" s="353"/>
      <c r="E161" s="353"/>
      <c r="F161" s="353"/>
      <c r="G161" s="354"/>
      <c r="H161" s="355">
        <v>23</v>
      </c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356">
        <f t="shared" ref="V161:V177" si="26">SUM(H161,J161,L161,N161,P161,R161,U161,T161)</f>
        <v>23</v>
      </c>
      <c r="W161" s="309">
        <f t="shared" si="24"/>
        <v>3.7828947368421052E-2</v>
      </c>
      <c r="X161" s="406">
        <f>E158</f>
        <v>564</v>
      </c>
      <c r="Y161" s="40" t="s">
        <v>16</v>
      </c>
      <c r="Z161" s="11">
        <f t="shared" si="25"/>
        <v>23</v>
      </c>
      <c r="AA161" s="372"/>
    </row>
    <row r="162" spans="1:27" x14ac:dyDescent="0.25">
      <c r="A162" s="58"/>
      <c r="B162" s="353"/>
      <c r="C162" s="353"/>
      <c r="D162" s="353"/>
      <c r="E162" s="353"/>
      <c r="F162" s="353"/>
      <c r="G162" s="354"/>
      <c r="H162" s="355"/>
      <c r="I162" s="67"/>
      <c r="J162" s="407"/>
      <c r="K162" s="407"/>
      <c r="L162" s="407"/>
      <c r="M162" s="67"/>
      <c r="N162" s="67"/>
      <c r="O162" s="67"/>
      <c r="P162" s="67"/>
      <c r="Q162" s="67"/>
      <c r="R162" s="67"/>
      <c r="S162" s="67"/>
      <c r="T162" s="67"/>
      <c r="U162" s="67"/>
      <c r="V162" s="356">
        <f t="shared" si="26"/>
        <v>0</v>
      </c>
      <c r="W162" s="309">
        <f t="shared" si="24"/>
        <v>0</v>
      </c>
      <c r="X162" s="406">
        <f>E158</f>
        <v>564</v>
      </c>
      <c r="Y162" s="40" t="s">
        <v>4</v>
      </c>
      <c r="Z162" s="11">
        <f t="shared" si="25"/>
        <v>0</v>
      </c>
      <c r="AA162" s="372"/>
    </row>
    <row r="163" spans="1:27" x14ac:dyDescent="0.25">
      <c r="A163" s="58"/>
      <c r="B163" s="353"/>
      <c r="C163" s="353"/>
      <c r="D163" s="353"/>
      <c r="E163" s="353"/>
      <c r="F163" s="353"/>
      <c r="G163" s="354"/>
      <c r="H163" s="355"/>
      <c r="I163" s="67"/>
      <c r="J163" s="67"/>
      <c r="K163" s="67">
        <v>1</v>
      </c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356">
        <f t="shared" si="26"/>
        <v>0</v>
      </c>
      <c r="W163" s="309">
        <f t="shared" si="24"/>
        <v>0</v>
      </c>
      <c r="X163" s="406">
        <f>E158</f>
        <v>564</v>
      </c>
      <c r="Y163" s="40" t="s">
        <v>14</v>
      </c>
      <c r="Z163" s="11">
        <f t="shared" si="25"/>
        <v>0</v>
      </c>
      <c r="AA163" s="174"/>
    </row>
    <row r="164" spans="1:27" x14ac:dyDescent="0.25">
      <c r="A164" s="58"/>
      <c r="B164" s="353"/>
      <c r="C164" s="353"/>
      <c r="D164" s="353"/>
      <c r="E164" s="353"/>
      <c r="F164" s="353"/>
      <c r="G164" s="354"/>
      <c r="H164" s="355"/>
      <c r="I164" s="67">
        <v>1</v>
      </c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356">
        <f t="shared" si="26"/>
        <v>0</v>
      </c>
      <c r="W164" s="309">
        <f t="shared" si="24"/>
        <v>0</v>
      </c>
      <c r="X164" s="406">
        <f>E158</f>
        <v>564</v>
      </c>
      <c r="Y164" s="40" t="s">
        <v>15</v>
      </c>
      <c r="Z164" s="11">
        <f t="shared" si="25"/>
        <v>0</v>
      </c>
      <c r="AA164" s="352"/>
    </row>
    <row r="165" spans="1:27" x14ac:dyDescent="0.25">
      <c r="A165" s="58" t="s">
        <v>182</v>
      </c>
      <c r="B165" s="353"/>
      <c r="C165" s="353"/>
      <c r="D165" s="353"/>
      <c r="E165" s="353"/>
      <c r="F165" s="353"/>
      <c r="G165" s="354"/>
      <c r="H165" s="355"/>
      <c r="I165" s="67">
        <v>5</v>
      </c>
      <c r="J165" s="67"/>
      <c r="K165" s="67">
        <v>1</v>
      </c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356">
        <f t="shared" si="26"/>
        <v>0</v>
      </c>
      <c r="W165" s="309">
        <f t="shared" si="24"/>
        <v>0</v>
      </c>
      <c r="X165" s="406">
        <f>E158</f>
        <v>564</v>
      </c>
      <c r="Y165" s="40" t="s">
        <v>8</v>
      </c>
      <c r="Z165" s="11">
        <f t="shared" si="25"/>
        <v>0</v>
      </c>
      <c r="AA165" s="352"/>
    </row>
    <row r="166" spans="1:27" x14ac:dyDescent="0.25">
      <c r="A166" s="58"/>
      <c r="B166" s="353"/>
      <c r="C166" s="353"/>
      <c r="D166" s="353"/>
      <c r="E166" s="353"/>
      <c r="F166" s="353"/>
      <c r="G166" s="354"/>
      <c r="H166" s="355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356">
        <f t="shared" si="26"/>
        <v>0</v>
      </c>
      <c r="W166" s="309">
        <f t="shared" si="24"/>
        <v>0</v>
      </c>
      <c r="X166" s="406">
        <f>E158</f>
        <v>564</v>
      </c>
      <c r="Y166" s="40" t="s">
        <v>9</v>
      </c>
      <c r="Z166" s="11">
        <f t="shared" si="25"/>
        <v>0</v>
      </c>
      <c r="AA166" s="408"/>
    </row>
    <row r="167" spans="1:27" x14ac:dyDescent="0.25">
      <c r="A167" s="58"/>
      <c r="B167" s="353"/>
      <c r="C167" s="353"/>
      <c r="D167" s="353"/>
      <c r="E167" s="353"/>
      <c r="F167" s="353"/>
      <c r="G167" s="354"/>
      <c r="H167" s="375"/>
      <c r="I167" s="67">
        <v>1</v>
      </c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356">
        <f t="shared" si="26"/>
        <v>0</v>
      </c>
      <c r="W167" s="309">
        <f t="shared" si="24"/>
        <v>0</v>
      </c>
      <c r="X167" s="406">
        <f>E158</f>
        <v>564</v>
      </c>
      <c r="Y167" s="40" t="s">
        <v>72</v>
      </c>
      <c r="Z167" s="11">
        <f t="shared" si="25"/>
        <v>0</v>
      </c>
      <c r="AA167" s="408"/>
    </row>
    <row r="168" spans="1:27" x14ac:dyDescent="0.25">
      <c r="A168" s="58"/>
      <c r="B168" s="353"/>
      <c r="C168" s="353"/>
      <c r="D168" s="353"/>
      <c r="E168" s="353"/>
      <c r="F168" s="353"/>
      <c r="G168" s="354"/>
      <c r="H168" s="375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>
        <v>1</v>
      </c>
      <c r="V168" s="356">
        <f t="shared" si="26"/>
        <v>1</v>
      </c>
      <c r="W168" s="309">
        <f t="shared" si="24"/>
        <v>1.6447368421052631E-3</v>
      </c>
      <c r="X168" s="406">
        <f>E158</f>
        <v>564</v>
      </c>
      <c r="Y168" s="40" t="s">
        <v>0</v>
      </c>
      <c r="Z168" s="11">
        <f t="shared" si="25"/>
        <v>1</v>
      </c>
      <c r="AA168" s="409"/>
    </row>
    <row r="169" spans="1:27" x14ac:dyDescent="0.25">
      <c r="A169" s="58"/>
      <c r="B169" s="353"/>
      <c r="C169" s="353"/>
      <c r="D169" s="353"/>
      <c r="E169" s="353"/>
      <c r="F169" s="353"/>
      <c r="G169" s="354"/>
      <c r="H169" s="375"/>
      <c r="I169" s="67">
        <v>1</v>
      </c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356">
        <f t="shared" si="26"/>
        <v>0</v>
      </c>
      <c r="W169" s="309">
        <f t="shared" si="24"/>
        <v>0</v>
      </c>
      <c r="X169" s="406">
        <f>E158</f>
        <v>564</v>
      </c>
      <c r="Y169" s="40" t="s">
        <v>20</v>
      </c>
      <c r="Z169" s="11">
        <f t="shared" si="25"/>
        <v>0</v>
      </c>
      <c r="AA169" s="409"/>
    </row>
    <row r="170" spans="1:27" x14ac:dyDescent="0.25">
      <c r="A170" s="58"/>
      <c r="B170" s="353"/>
      <c r="C170" s="353"/>
      <c r="D170" s="353"/>
      <c r="E170" s="353"/>
      <c r="F170" s="353" t="s">
        <v>109</v>
      </c>
      <c r="G170" s="354"/>
      <c r="H170" s="375"/>
      <c r="I170" s="67">
        <v>4</v>
      </c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356">
        <f t="shared" si="26"/>
        <v>0</v>
      </c>
      <c r="W170" s="309">
        <f t="shared" si="24"/>
        <v>0</v>
      </c>
      <c r="X170" s="406">
        <f>E158</f>
        <v>564</v>
      </c>
      <c r="Y170" s="40" t="s">
        <v>3</v>
      </c>
      <c r="Z170" s="11">
        <f t="shared" si="25"/>
        <v>0</v>
      </c>
      <c r="AA170" s="409"/>
    </row>
    <row r="171" spans="1:27" x14ac:dyDescent="0.25">
      <c r="A171" s="430"/>
      <c r="B171" s="432"/>
      <c r="C171" s="432"/>
      <c r="D171" s="432"/>
      <c r="E171" s="432"/>
      <c r="F171" s="432"/>
      <c r="G171" s="431"/>
      <c r="H171" s="410"/>
      <c r="I171" s="67"/>
      <c r="J171" s="72"/>
      <c r="K171" s="72"/>
      <c r="L171" s="72"/>
      <c r="M171" s="67"/>
      <c r="N171" s="72"/>
      <c r="O171" s="72"/>
      <c r="P171" s="72"/>
      <c r="Q171" s="72"/>
      <c r="R171" s="72"/>
      <c r="S171" s="72"/>
      <c r="T171" s="72"/>
      <c r="U171" s="72"/>
      <c r="V171" s="356">
        <f t="shared" si="26"/>
        <v>0</v>
      </c>
      <c r="W171" s="309">
        <f t="shared" si="24"/>
        <v>0</v>
      </c>
      <c r="X171" s="406">
        <f>E158</f>
        <v>564</v>
      </c>
      <c r="Y171" s="40" t="s">
        <v>84</v>
      </c>
      <c r="Z171" s="11">
        <f t="shared" si="25"/>
        <v>0</v>
      </c>
      <c r="AA171" s="409"/>
    </row>
    <row r="172" spans="1:27" x14ac:dyDescent="0.25">
      <c r="A172" s="430"/>
      <c r="B172" s="432"/>
      <c r="C172" s="432"/>
      <c r="D172" s="432"/>
      <c r="E172" s="432"/>
      <c r="F172" s="432"/>
      <c r="G172" s="431"/>
      <c r="H172" s="402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356">
        <f t="shared" si="26"/>
        <v>0</v>
      </c>
      <c r="W172" s="309">
        <f t="shared" si="24"/>
        <v>0</v>
      </c>
      <c r="X172" s="406">
        <f>E158</f>
        <v>564</v>
      </c>
      <c r="Y172" s="258" t="s">
        <v>88</v>
      </c>
      <c r="Z172" s="11">
        <f t="shared" si="25"/>
        <v>0</v>
      </c>
      <c r="AA172" s="409"/>
    </row>
    <row r="173" spans="1:27" x14ac:dyDescent="0.25">
      <c r="A173" s="58"/>
      <c r="B173" s="353"/>
      <c r="C173" s="353"/>
      <c r="D173" s="353"/>
      <c r="E173" s="353"/>
      <c r="F173" s="353"/>
      <c r="G173" s="62"/>
      <c r="H173" s="364"/>
      <c r="I173" s="364">
        <v>9</v>
      </c>
      <c r="J173" s="67"/>
      <c r="K173" s="67"/>
      <c r="L173" s="67"/>
      <c r="M173" s="364"/>
      <c r="N173" s="67"/>
      <c r="O173" s="67"/>
      <c r="P173" s="67"/>
      <c r="Q173" s="67"/>
      <c r="R173" s="67"/>
      <c r="S173" s="67"/>
      <c r="T173" s="67"/>
      <c r="U173" s="67"/>
      <c r="V173" s="356">
        <f t="shared" si="26"/>
        <v>0</v>
      </c>
      <c r="W173" s="309">
        <f t="shared" si="24"/>
        <v>0</v>
      </c>
      <c r="X173" s="406">
        <f>E158</f>
        <v>564</v>
      </c>
      <c r="Y173" s="258" t="s">
        <v>13</v>
      </c>
      <c r="Z173" s="11">
        <f t="shared" si="25"/>
        <v>0</v>
      </c>
      <c r="AA173" s="411"/>
    </row>
    <row r="174" spans="1:27" x14ac:dyDescent="0.25">
      <c r="A174" s="58"/>
      <c r="B174" s="353"/>
      <c r="C174" s="353"/>
      <c r="D174" s="353"/>
      <c r="E174" s="353"/>
      <c r="F174" s="353"/>
      <c r="G174" s="62"/>
      <c r="H174" s="364"/>
      <c r="I174" s="67">
        <v>13</v>
      </c>
      <c r="J174" s="67"/>
      <c r="K174" s="67">
        <v>1</v>
      </c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356">
        <f t="shared" si="26"/>
        <v>0</v>
      </c>
      <c r="W174" s="309">
        <f t="shared" si="24"/>
        <v>0</v>
      </c>
      <c r="X174" s="406">
        <f>E158</f>
        <v>564</v>
      </c>
      <c r="Y174" s="40" t="s">
        <v>100</v>
      </c>
      <c r="Z174" s="11">
        <f t="shared" si="25"/>
        <v>0</v>
      </c>
      <c r="AA174" s="175" t="s">
        <v>362</v>
      </c>
    </row>
    <row r="175" spans="1:27" x14ac:dyDescent="0.25">
      <c r="A175" s="58"/>
      <c r="B175" s="353"/>
      <c r="C175" s="353"/>
      <c r="D175" s="353"/>
      <c r="E175" s="353"/>
      <c r="F175" s="353"/>
      <c r="G175" s="354"/>
      <c r="H175" s="355"/>
      <c r="I175" s="67">
        <v>14</v>
      </c>
      <c r="J175" s="67"/>
      <c r="K175" s="67">
        <v>2</v>
      </c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356">
        <f t="shared" si="26"/>
        <v>0</v>
      </c>
      <c r="W175" s="309">
        <f t="shared" si="24"/>
        <v>0</v>
      </c>
      <c r="X175" s="406">
        <f>E158</f>
        <v>564</v>
      </c>
      <c r="Y175" s="259" t="s">
        <v>190</v>
      </c>
      <c r="Z175" s="11">
        <f t="shared" si="25"/>
        <v>0</v>
      </c>
      <c r="AA175" s="409"/>
    </row>
    <row r="176" spans="1:27" x14ac:dyDescent="0.25">
      <c r="A176" s="58"/>
      <c r="B176" s="353"/>
      <c r="C176" s="353"/>
      <c r="D176" s="353"/>
      <c r="E176" s="353"/>
      <c r="F176" s="353"/>
      <c r="G176" s="354"/>
      <c r="H176" s="355"/>
      <c r="I176" s="67"/>
      <c r="J176" s="67"/>
      <c r="K176" s="67"/>
      <c r="L176" s="67">
        <v>7</v>
      </c>
      <c r="M176" s="67"/>
      <c r="N176" s="67"/>
      <c r="O176" s="67"/>
      <c r="P176" s="67"/>
      <c r="Q176" s="67"/>
      <c r="R176" s="67"/>
      <c r="S176" s="67"/>
      <c r="T176" s="67">
        <v>2</v>
      </c>
      <c r="U176" s="67"/>
      <c r="V176" s="356">
        <f t="shared" si="26"/>
        <v>9</v>
      </c>
      <c r="W176" s="309">
        <f t="shared" si="24"/>
        <v>1.4802631578947368E-2</v>
      </c>
      <c r="X176" s="406">
        <f>E158</f>
        <v>564</v>
      </c>
      <c r="Y176" s="40" t="s">
        <v>29</v>
      </c>
      <c r="Z176" s="11">
        <f t="shared" si="25"/>
        <v>9</v>
      </c>
      <c r="AA176" s="411" t="s">
        <v>427</v>
      </c>
    </row>
    <row r="177" spans="1:27" x14ac:dyDescent="0.25">
      <c r="A177" s="58"/>
      <c r="B177" s="353"/>
      <c r="C177" s="353"/>
      <c r="D177" s="353"/>
      <c r="E177" s="353"/>
      <c r="F177" s="353"/>
      <c r="G177" s="354"/>
      <c r="H177" s="361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>
        <v>1</v>
      </c>
      <c r="U177" s="72"/>
      <c r="V177" s="356">
        <f t="shared" si="26"/>
        <v>1</v>
      </c>
      <c r="W177" s="309">
        <f t="shared" si="24"/>
        <v>1.6447368421052631E-3</v>
      </c>
      <c r="X177" s="406">
        <f>E158</f>
        <v>564</v>
      </c>
      <c r="Y177" s="259" t="s">
        <v>10</v>
      </c>
      <c r="Z177" s="11">
        <f t="shared" si="25"/>
        <v>1</v>
      </c>
      <c r="AA177" s="408"/>
    </row>
    <row r="178" spans="1:27" ht="15.75" thickBot="1" x14ac:dyDescent="0.3">
      <c r="A178" s="58"/>
      <c r="B178" s="353"/>
      <c r="C178" s="353"/>
      <c r="D178" s="353"/>
      <c r="E178" s="353"/>
      <c r="F178" s="353"/>
      <c r="G178" s="354"/>
      <c r="H178" s="361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>
        <v>1</v>
      </c>
      <c r="U178" s="72"/>
      <c r="V178" s="356">
        <f>SUM(H178,J178,L178,N178,P178,R178,U178,T178)</f>
        <v>1</v>
      </c>
      <c r="W178" s="334">
        <f t="shared" si="24"/>
        <v>1.6447368421052631E-3</v>
      </c>
      <c r="X178" s="406">
        <f>E158</f>
        <v>564</v>
      </c>
      <c r="Y178" s="259" t="s">
        <v>102</v>
      </c>
      <c r="Z178" s="11">
        <f t="shared" si="25"/>
        <v>1</v>
      </c>
      <c r="AA178" s="409"/>
    </row>
    <row r="179" spans="1:27" ht="15.75" thickBot="1" x14ac:dyDescent="0.3">
      <c r="A179" s="58"/>
      <c r="B179" s="353"/>
      <c r="C179" s="353"/>
      <c r="D179" s="353"/>
      <c r="E179" s="353"/>
      <c r="F179" s="353"/>
      <c r="G179" s="354"/>
      <c r="H179" s="412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413"/>
      <c r="W179" s="199"/>
      <c r="X179" s="413"/>
      <c r="Y179" s="81" t="s">
        <v>22</v>
      </c>
      <c r="Z179" s="11">
        <f t="shared" si="25"/>
        <v>0</v>
      </c>
      <c r="AA179" s="409"/>
    </row>
    <row r="180" spans="1:27" x14ac:dyDescent="0.25">
      <c r="A180" s="58"/>
      <c r="B180" s="353"/>
      <c r="C180" s="353"/>
      <c r="D180" s="353"/>
      <c r="E180" s="353"/>
      <c r="F180" s="353"/>
      <c r="G180" s="354"/>
      <c r="H180" s="414">
        <v>3</v>
      </c>
      <c r="I180" s="68"/>
      <c r="J180" s="68"/>
      <c r="K180" s="68"/>
      <c r="L180" s="68"/>
      <c r="M180" s="68"/>
      <c r="N180" s="68"/>
      <c r="O180" s="68"/>
      <c r="P180" s="68"/>
      <c r="Q180" s="67"/>
      <c r="R180" s="68"/>
      <c r="S180" s="68"/>
      <c r="T180" s="68"/>
      <c r="U180" s="68"/>
      <c r="V180" s="356">
        <f t="shared" ref="V180:V193" si="27">SUM(H180,J180,L180,N180,P180,R180,U180)</f>
        <v>3</v>
      </c>
      <c r="W180" s="307">
        <f>$V180/$D$158</f>
        <v>4.9342105263157892E-3</v>
      </c>
      <c r="X180" s="406">
        <f>E158</f>
        <v>564</v>
      </c>
      <c r="Y180" s="258" t="s">
        <v>75</v>
      </c>
      <c r="Z180" s="11">
        <f t="shared" si="25"/>
        <v>3</v>
      </c>
      <c r="AA180" s="409"/>
    </row>
    <row r="181" spans="1:27" x14ac:dyDescent="0.25">
      <c r="A181" s="58"/>
      <c r="B181" s="353"/>
      <c r="C181" s="353"/>
      <c r="D181" s="353"/>
      <c r="E181" s="353"/>
      <c r="F181" s="353"/>
      <c r="G181" s="354"/>
      <c r="H181" s="355">
        <v>1</v>
      </c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356">
        <f t="shared" si="27"/>
        <v>1</v>
      </c>
      <c r="W181" s="309">
        <f t="shared" ref="W181:W193" si="28">$V181/$D$158</f>
        <v>1.6447368421052631E-3</v>
      </c>
      <c r="X181" s="406">
        <f>E158</f>
        <v>564</v>
      </c>
      <c r="Y181" s="41" t="s">
        <v>181</v>
      </c>
      <c r="Z181" s="11">
        <f t="shared" si="25"/>
        <v>1</v>
      </c>
      <c r="AA181" s="174"/>
    </row>
    <row r="182" spans="1:27" x14ac:dyDescent="0.25">
      <c r="A182" s="58"/>
      <c r="B182" s="353"/>
      <c r="C182" s="353"/>
      <c r="D182" s="353"/>
      <c r="E182" s="353"/>
      <c r="F182" s="353"/>
      <c r="G182" s="354"/>
      <c r="H182" s="355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356">
        <f t="shared" si="27"/>
        <v>0</v>
      </c>
      <c r="W182" s="309">
        <f t="shared" si="28"/>
        <v>0</v>
      </c>
      <c r="X182" s="406">
        <f>E158</f>
        <v>564</v>
      </c>
      <c r="Y182" s="42" t="s">
        <v>26</v>
      </c>
      <c r="Z182" s="11">
        <f t="shared" si="25"/>
        <v>0</v>
      </c>
      <c r="AA182" s="409"/>
    </row>
    <row r="183" spans="1:27" x14ac:dyDescent="0.25">
      <c r="A183" s="58"/>
      <c r="B183" s="353"/>
      <c r="C183" s="353"/>
      <c r="D183" s="353"/>
      <c r="E183" s="353"/>
      <c r="F183" s="353"/>
      <c r="G183" s="354"/>
      <c r="H183" s="355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356">
        <f t="shared" si="27"/>
        <v>0</v>
      </c>
      <c r="W183" s="309">
        <f t="shared" si="28"/>
        <v>0</v>
      </c>
      <c r="X183" s="406">
        <f>E158</f>
        <v>564</v>
      </c>
      <c r="Y183" s="43" t="s">
        <v>27</v>
      </c>
      <c r="Z183" s="11">
        <f t="shared" si="25"/>
        <v>0</v>
      </c>
      <c r="AA183" s="174"/>
    </row>
    <row r="184" spans="1:27" x14ac:dyDescent="0.25">
      <c r="A184" s="58"/>
      <c r="B184" s="353"/>
      <c r="C184" s="353"/>
      <c r="D184" s="353"/>
      <c r="E184" s="353"/>
      <c r="F184" s="353" t="s">
        <v>109</v>
      </c>
      <c r="G184" s="354"/>
      <c r="H184" s="355">
        <v>3</v>
      </c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356">
        <f t="shared" si="27"/>
        <v>3</v>
      </c>
      <c r="W184" s="309">
        <f t="shared" si="28"/>
        <v>4.9342105263157892E-3</v>
      </c>
      <c r="X184" s="406">
        <f>E158</f>
        <v>564</v>
      </c>
      <c r="Y184" s="43" t="s">
        <v>39</v>
      </c>
      <c r="Z184" s="11">
        <f t="shared" si="25"/>
        <v>3</v>
      </c>
      <c r="AA184" s="174"/>
    </row>
    <row r="185" spans="1:27" x14ac:dyDescent="0.25">
      <c r="A185" s="58"/>
      <c r="B185" s="353"/>
      <c r="C185" s="353"/>
      <c r="D185" s="353"/>
      <c r="E185" s="353"/>
      <c r="F185" s="353"/>
      <c r="G185" s="354"/>
      <c r="H185" s="355">
        <v>2</v>
      </c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356">
        <f t="shared" si="27"/>
        <v>2</v>
      </c>
      <c r="W185" s="309">
        <f t="shared" si="28"/>
        <v>3.2894736842105261E-3</v>
      </c>
      <c r="X185" s="406">
        <f>E158</f>
        <v>564</v>
      </c>
      <c r="Y185" s="43" t="s">
        <v>363</v>
      </c>
      <c r="Z185" s="11">
        <f t="shared" si="25"/>
        <v>2</v>
      </c>
      <c r="AA185" s="425"/>
    </row>
    <row r="186" spans="1:27" x14ac:dyDescent="0.25">
      <c r="A186" s="58"/>
      <c r="B186" s="353"/>
      <c r="C186" s="353"/>
      <c r="D186" s="353"/>
      <c r="E186" s="353"/>
      <c r="F186" s="353"/>
      <c r="G186" s="354"/>
      <c r="H186" s="355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356">
        <f t="shared" si="27"/>
        <v>0</v>
      </c>
      <c r="W186" s="309">
        <f t="shared" si="28"/>
        <v>0</v>
      </c>
      <c r="X186" s="406">
        <f>E158</f>
        <v>564</v>
      </c>
      <c r="Y186" s="258" t="s">
        <v>192</v>
      </c>
      <c r="Z186" s="11">
        <f t="shared" si="25"/>
        <v>0</v>
      </c>
      <c r="AA186" s="174"/>
    </row>
    <row r="187" spans="1:27" x14ac:dyDescent="0.25">
      <c r="A187" s="58"/>
      <c r="B187" s="353"/>
      <c r="C187" s="353"/>
      <c r="D187" s="353"/>
      <c r="E187" s="353"/>
      <c r="F187" s="353"/>
      <c r="G187" s="354"/>
      <c r="H187" s="355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356">
        <f t="shared" si="27"/>
        <v>0</v>
      </c>
      <c r="W187" s="309">
        <f t="shared" si="28"/>
        <v>0</v>
      </c>
      <c r="X187" s="406">
        <f>E158</f>
        <v>564</v>
      </c>
      <c r="Y187" s="43" t="s">
        <v>110</v>
      </c>
      <c r="Z187" s="11">
        <f t="shared" si="25"/>
        <v>0</v>
      </c>
      <c r="AA187" s="408"/>
    </row>
    <row r="188" spans="1:27" x14ac:dyDescent="0.25">
      <c r="A188" s="58"/>
      <c r="B188" s="353"/>
      <c r="C188" s="353"/>
      <c r="D188" s="353"/>
      <c r="E188" s="353"/>
      <c r="F188" s="353"/>
      <c r="G188" s="354"/>
      <c r="H188" s="355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356">
        <f t="shared" si="27"/>
        <v>0</v>
      </c>
      <c r="W188" s="309">
        <f t="shared" si="28"/>
        <v>0</v>
      </c>
      <c r="X188" s="406">
        <f>E158</f>
        <v>564</v>
      </c>
      <c r="Y188" s="43" t="s">
        <v>54</v>
      </c>
      <c r="Z188" s="11">
        <f t="shared" si="25"/>
        <v>0</v>
      </c>
      <c r="AA188" s="408"/>
    </row>
    <row r="189" spans="1:27" x14ac:dyDescent="0.25">
      <c r="A189" s="58"/>
      <c r="B189" s="353"/>
      <c r="C189" s="353"/>
      <c r="D189" s="353"/>
      <c r="E189" s="353"/>
      <c r="F189" s="353"/>
      <c r="G189" s="354"/>
      <c r="H189" s="355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356">
        <f t="shared" si="27"/>
        <v>0</v>
      </c>
      <c r="W189" s="309">
        <f t="shared" si="28"/>
        <v>0</v>
      </c>
      <c r="X189" s="406">
        <f>E158</f>
        <v>564</v>
      </c>
      <c r="Y189" s="43" t="s">
        <v>242</v>
      </c>
      <c r="Z189" s="11">
        <f t="shared" si="25"/>
        <v>0</v>
      </c>
      <c r="AA189" s="408"/>
    </row>
    <row r="190" spans="1:27" x14ac:dyDescent="0.25">
      <c r="A190" s="58"/>
      <c r="B190" s="353"/>
      <c r="C190" s="353"/>
      <c r="D190" s="353"/>
      <c r="E190" s="353"/>
      <c r="F190" s="353"/>
      <c r="G190" s="354"/>
      <c r="H190" s="355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356">
        <f t="shared" si="27"/>
        <v>0</v>
      </c>
      <c r="W190" s="309">
        <f t="shared" si="28"/>
        <v>0</v>
      </c>
      <c r="X190" s="406">
        <f>E158</f>
        <v>564</v>
      </c>
      <c r="Y190" s="43" t="s">
        <v>72</v>
      </c>
      <c r="Z190" s="11">
        <f t="shared" si="25"/>
        <v>0</v>
      </c>
      <c r="AA190" s="408"/>
    </row>
    <row r="191" spans="1:27" x14ac:dyDescent="0.25">
      <c r="A191" s="58"/>
      <c r="B191" s="353"/>
      <c r="C191" s="353"/>
      <c r="D191" s="353"/>
      <c r="E191" s="353"/>
      <c r="F191" s="353"/>
      <c r="G191" s="354"/>
      <c r="H191" s="355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356">
        <f t="shared" si="27"/>
        <v>0</v>
      </c>
      <c r="W191" s="309">
        <f t="shared" si="28"/>
        <v>0</v>
      </c>
      <c r="X191" s="406">
        <f>E158</f>
        <v>564</v>
      </c>
      <c r="Y191" s="43" t="s">
        <v>241</v>
      </c>
      <c r="Z191" s="11">
        <f t="shared" si="25"/>
        <v>0</v>
      </c>
      <c r="AA191" s="408"/>
    </row>
    <row r="192" spans="1:27" ht="15.75" thickBot="1" x14ac:dyDescent="0.3">
      <c r="A192" s="188"/>
      <c r="B192" s="189"/>
      <c r="C192" s="189"/>
      <c r="D192" s="189"/>
      <c r="E192" s="189"/>
      <c r="F192" s="189"/>
      <c r="G192" s="354"/>
      <c r="H192" s="355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356">
        <f t="shared" si="27"/>
        <v>0</v>
      </c>
      <c r="W192" s="306">
        <f t="shared" si="28"/>
        <v>0</v>
      </c>
      <c r="X192" s="406">
        <f>E158</f>
        <v>564</v>
      </c>
      <c r="Y192" s="44" t="s">
        <v>37</v>
      </c>
      <c r="Z192" s="11">
        <f t="shared" si="25"/>
        <v>0</v>
      </c>
      <c r="AA192" s="415"/>
    </row>
    <row r="193" spans="1:27" ht="15.75" thickBot="1" x14ac:dyDescent="0.3">
      <c r="A193" s="47"/>
      <c r="B193" s="47"/>
      <c r="C193" s="47"/>
      <c r="D193" s="47"/>
      <c r="E193" s="47"/>
      <c r="F193" s="47"/>
      <c r="G193" s="53" t="s">
        <v>5</v>
      </c>
      <c r="H193" s="63">
        <f t="shared" ref="H193:U193" si="29">SUM(H159:H192)</f>
        <v>32</v>
      </c>
      <c r="I193" s="63">
        <f t="shared" si="29"/>
        <v>59</v>
      </c>
      <c r="J193" s="63">
        <f t="shared" si="29"/>
        <v>0</v>
      </c>
      <c r="K193" s="63">
        <f t="shared" si="29"/>
        <v>9</v>
      </c>
      <c r="L193" s="63">
        <f t="shared" si="29"/>
        <v>7</v>
      </c>
      <c r="M193" s="63">
        <f t="shared" si="29"/>
        <v>0</v>
      </c>
      <c r="N193" s="63">
        <f t="shared" si="29"/>
        <v>0</v>
      </c>
      <c r="O193" s="63">
        <f t="shared" si="29"/>
        <v>0</v>
      </c>
      <c r="P193" s="63">
        <f t="shared" si="29"/>
        <v>0</v>
      </c>
      <c r="Q193" s="63">
        <f t="shared" si="29"/>
        <v>0</v>
      </c>
      <c r="R193" s="63">
        <f t="shared" si="29"/>
        <v>0</v>
      </c>
      <c r="S193" s="63">
        <f t="shared" si="29"/>
        <v>0</v>
      </c>
      <c r="T193" s="63">
        <f t="shared" si="29"/>
        <v>4</v>
      </c>
      <c r="U193" s="63">
        <f t="shared" si="29"/>
        <v>1</v>
      </c>
      <c r="V193" s="382">
        <f t="shared" si="27"/>
        <v>40</v>
      </c>
      <c r="W193" s="334">
        <f t="shared" si="28"/>
        <v>6.5789473684210523E-2</v>
      </c>
      <c r="X193" s="469">
        <f>E158</f>
        <v>564</v>
      </c>
    </row>
    <row r="194" spans="1:27" ht="15.75" thickBot="1" x14ac:dyDescent="0.3"/>
    <row r="195" spans="1:27" ht="60.75" thickBot="1" x14ac:dyDescent="0.3">
      <c r="A195" s="49" t="s">
        <v>23</v>
      </c>
      <c r="B195" s="49" t="s">
        <v>50</v>
      </c>
      <c r="C195" s="49" t="s">
        <v>55</v>
      </c>
      <c r="D195" s="49" t="s">
        <v>18</v>
      </c>
      <c r="E195" s="48" t="s">
        <v>17</v>
      </c>
      <c r="F195" s="50" t="s">
        <v>1</v>
      </c>
      <c r="G195" s="51" t="s">
        <v>24</v>
      </c>
      <c r="H195" s="83" t="s">
        <v>70</v>
      </c>
      <c r="I195" s="52" t="s">
        <v>71</v>
      </c>
      <c r="J195" s="52" t="s">
        <v>56</v>
      </c>
      <c r="K195" s="52" t="s">
        <v>61</v>
      </c>
      <c r="L195" s="52" t="s">
        <v>57</v>
      </c>
      <c r="M195" s="52" t="s">
        <v>62</v>
      </c>
      <c r="N195" s="52" t="s">
        <v>58</v>
      </c>
      <c r="O195" s="52" t="s">
        <v>63</v>
      </c>
      <c r="P195" s="52" t="s">
        <v>59</v>
      </c>
      <c r="Q195" s="52" t="s">
        <v>67</v>
      </c>
      <c r="R195" s="52" t="s">
        <v>60</v>
      </c>
      <c r="S195" s="52" t="s">
        <v>68</v>
      </c>
      <c r="T195" s="52" t="s">
        <v>128</v>
      </c>
      <c r="U195" s="52" t="s">
        <v>43</v>
      </c>
      <c r="V195" s="52" t="s">
        <v>5</v>
      </c>
      <c r="W195" s="48" t="s">
        <v>2</v>
      </c>
      <c r="X195" s="49" t="s">
        <v>119</v>
      </c>
      <c r="Y195" s="37" t="s">
        <v>21</v>
      </c>
      <c r="Z195" s="11" t="s">
        <v>5</v>
      </c>
      <c r="AA195" s="36" t="s">
        <v>7</v>
      </c>
    </row>
    <row r="196" spans="1:27" ht="15.75" thickBot="1" x14ac:dyDescent="0.3">
      <c r="A196" s="80">
        <v>1488017</v>
      </c>
      <c r="B196" s="80" t="s">
        <v>238</v>
      </c>
      <c r="C196" s="450">
        <v>576</v>
      </c>
      <c r="D196" s="450">
        <v>649</v>
      </c>
      <c r="E196" s="450">
        <v>564</v>
      </c>
      <c r="F196" s="451">
        <f>E196/D196</f>
        <v>0.86902927580893685</v>
      </c>
      <c r="G196" s="54">
        <v>45058</v>
      </c>
      <c r="H196" s="89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1"/>
      <c r="T196" s="413"/>
      <c r="U196" s="123"/>
      <c r="V196" s="123"/>
      <c r="W196" s="91"/>
      <c r="Y196" s="93" t="s">
        <v>79</v>
      </c>
      <c r="AA196" s="45" t="s">
        <v>74</v>
      </c>
    </row>
    <row r="197" spans="1:27" x14ac:dyDescent="0.25">
      <c r="A197" s="58"/>
      <c r="B197" s="353"/>
      <c r="C197" s="353"/>
      <c r="D197" s="353"/>
      <c r="E197" s="353"/>
      <c r="F197" s="353"/>
      <c r="G197" s="354"/>
      <c r="H197" s="348"/>
      <c r="I197" s="65">
        <v>17</v>
      </c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378">
        <f>SUM(H197,J197,L197,N197,P197,R197,U197,T197)</f>
        <v>0</v>
      </c>
      <c r="W197" s="307">
        <f>$V197/$D$196</f>
        <v>0</v>
      </c>
      <c r="X197" s="406">
        <f>E196</f>
        <v>564</v>
      </c>
      <c r="Y197" s="39" t="s">
        <v>19</v>
      </c>
      <c r="Z197" s="11">
        <f>V197</f>
        <v>0</v>
      </c>
      <c r="AA197" s="345"/>
    </row>
    <row r="198" spans="1:27" x14ac:dyDescent="0.25">
      <c r="A198" s="58"/>
      <c r="B198" s="353"/>
      <c r="C198" s="353"/>
      <c r="D198" s="353"/>
      <c r="E198" s="353"/>
      <c r="F198" s="353"/>
      <c r="G198" s="354"/>
      <c r="H198" s="355">
        <v>3</v>
      </c>
      <c r="I198" s="67"/>
      <c r="J198" s="67"/>
      <c r="K198" s="67"/>
      <c r="L198" s="67"/>
      <c r="M198" s="67"/>
      <c r="N198" s="72"/>
      <c r="O198" s="67"/>
      <c r="P198" s="67"/>
      <c r="Q198" s="67"/>
      <c r="R198" s="67"/>
      <c r="S198" s="67"/>
      <c r="T198" s="67"/>
      <c r="U198" s="67"/>
      <c r="V198" s="356">
        <f>SUM(H198,J198,L198,N198,P198,R198,U198,T198)</f>
        <v>3</v>
      </c>
      <c r="W198" s="309">
        <f t="shared" ref="W198:W216" si="30">$V198/$D$196</f>
        <v>4.6224961479198771E-3</v>
      </c>
      <c r="X198" s="406">
        <f>E196</f>
        <v>564</v>
      </c>
      <c r="Y198" s="258" t="s">
        <v>51</v>
      </c>
      <c r="Z198" s="11">
        <f t="shared" ref="Z198:Z230" si="31">V198</f>
        <v>3</v>
      </c>
      <c r="AA198" s="345"/>
    </row>
    <row r="199" spans="1:27" x14ac:dyDescent="0.25">
      <c r="A199" s="58"/>
      <c r="B199" s="353"/>
      <c r="C199" s="353"/>
      <c r="D199" s="353"/>
      <c r="E199" s="353"/>
      <c r="F199" s="353"/>
      <c r="G199" s="354"/>
      <c r="H199" s="355">
        <v>46</v>
      </c>
      <c r="I199" s="67"/>
      <c r="J199" s="67">
        <v>12</v>
      </c>
      <c r="K199" s="67"/>
      <c r="L199" s="67">
        <v>1</v>
      </c>
      <c r="M199" s="67"/>
      <c r="N199" s="67"/>
      <c r="O199" s="67"/>
      <c r="P199" s="67"/>
      <c r="Q199" s="67"/>
      <c r="R199" s="67"/>
      <c r="S199" s="67"/>
      <c r="T199" s="67"/>
      <c r="U199" s="67"/>
      <c r="V199" s="356">
        <f t="shared" ref="V199:V215" si="32">SUM(H199,J199,L199,N199,P199,R199,U199,T199)</f>
        <v>59</v>
      </c>
      <c r="W199" s="309">
        <f t="shared" si="30"/>
        <v>9.0909090909090912E-2</v>
      </c>
      <c r="X199" s="406">
        <f>E196</f>
        <v>564</v>
      </c>
      <c r="Y199" s="40" t="s">
        <v>16</v>
      </c>
      <c r="Z199" s="11">
        <f t="shared" si="31"/>
        <v>59</v>
      </c>
      <c r="AA199" s="372"/>
    </row>
    <row r="200" spans="1:27" x14ac:dyDescent="0.25">
      <c r="A200" s="58"/>
      <c r="B200" s="353"/>
      <c r="C200" s="353"/>
      <c r="D200" s="353"/>
      <c r="E200" s="353"/>
      <c r="F200" s="353"/>
      <c r="G200" s="354"/>
      <c r="H200" s="355"/>
      <c r="I200" s="67"/>
      <c r="J200" s="407"/>
      <c r="K200" s="407"/>
      <c r="L200" s="407"/>
      <c r="M200" s="67"/>
      <c r="N200" s="67"/>
      <c r="O200" s="67"/>
      <c r="P200" s="67"/>
      <c r="Q200" s="67"/>
      <c r="R200" s="67"/>
      <c r="S200" s="67"/>
      <c r="T200" s="67"/>
      <c r="U200" s="67"/>
      <c r="V200" s="356">
        <f t="shared" si="32"/>
        <v>0</v>
      </c>
      <c r="W200" s="309">
        <f t="shared" si="30"/>
        <v>0</v>
      </c>
      <c r="X200" s="406">
        <f>E196</f>
        <v>564</v>
      </c>
      <c r="Y200" s="40" t="s">
        <v>4</v>
      </c>
      <c r="Z200" s="11">
        <f t="shared" si="31"/>
        <v>0</v>
      </c>
      <c r="AA200" s="372"/>
    </row>
    <row r="201" spans="1:27" x14ac:dyDescent="0.25">
      <c r="A201" s="58"/>
      <c r="B201" s="353"/>
      <c r="C201" s="353"/>
      <c r="D201" s="353"/>
      <c r="E201" s="353"/>
      <c r="F201" s="353"/>
      <c r="G201" s="354"/>
      <c r="H201" s="355"/>
      <c r="I201" s="67"/>
      <c r="J201" s="67">
        <v>1</v>
      </c>
      <c r="K201" s="67"/>
      <c r="L201" s="67">
        <v>2</v>
      </c>
      <c r="M201" s="67"/>
      <c r="N201" s="67"/>
      <c r="O201" s="67"/>
      <c r="P201" s="67"/>
      <c r="Q201" s="67"/>
      <c r="R201" s="67"/>
      <c r="S201" s="67"/>
      <c r="T201" s="67"/>
      <c r="U201" s="67"/>
      <c r="V201" s="356">
        <f t="shared" si="32"/>
        <v>3</v>
      </c>
      <c r="W201" s="309">
        <f t="shared" si="30"/>
        <v>4.6224961479198771E-3</v>
      </c>
      <c r="X201" s="406">
        <f>E196</f>
        <v>564</v>
      </c>
      <c r="Y201" s="40" t="s">
        <v>14</v>
      </c>
      <c r="Z201" s="11">
        <f t="shared" si="31"/>
        <v>3</v>
      </c>
      <c r="AA201" s="174"/>
    </row>
    <row r="202" spans="1:27" x14ac:dyDescent="0.25">
      <c r="A202" s="58"/>
      <c r="B202" s="353"/>
      <c r="C202" s="353"/>
      <c r="D202" s="353"/>
      <c r="E202" s="353"/>
      <c r="F202" s="353"/>
      <c r="G202" s="354"/>
      <c r="H202" s="355">
        <v>1</v>
      </c>
      <c r="I202" s="67">
        <v>1</v>
      </c>
      <c r="J202" s="67">
        <v>1</v>
      </c>
      <c r="K202" s="67">
        <v>1</v>
      </c>
      <c r="L202" s="67">
        <v>2</v>
      </c>
      <c r="M202" s="67"/>
      <c r="N202" s="67"/>
      <c r="O202" s="67"/>
      <c r="P202" s="67"/>
      <c r="Q202" s="67"/>
      <c r="R202" s="67"/>
      <c r="S202" s="67"/>
      <c r="T202" s="67"/>
      <c r="U202" s="67"/>
      <c r="V202" s="356">
        <f t="shared" si="32"/>
        <v>4</v>
      </c>
      <c r="W202" s="309">
        <f t="shared" si="30"/>
        <v>6.1633281972265025E-3</v>
      </c>
      <c r="X202" s="406">
        <f>E196</f>
        <v>564</v>
      </c>
      <c r="Y202" s="40" t="s">
        <v>15</v>
      </c>
      <c r="Z202" s="11">
        <f t="shared" si="31"/>
        <v>4</v>
      </c>
      <c r="AA202" s="352"/>
    </row>
    <row r="203" spans="1:27" x14ac:dyDescent="0.25">
      <c r="A203" s="58" t="s">
        <v>182</v>
      </c>
      <c r="B203" s="353"/>
      <c r="C203" s="353"/>
      <c r="D203" s="353"/>
      <c r="E203" s="353"/>
      <c r="F203" s="353"/>
      <c r="G203" s="354"/>
      <c r="H203" s="355"/>
      <c r="I203" s="67">
        <v>2</v>
      </c>
      <c r="J203" s="67"/>
      <c r="K203" s="67">
        <v>2</v>
      </c>
      <c r="L203" s="67">
        <v>1</v>
      </c>
      <c r="M203" s="67"/>
      <c r="N203" s="67"/>
      <c r="O203" s="67"/>
      <c r="P203" s="67"/>
      <c r="Q203" s="67"/>
      <c r="R203" s="67"/>
      <c r="S203" s="67"/>
      <c r="T203" s="67"/>
      <c r="U203" s="67"/>
      <c r="V203" s="356">
        <f t="shared" si="32"/>
        <v>1</v>
      </c>
      <c r="W203" s="309">
        <f t="shared" si="30"/>
        <v>1.5408320493066256E-3</v>
      </c>
      <c r="X203" s="406">
        <f>E196</f>
        <v>564</v>
      </c>
      <c r="Y203" s="40" t="s">
        <v>8</v>
      </c>
      <c r="Z203" s="11">
        <f t="shared" si="31"/>
        <v>1</v>
      </c>
      <c r="AA203" s="352"/>
    </row>
    <row r="204" spans="1:27" x14ac:dyDescent="0.25">
      <c r="A204" s="58"/>
      <c r="B204" s="353"/>
      <c r="C204" s="353"/>
      <c r="D204" s="353"/>
      <c r="E204" s="353"/>
      <c r="F204" s="353"/>
      <c r="G204" s="354"/>
      <c r="H204" s="355"/>
      <c r="I204" s="67">
        <v>2</v>
      </c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356">
        <f t="shared" si="32"/>
        <v>0</v>
      </c>
      <c r="W204" s="309">
        <f t="shared" si="30"/>
        <v>0</v>
      </c>
      <c r="X204" s="406">
        <f>E196</f>
        <v>564</v>
      </c>
      <c r="Y204" s="40" t="s">
        <v>9</v>
      </c>
      <c r="Z204" s="11">
        <f t="shared" si="31"/>
        <v>0</v>
      </c>
      <c r="AA204" s="408"/>
    </row>
    <row r="205" spans="1:27" x14ac:dyDescent="0.25">
      <c r="A205" s="58"/>
      <c r="B205" s="353"/>
      <c r="C205" s="353"/>
      <c r="D205" s="353"/>
      <c r="E205" s="353"/>
      <c r="F205" s="353"/>
      <c r="G205" s="354"/>
      <c r="H205" s="375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356">
        <f t="shared" si="32"/>
        <v>0</v>
      </c>
      <c r="W205" s="309">
        <f t="shared" si="30"/>
        <v>0</v>
      </c>
      <c r="X205" s="406">
        <f>E196</f>
        <v>564</v>
      </c>
      <c r="Y205" s="40" t="s">
        <v>72</v>
      </c>
      <c r="Z205" s="11">
        <f t="shared" si="31"/>
        <v>0</v>
      </c>
      <c r="AA205" s="408"/>
    </row>
    <row r="206" spans="1:27" x14ac:dyDescent="0.25">
      <c r="A206" s="58"/>
      <c r="B206" s="353"/>
      <c r="C206" s="353"/>
      <c r="D206" s="353"/>
      <c r="E206" s="353"/>
      <c r="F206" s="353"/>
      <c r="G206" s="354"/>
      <c r="H206" s="375"/>
      <c r="I206" s="67">
        <v>3</v>
      </c>
      <c r="J206" s="67"/>
      <c r="K206" s="67">
        <v>1</v>
      </c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356">
        <f t="shared" si="32"/>
        <v>0</v>
      </c>
      <c r="W206" s="309">
        <f t="shared" si="30"/>
        <v>0</v>
      </c>
      <c r="X206" s="406">
        <f>E196</f>
        <v>564</v>
      </c>
      <c r="Y206" s="40" t="s">
        <v>0</v>
      </c>
      <c r="Z206" s="11">
        <f t="shared" si="31"/>
        <v>0</v>
      </c>
      <c r="AA206" s="409"/>
    </row>
    <row r="207" spans="1:27" x14ac:dyDescent="0.25">
      <c r="A207" s="58"/>
      <c r="B207" s="353"/>
      <c r="C207" s="353"/>
      <c r="D207" s="353"/>
      <c r="E207" s="353"/>
      <c r="F207" s="353"/>
      <c r="G207" s="354"/>
      <c r="H207" s="375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356">
        <f t="shared" si="32"/>
        <v>0</v>
      </c>
      <c r="W207" s="309">
        <f t="shared" si="30"/>
        <v>0</v>
      </c>
      <c r="X207" s="406">
        <f>E196</f>
        <v>564</v>
      </c>
      <c r="Y207" s="40" t="s">
        <v>20</v>
      </c>
      <c r="Z207" s="11">
        <f t="shared" si="31"/>
        <v>0</v>
      </c>
      <c r="AA207" s="409"/>
    </row>
    <row r="208" spans="1:27" x14ac:dyDescent="0.25">
      <c r="A208" s="58"/>
      <c r="B208" s="353"/>
      <c r="C208" s="353"/>
      <c r="D208" s="353"/>
      <c r="E208" s="353"/>
      <c r="F208" s="353" t="s">
        <v>109</v>
      </c>
      <c r="G208" s="354"/>
      <c r="H208" s="375"/>
      <c r="I208" s="67">
        <v>2</v>
      </c>
      <c r="J208" s="67"/>
      <c r="K208" s="67">
        <v>2</v>
      </c>
      <c r="L208" s="67">
        <v>2</v>
      </c>
      <c r="M208" s="67"/>
      <c r="N208" s="67"/>
      <c r="O208" s="67"/>
      <c r="P208" s="67"/>
      <c r="Q208" s="67"/>
      <c r="R208" s="67"/>
      <c r="S208" s="67"/>
      <c r="T208" s="67"/>
      <c r="U208" s="67"/>
      <c r="V208" s="356">
        <f t="shared" si="32"/>
        <v>2</v>
      </c>
      <c r="W208" s="309">
        <f t="shared" si="30"/>
        <v>3.0816640986132513E-3</v>
      </c>
      <c r="X208" s="406">
        <f>E196</f>
        <v>564</v>
      </c>
      <c r="Y208" s="40" t="s">
        <v>3</v>
      </c>
      <c r="Z208" s="11">
        <f t="shared" si="31"/>
        <v>2</v>
      </c>
      <c r="AA208" s="409"/>
    </row>
    <row r="209" spans="1:27" x14ac:dyDescent="0.25">
      <c r="A209" s="430"/>
      <c r="B209" s="432"/>
      <c r="C209" s="432"/>
      <c r="D209" s="432"/>
      <c r="E209" s="432"/>
      <c r="F209" s="432"/>
      <c r="G209" s="431"/>
      <c r="H209" s="410"/>
      <c r="I209" s="67"/>
      <c r="J209" s="72"/>
      <c r="K209" s="72"/>
      <c r="L209" s="72">
        <v>1</v>
      </c>
      <c r="M209" s="67"/>
      <c r="N209" s="72"/>
      <c r="O209" s="72"/>
      <c r="P209" s="72"/>
      <c r="Q209" s="72"/>
      <c r="R209" s="72"/>
      <c r="S209" s="72"/>
      <c r="T209" s="72"/>
      <c r="U209" s="72"/>
      <c r="V209" s="356">
        <f t="shared" si="32"/>
        <v>1</v>
      </c>
      <c r="W209" s="309">
        <f t="shared" si="30"/>
        <v>1.5408320493066256E-3</v>
      </c>
      <c r="X209" s="406">
        <f>E196</f>
        <v>564</v>
      </c>
      <c r="Y209" s="40" t="s">
        <v>195</v>
      </c>
      <c r="Z209" s="11">
        <f t="shared" si="31"/>
        <v>1</v>
      </c>
      <c r="AA209" s="409"/>
    </row>
    <row r="210" spans="1:27" x14ac:dyDescent="0.25">
      <c r="A210" s="430"/>
      <c r="B210" s="432"/>
      <c r="C210" s="432"/>
      <c r="D210" s="432"/>
      <c r="E210" s="432"/>
      <c r="F210" s="432"/>
      <c r="G210" s="431"/>
      <c r="H210" s="402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356">
        <f t="shared" si="32"/>
        <v>0</v>
      </c>
      <c r="W210" s="309">
        <f t="shared" si="30"/>
        <v>0</v>
      </c>
      <c r="X210" s="406">
        <f>E196</f>
        <v>564</v>
      </c>
      <c r="Y210" s="258" t="s">
        <v>88</v>
      </c>
      <c r="Z210" s="11">
        <f t="shared" si="31"/>
        <v>0</v>
      </c>
      <c r="AA210" s="409"/>
    </row>
    <row r="211" spans="1:27" x14ac:dyDescent="0.25">
      <c r="A211" s="58"/>
      <c r="B211" s="353"/>
      <c r="C211" s="353"/>
      <c r="D211" s="353"/>
      <c r="E211" s="353"/>
      <c r="F211" s="353"/>
      <c r="G211" s="62"/>
      <c r="H211" s="364"/>
      <c r="I211" s="364">
        <v>23</v>
      </c>
      <c r="J211" s="67"/>
      <c r="K211" s="67">
        <v>2</v>
      </c>
      <c r="L211" s="67"/>
      <c r="M211" s="364"/>
      <c r="N211" s="67"/>
      <c r="O211" s="67"/>
      <c r="P211" s="67"/>
      <c r="Q211" s="67"/>
      <c r="R211" s="67"/>
      <c r="S211" s="67"/>
      <c r="T211" s="67"/>
      <c r="U211" s="67"/>
      <c r="V211" s="356">
        <f t="shared" si="32"/>
        <v>0</v>
      </c>
      <c r="W211" s="309">
        <f t="shared" si="30"/>
        <v>0</v>
      </c>
      <c r="X211" s="406">
        <f>E196</f>
        <v>564</v>
      </c>
      <c r="Y211" s="258" t="s">
        <v>13</v>
      </c>
      <c r="Z211" s="11">
        <f t="shared" si="31"/>
        <v>0</v>
      </c>
      <c r="AA211" s="411"/>
    </row>
    <row r="212" spans="1:27" x14ac:dyDescent="0.25">
      <c r="A212" s="58"/>
      <c r="B212" s="353"/>
      <c r="C212" s="353"/>
      <c r="D212" s="353"/>
      <c r="E212" s="353"/>
      <c r="F212" s="353"/>
      <c r="G212" s="62"/>
      <c r="H212" s="364"/>
      <c r="I212" s="67">
        <v>11</v>
      </c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356">
        <f t="shared" si="32"/>
        <v>0</v>
      </c>
      <c r="W212" s="309">
        <f t="shared" si="30"/>
        <v>0</v>
      </c>
      <c r="X212" s="406">
        <f>E196</f>
        <v>564</v>
      </c>
      <c r="Y212" s="40" t="s">
        <v>100</v>
      </c>
      <c r="Z212" s="11">
        <f t="shared" si="31"/>
        <v>0</v>
      </c>
      <c r="AA212" s="175" t="s">
        <v>448</v>
      </c>
    </row>
    <row r="213" spans="1:27" x14ac:dyDescent="0.25">
      <c r="A213" s="58"/>
      <c r="B213" s="353"/>
      <c r="C213" s="353"/>
      <c r="D213" s="353"/>
      <c r="E213" s="353"/>
      <c r="F213" s="353"/>
      <c r="G213" s="354"/>
      <c r="H213" s="355"/>
      <c r="I213" s="67">
        <v>19</v>
      </c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356">
        <f t="shared" si="32"/>
        <v>0</v>
      </c>
      <c r="W213" s="309">
        <f t="shared" si="30"/>
        <v>0</v>
      </c>
      <c r="X213" s="406">
        <f>E196</f>
        <v>564</v>
      </c>
      <c r="Y213" s="259" t="s">
        <v>447</v>
      </c>
      <c r="Z213" s="11">
        <f t="shared" si="31"/>
        <v>0</v>
      </c>
      <c r="AA213" s="409"/>
    </row>
    <row r="214" spans="1:27" x14ac:dyDescent="0.25">
      <c r="A214" s="58"/>
      <c r="B214" s="353"/>
      <c r="C214" s="353"/>
      <c r="D214" s="353"/>
      <c r="E214" s="353"/>
      <c r="F214" s="353"/>
      <c r="G214" s="354"/>
      <c r="H214" s="355"/>
      <c r="I214" s="67"/>
      <c r="J214" s="67"/>
      <c r="K214" s="67"/>
      <c r="L214" s="67">
        <v>3</v>
      </c>
      <c r="M214" s="67"/>
      <c r="N214" s="67"/>
      <c r="O214" s="67"/>
      <c r="P214" s="67"/>
      <c r="Q214" s="67"/>
      <c r="R214" s="67"/>
      <c r="S214" s="67"/>
      <c r="T214" s="67"/>
      <c r="U214" s="67"/>
      <c r="V214" s="356">
        <f t="shared" si="32"/>
        <v>3</v>
      </c>
      <c r="W214" s="309">
        <f t="shared" si="30"/>
        <v>4.6224961479198771E-3</v>
      </c>
      <c r="X214" s="406">
        <f>E196</f>
        <v>564</v>
      </c>
      <c r="Y214" s="40" t="s">
        <v>29</v>
      </c>
      <c r="Z214" s="11">
        <f t="shared" si="31"/>
        <v>3</v>
      </c>
      <c r="AA214" s="411"/>
    </row>
    <row r="215" spans="1:27" x14ac:dyDescent="0.25">
      <c r="A215" s="58"/>
      <c r="B215" s="353"/>
      <c r="C215" s="353"/>
      <c r="D215" s="353"/>
      <c r="E215" s="353"/>
      <c r="F215" s="353"/>
      <c r="G215" s="354"/>
      <c r="H215" s="361"/>
      <c r="I215" s="72">
        <v>1</v>
      </c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356">
        <f t="shared" si="32"/>
        <v>0</v>
      </c>
      <c r="W215" s="309">
        <f t="shared" si="30"/>
        <v>0</v>
      </c>
      <c r="X215" s="406">
        <f>E196</f>
        <v>564</v>
      </c>
      <c r="Y215" s="259" t="s">
        <v>10</v>
      </c>
      <c r="Z215" s="11">
        <f t="shared" si="31"/>
        <v>0</v>
      </c>
      <c r="AA215" s="408"/>
    </row>
    <row r="216" spans="1:27" ht="15.75" thickBot="1" x14ac:dyDescent="0.3">
      <c r="A216" s="58"/>
      <c r="B216" s="353"/>
      <c r="C216" s="353"/>
      <c r="D216" s="353"/>
      <c r="E216" s="353"/>
      <c r="F216" s="353"/>
      <c r="G216" s="354"/>
      <c r="H216" s="361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356">
        <f>SUM(H216,J216,L216,N216,P216,R216,U216,T216)</f>
        <v>0</v>
      </c>
      <c r="W216" s="334">
        <f t="shared" si="30"/>
        <v>0</v>
      </c>
      <c r="X216" s="406">
        <f>E196</f>
        <v>564</v>
      </c>
      <c r="Y216" s="259" t="s">
        <v>102</v>
      </c>
      <c r="Z216" s="11">
        <f t="shared" si="31"/>
        <v>0</v>
      </c>
      <c r="AA216" s="409"/>
    </row>
    <row r="217" spans="1:27" ht="15.75" thickBot="1" x14ac:dyDescent="0.3">
      <c r="A217" s="58"/>
      <c r="B217" s="353"/>
      <c r="C217" s="353"/>
      <c r="D217" s="353"/>
      <c r="E217" s="353"/>
      <c r="F217" s="353"/>
      <c r="G217" s="354"/>
      <c r="H217" s="412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413"/>
      <c r="W217" s="199"/>
      <c r="X217" s="413"/>
      <c r="Y217" s="81" t="s">
        <v>22</v>
      </c>
      <c r="Z217" s="11">
        <f t="shared" si="31"/>
        <v>0</v>
      </c>
      <c r="AA217" s="409"/>
    </row>
    <row r="218" spans="1:27" x14ac:dyDescent="0.25">
      <c r="A218" s="58"/>
      <c r="B218" s="353"/>
      <c r="C218" s="353"/>
      <c r="D218" s="353"/>
      <c r="E218" s="353"/>
      <c r="F218" s="353"/>
      <c r="G218" s="354"/>
      <c r="H218" s="414">
        <v>1</v>
      </c>
      <c r="I218" s="68"/>
      <c r="J218" s="68"/>
      <c r="K218" s="68"/>
      <c r="L218" s="68"/>
      <c r="M218" s="68"/>
      <c r="N218" s="68"/>
      <c r="O218" s="68"/>
      <c r="P218" s="68"/>
      <c r="Q218" s="67"/>
      <c r="R218" s="68"/>
      <c r="S218" s="68"/>
      <c r="T218" s="68"/>
      <c r="U218" s="68"/>
      <c r="V218" s="356">
        <f t="shared" ref="V218:V231" si="33">SUM(H218,J218,L218,N218,P218,R218,U218)</f>
        <v>1</v>
      </c>
      <c r="W218" s="307">
        <f>$V218/$D$196</f>
        <v>1.5408320493066256E-3</v>
      </c>
      <c r="X218" s="406">
        <f>E196</f>
        <v>564</v>
      </c>
      <c r="Y218" s="258" t="s">
        <v>75</v>
      </c>
      <c r="Z218" s="11">
        <f t="shared" si="31"/>
        <v>1</v>
      </c>
      <c r="AA218" s="409"/>
    </row>
    <row r="219" spans="1:27" x14ac:dyDescent="0.25">
      <c r="A219" s="58"/>
      <c r="B219" s="353"/>
      <c r="C219" s="353"/>
      <c r="D219" s="353"/>
      <c r="E219" s="353"/>
      <c r="F219" s="353"/>
      <c r="G219" s="354"/>
      <c r="H219" s="355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356">
        <f t="shared" si="33"/>
        <v>0</v>
      </c>
      <c r="W219" s="309">
        <f t="shared" ref="W219:W231" si="34">$V219/$D$196</f>
        <v>0</v>
      </c>
      <c r="X219" s="406">
        <f>E196</f>
        <v>564</v>
      </c>
      <c r="Y219" s="41" t="s">
        <v>181</v>
      </c>
      <c r="Z219" s="11">
        <f t="shared" si="31"/>
        <v>0</v>
      </c>
      <c r="AA219" s="174"/>
    </row>
    <row r="220" spans="1:27" x14ac:dyDescent="0.25">
      <c r="A220" s="58"/>
      <c r="B220" s="353"/>
      <c r="C220" s="353"/>
      <c r="D220" s="353"/>
      <c r="E220" s="353"/>
      <c r="F220" s="353"/>
      <c r="G220" s="354"/>
      <c r="H220" s="355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356">
        <f t="shared" si="33"/>
        <v>0</v>
      </c>
      <c r="W220" s="309">
        <f t="shared" si="34"/>
        <v>0</v>
      </c>
      <c r="X220" s="406">
        <f>E196</f>
        <v>564</v>
      </c>
      <c r="Y220" s="42" t="s">
        <v>26</v>
      </c>
      <c r="Z220" s="11">
        <f t="shared" si="31"/>
        <v>0</v>
      </c>
      <c r="AA220" s="409"/>
    </row>
    <row r="221" spans="1:27" x14ac:dyDescent="0.25">
      <c r="A221" s="58"/>
      <c r="B221" s="353"/>
      <c r="C221" s="353"/>
      <c r="D221" s="353"/>
      <c r="E221" s="353"/>
      <c r="F221" s="353"/>
      <c r="G221" s="354"/>
      <c r="H221" s="355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356">
        <f t="shared" si="33"/>
        <v>0</v>
      </c>
      <c r="W221" s="309">
        <f t="shared" si="34"/>
        <v>0</v>
      </c>
      <c r="X221" s="406">
        <f>E196</f>
        <v>564</v>
      </c>
      <c r="Y221" s="43" t="s">
        <v>27</v>
      </c>
      <c r="Z221" s="11">
        <f t="shared" si="31"/>
        <v>0</v>
      </c>
      <c r="AA221" s="174" t="s">
        <v>450</v>
      </c>
    </row>
    <row r="222" spans="1:27" x14ac:dyDescent="0.25">
      <c r="A222" s="58"/>
      <c r="B222" s="353"/>
      <c r="C222" s="353"/>
      <c r="D222" s="353"/>
      <c r="E222" s="353"/>
      <c r="F222" s="353" t="s">
        <v>109</v>
      </c>
      <c r="G222" s="354"/>
      <c r="H222" s="355">
        <v>1</v>
      </c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356">
        <f t="shared" si="33"/>
        <v>1</v>
      </c>
      <c r="W222" s="309">
        <f t="shared" si="34"/>
        <v>1.5408320493066256E-3</v>
      </c>
      <c r="X222" s="406">
        <f>E196</f>
        <v>564</v>
      </c>
      <c r="Y222" s="43" t="s">
        <v>39</v>
      </c>
      <c r="Z222" s="11">
        <f t="shared" si="31"/>
        <v>1</v>
      </c>
      <c r="AA222" s="174"/>
    </row>
    <row r="223" spans="1:27" x14ac:dyDescent="0.25">
      <c r="A223" s="58"/>
      <c r="B223" s="353"/>
      <c r="C223" s="353"/>
      <c r="D223" s="353"/>
      <c r="E223" s="353"/>
      <c r="F223" s="353"/>
      <c r="G223" s="354"/>
      <c r="H223" s="355">
        <v>1</v>
      </c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356">
        <f t="shared" si="33"/>
        <v>1</v>
      </c>
      <c r="W223" s="309">
        <f t="shared" si="34"/>
        <v>1.5408320493066256E-3</v>
      </c>
      <c r="X223" s="406">
        <f>E196</f>
        <v>564</v>
      </c>
      <c r="Y223" s="43" t="s">
        <v>363</v>
      </c>
      <c r="Z223" s="11">
        <f t="shared" si="31"/>
        <v>1</v>
      </c>
      <c r="AA223" s="425"/>
    </row>
    <row r="224" spans="1:27" x14ac:dyDescent="0.25">
      <c r="A224" s="58"/>
      <c r="B224" s="353"/>
      <c r="C224" s="353"/>
      <c r="D224" s="353"/>
      <c r="E224" s="353"/>
      <c r="F224" s="353"/>
      <c r="G224" s="354"/>
      <c r="H224" s="355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356">
        <f t="shared" si="33"/>
        <v>0</v>
      </c>
      <c r="W224" s="309">
        <f t="shared" si="34"/>
        <v>0</v>
      </c>
      <c r="X224" s="406">
        <f>E196</f>
        <v>564</v>
      </c>
      <c r="Y224" s="258" t="s">
        <v>192</v>
      </c>
      <c r="Z224" s="11">
        <f t="shared" si="31"/>
        <v>0</v>
      </c>
      <c r="AA224" s="174"/>
    </row>
    <row r="225" spans="1:27" x14ac:dyDescent="0.25">
      <c r="A225" s="58"/>
      <c r="B225" s="353"/>
      <c r="C225" s="353"/>
      <c r="D225" s="353"/>
      <c r="E225" s="353"/>
      <c r="F225" s="353"/>
      <c r="G225" s="354"/>
      <c r="H225" s="355">
        <v>2</v>
      </c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356">
        <f t="shared" si="33"/>
        <v>2</v>
      </c>
      <c r="W225" s="309">
        <f t="shared" si="34"/>
        <v>3.0816640986132513E-3</v>
      </c>
      <c r="X225" s="406">
        <f>E196</f>
        <v>564</v>
      </c>
      <c r="Y225" s="43" t="s">
        <v>110</v>
      </c>
      <c r="Z225" s="11">
        <f t="shared" si="31"/>
        <v>2</v>
      </c>
      <c r="AA225" s="408"/>
    </row>
    <row r="226" spans="1:27" x14ac:dyDescent="0.25">
      <c r="A226" s="58"/>
      <c r="B226" s="353"/>
      <c r="C226" s="353"/>
      <c r="D226" s="353"/>
      <c r="E226" s="353"/>
      <c r="F226" s="353"/>
      <c r="G226" s="354"/>
      <c r="H226" s="355">
        <v>3</v>
      </c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356">
        <f t="shared" si="33"/>
        <v>3</v>
      </c>
      <c r="W226" s="309">
        <f t="shared" si="34"/>
        <v>4.6224961479198771E-3</v>
      </c>
      <c r="X226" s="406">
        <f>E196</f>
        <v>564</v>
      </c>
      <c r="Y226" s="43" t="s">
        <v>54</v>
      </c>
      <c r="Z226" s="11">
        <f t="shared" si="31"/>
        <v>3</v>
      </c>
      <c r="AA226" s="408"/>
    </row>
    <row r="227" spans="1:27" x14ac:dyDescent="0.25">
      <c r="A227" s="58"/>
      <c r="B227" s="353"/>
      <c r="C227" s="353"/>
      <c r="D227" s="353"/>
      <c r="E227" s="353"/>
      <c r="F227" s="353"/>
      <c r="G227" s="354"/>
      <c r="H227" s="355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356">
        <f t="shared" si="33"/>
        <v>0</v>
      </c>
      <c r="W227" s="309">
        <f t="shared" si="34"/>
        <v>0</v>
      </c>
      <c r="X227" s="406">
        <f>E196</f>
        <v>564</v>
      </c>
      <c r="Y227" s="43" t="s">
        <v>242</v>
      </c>
      <c r="Z227" s="11">
        <f t="shared" si="31"/>
        <v>0</v>
      </c>
      <c r="AA227" s="408"/>
    </row>
    <row r="228" spans="1:27" x14ac:dyDescent="0.25">
      <c r="A228" s="58"/>
      <c r="B228" s="353"/>
      <c r="C228" s="353"/>
      <c r="D228" s="353"/>
      <c r="E228" s="353"/>
      <c r="F228" s="353"/>
      <c r="G228" s="354"/>
      <c r="H228" s="355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356">
        <f t="shared" si="33"/>
        <v>0</v>
      </c>
      <c r="W228" s="309">
        <f t="shared" si="34"/>
        <v>0</v>
      </c>
      <c r="X228" s="406">
        <f>E196</f>
        <v>564</v>
      </c>
      <c r="Y228" s="43" t="s">
        <v>72</v>
      </c>
      <c r="Z228" s="11">
        <f t="shared" si="31"/>
        <v>0</v>
      </c>
      <c r="AA228" s="408"/>
    </row>
    <row r="229" spans="1:27" x14ac:dyDescent="0.25">
      <c r="A229" s="58"/>
      <c r="B229" s="353"/>
      <c r="C229" s="353"/>
      <c r="D229" s="353"/>
      <c r="E229" s="353"/>
      <c r="F229" s="353"/>
      <c r="G229" s="354"/>
      <c r="H229" s="355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356">
        <f t="shared" si="33"/>
        <v>0</v>
      </c>
      <c r="W229" s="309">
        <f t="shared" si="34"/>
        <v>0</v>
      </c>
      <c r="X229" s="406">
        <f>E196</f>
        <v>564</v>
      </c>
      <c r="Y229" s="43" t="s">
        <v>241</v>
      </c>
      <c r="Z229" s="11">
        <f t="shared" si="31"/>
        <v>0</v>
      </c>
      <c r="AA229" s="408"/>
    </row>
    <row r="230" spans="1:27" ht="15.75" thickBot="1" x14ac:dyDescent="0.3">
      <c r="A230" s="188"/>
      <c r="B230" s="189"/>
      <c r="C230" s="189"/>
      <c r="D230" s="189"/>
      <c r="E230" s="189"/>
      <c r="F230" s="189"/>
      <c r="G230" s="354"/>
      <c r="H230" s="355">
        <v>1</v>
      </c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356">
        <f t="shared" si="33"/>
        <v>1</v>
      </c>
      <c r="W230" s="306">
        <f t="shared" si="34"/>
        <v>1.5408320493066256E-3</v>
      </c>
      <c r="X230" s="406">
        <f>E196</f>
        <v>564</v>
      </c>
      <c r="Y230" s="44" t="s">
        <v>37</v>
      </c>
      <c r="Z230" s="11">
        <f t="shared" si="31"/>
        <v>1</v>
      </c>
      <c r="AA230" s="415" t="s">
        <v>449</v>
      </c>
    </row>
    <row r="231" spans="1:27" ht="15.75" thickBot="1" x14ac:dyDescent="0.3">
      <c r="A231" s="47"/>
      <c r="B231" s="47"/>
      <c r="C231" s="47"/>
      <c r="D231" s="47"/>
      <c r="E231" s="47"/>
      <c r="F231" s="47"/>
      <c r="G231" s="53" t="s">
        <v>5</v>
      </c>
      <c r="H231" s="63">
        <f t="shared" ref="H231:U231" si="35">SUM(H197:H230)</f>
        <v>59</v>
      </c>
      <c r="I231" s="63">
        <f t="shared" si="35"/>
        <v>81</v>
      </c>
      <c r="J231" s="63">
        <f t="shared" si="35"/>
        <v>14</v>
      </c>
      <c r="K231" s="63">
        <f t="shared" si="35"/>
        <v>8</v>
      </c>
      <c r="L231" s="63">
        <f t="shared" si="35"/>
        <v>12</v>
      </c>
      <c r="M231" s="63">
        <f t="shared" si="35"/>
        <v>0</v>
      </c>
      <c r="N231" s="63">
        <f t="shared" si="35"/>
        <v>0</v>
      </c>
      <c r="O231" s="63">
        <f t="shared" si="35"/>
        <v>0</v>
      </c>
      <c r="P231" s="63">
        <f t="shared" si="35"/>
        <v>0</v>
      </c>
      <c r="Q231" s="63">
        <f t="shared" si="35"/>
        <v>0</v>
      </c>
      <c r="R231" s="63">
        <f t="shared" si="35"/>
        <v>0</v>
      </c>
      <c r="S231" s="63">
        <f t="shared" si="35"/>
        <v>0</v>
      </c>
      <c r="T231" s="63">
        <f t="shared" si="35"/>
        <v>0</v>
      </c>
      <c r="U231" s="63">
        <f t="shared" si="35"/>
        <v>0</v>
      </c>
      <c r="V231" s="382">
        <f t="shared" si="33"/>
        <v>85</v>
      </c>
      <c r="W231" s="334">
        <f t="shared" si="34"/>
        <v>0.13097072419106318</v>
      </c>
      <c r="X231" s="469">
        <f>E196</f>
        <v>564</v>
      </c>
    </row>
    <row r="233" spans="1:27" ht="15.75" thickBot="1" x14ac:dyDescent="0.3"/>
    <row r="234" spans="1:27" ht="60.75" thickBot="1" x14ac:dyDescent="0.3">
      <c r="A234" s="49" t="s">
        <v>23</v>
      </c>
      <c r="B234" s="49" t="s">
        <v>50</v>
      </c>
      <c r="C234" s="49" t="s">
        <v>55</v>
      </c>
      <c r="D234" s="49" t="s">
        <v>18</v>
      </c>
      <c r="E234" s="48" t="s">
        <v>17</v>
      </c>
      <c r="F234" s="50" t="s">
        <v>1</v>
      </c>
      <c r="G234" s="51" t="s">
        <v>24</v>
      </c>
      <c r="H234" s="83" t="s">
        <v>70</v>
      </c>
      <c r="I234" s="52" t="s">
        <v>71</v>
      </c>
      <c r="J234" s="52" t="s">
        <v>56</v>
      </c>
      <c r="K234" s="52" t="s">
        <v>61</v>
      </c>
      <c r="L234" s="52" t="s">
        <v>57</v>
      </c>
      <c r="M234" s="52" t="s">
        <v>62</v>
      </c>
      <c r="N234" s="52" t="s">
        <v>58</v>
      </c>
      <c r="O234" s="52" t="s">
        <v>63</v>
      </c>
      <c r="P234" s="52" t="s">
        <v>59</v>
      </c>
      <c r="Q234" s="52" t="s">
        <v>67</v>
      </c>
      <c r="R234" s="52" t="s">
        <v>60</v>
      </c>
      <c r="S234" s="52" t="s">
        <v>68</v>
      </c>
      <c r="T234" s="52" t="s">
        <v>128</v>
      </c>
      <c r="U234" s="52" t="s">
        <v>43</v>
      </c>
      <c r="V234" s="52" t="s">
        <v>5</v>
      </c>
      <c r="W234" s="48" t="s">
        <v>2</v>
      </c>
      <c r="X234" s="49" t="s">
        <v>119</v>
      </c>
      <c r="Y234" s="37" t="s">
        <v>21</v>
      </c>
      <c r="Z234" s="11" t="s">
        <v>5</v>
      </c>
      <c r="AA234" s="36" t="s">
        <v>7</v>
      </c>
    </row>
    <row r="235" spans="1:27" ht="15.75" thickBot="1" x14ac:dyDescent="0.3">
      <c r="A235" s="80">
        <v>1488944</v>
      </c>
      <c r="B235" s="80" t="s">
        <v>238</v>
      </c>
      <c r="C235" s="450">
        <v>576</v>
      </c>
      <c r="D235" s="450">
        <v>649</v>
      </c>
      <c r="E235" s="450">
        <v>557</v>
      </c>
      <c r="F235" s="451">
        <f>E235/D235</f>
        <v>0.85824345146379044</v>
      </c>
      <c r="G235" s="54">
        <v>45062</v>
      </c>
      <c r="H235" s="89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1"/>
      <c r="T235" s="413"/>
      <c r="U235" s="123"/>
      <c r="V235" s="123"/>
      <c r="W235" s="91"/>
      <c r="Y235" s="93" t="s">
        <v>79</v>
      </c>
      <c r="AA235" s="45" t="s">
        <v>74</v>
      </c>
    </row>
    <row r="236" spans="1:27" x14ac:dyDescent="0.25">
      <c r="A236" s="58"/>
      <c r="B236" s="353"/>
      <c r="C236" s="353"/>
      <c r="D236" s="353"/>
      <c r="E236" s="353"/>
      <c r="F236" s="353"/>
      <c r="G236" s="354"/>
      <c r="H236" s="348"/>
      <c r="I236" s="65">
        <v>21</v>
      </c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378">
        <f>SUM(H236,J236,L236,N236,P236,R236,U236,T236)</f>
        <v>0</v>
      </c>
      <c r="W236" s="307">
        <f>$V236/$D$235</f>
        <v>0</v>
      </c>
      <c r="X236" s="406">
        <f>E235</f>
        <v>557</v>
      </c>
      <c r="Y236" s="39" t="s">
        <v>19</v>
      </c>
      <c r="Z236" s="11">
        <f>V236</f>
        <v>0</v>
      </c>
      <c r="AA236" s="345"/>
    </row>
    <row r="237" spans="1:27" x14ac:dyDescent="0.25">
      <c r="A237" s="58"/>
      <c r="B237" s="353"/>
      <c r="C237" s="353"/>
      <c r="D237" s="353"/>
      <c r="E237" s="353"/>
      <c r="F237" s="353"/>
      <c r="G237" s="354"/>
      <c r="H237" s="355">
        <v>7</v>
      </c>
      <c r="I237" s="67"/>
      <c r="J237" s="67"/>
      <c r="K237" s="67"/>
      <c r="L237" s="67"/>
      <c r="M237" s="67"/>
      <c r="N237" s="72"/>
      <c r="O237" s="67"/>
      <c r="P237" s="67"/>
      <c r="Q237" s="67"/>
      <c r="R237" s="67"/>
      <c r="S237" s="67"/>
      <c r="T237" s="67"/>
      <c r="U237" s="67"/>
      <c r="V237" s="356">
        <f>SUM(H237,J237,L237,N237,P237,R237,U237,T237)</f>
        <v>7</v>
      </c>
      <c r="W237" s="309">
        <f t="shared" ref="W237:W255" si="36">$V237/$D$235</f>
        <v>1.078582434514638E-2</v>
      </c>
      <c r="X237" s="406">
        <f>E235</f>
        <v>557</v>
      </c>
      <c r="Y237" s="258" t="s">
        <v>51</v>
      </c>
      <c r="Z237" s="11">
        <f t="shared" ref="Z237:Z269" si="37">V237</f>
        <v>7</v>
      </c>
      <c r="AA237" s="345"/>
    </row>
    <row r="238" spans="1:27" x14ac:dyDescent="0.25">
      <c r="A238" s="58"/>
      <c r="B238" s="353"/>
      <c r="C238" s="353"/>
      <c r="D238" s="353"/>
      <c r="E238" s="353"/>
      <c r="F238" s="353"/>
      <c r="G238" s="354"/>
      <c r="H238" s="355">
        <v>42</v>
      </c>
      <c r="I238" s="67"/>
      <c r="J238" s="67">
        <v>2</v>
      </c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356">
        <f t="shared" ref="V238:V254" si="38">SUM(H238,J238,L238,N238,P238,R238,U238,T238)</f>
        <v>44</v>
      </c>
      <c r="W238" s="309">
        <f t="shared" si="36"/>
        <v>6.7796610169491525E-2</v>
      </c>
      <c r="X238" s="406">
        <f>E235</f>
        <v>557</v>
      </c>
      <c r="Y238" s="40" t="s">
        <v>16</v>
      </c>
      <c r="Z238" s="11">
        <f t="shared" si="37"/>
        <v>44</v>
      </c>
      <c r="AA238" s="372"/>
    </row>
    <row r="239" spans="1:27" x14ac:dyDescent="0.25">
      <c r="A239" s="58"/>
      <c r="B239" s="353"/>
      <c r="C239" s="353"/>
      <c r="D239" s="353"/>
      <c r="E239" s="353"/>
      <c r="F239" s="353"/>
      <c r="G239" s="354"/>
      <c r="H239" s="355"/>
      <c r="I239" s="67"/>
      <c r="J239" s="407"/>
      <c r="K239" s="407"/>
      <c r="L239" s="407"/>
      <c r="M239" s="67"/>
      <c r="N239" s="67"/>
      <c r="O239" s="67"/>
      <c r="P239" s="67"/>
      <c r="Q239" s="67"/>
      <c r="R239" s="67"/>
      <c r="S239" s="67"/>
      <c r="T239" s="67"/>
      <c r="U239" s="67"/>
      <c r="V239" s="356">
        <f t="shared" si="38"/>
        <v>0</v>
      </c>
      <c r="W239" s="309">
        <f t="shared" si="36"/>
        <v>0</v>
      </c>
      <c r="X239" s="406">
        <f>E235</f>
        <v>557</v>
      </c>
      <c r="Y239" s="40" t="s">
        <v>4</v>
      </c>
      <c r="Z239" s="11">
        <f t="shared" si="37"/>
        <v>0</v>
      </c>
      <c r="AA239" s="372"/>
    </row>
    <row r="240" spans="1:27" x14ac:dyDescent="0.25">
      <c r="A240" s="58"/>
      <c r="B240" s="353"/>
      <c r="C240" s="353"/>
      <c r="D240" s="353"/>
      <c r="E240" s="353"/>
      <c r="F240" s="353"/>
      <c r="G240" s="354"/>
      <c r="H240" s="355"/>
      <c r="I240" s="67">
        <v>3</v>
      </c>
      <c r="J240" s="67">
        <v>6</v>
      </c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356">
        <f t="shared" si="38"/>
        <v>6</v>
      </c>
      <c r="W240" s="309">
        <f t="shared" si="36"/>
        <v>9.2449922958397542E-3</v>
      </c>
      <c r="X240" s="406">
        <f>E235</f>
        <v>557</v>
      </c>
      <c r="Y240" s="40" t="s">
        <v>14</v>
      </c>
      <c r="Z240" s="11">
        <f t="shared" si="37"/>
        <v>6</v>
      </c>
      <c r="AA240" s="174"/>
    </row>
    <row r="241" spans="1:27" x14ac:dyDescent="0.25">
      <c r="A241" s="58"/>
      <c r="B241" s="353"/>
      <c r="C241" s="353"/>
      <c r="D241" s="353"/>
      <c r="E241" s="353"/>
      <c r="F241" s="353"/>
      <c r="G241" s="354"/>
      <c r="H241" s="355"/>
      <c r="I241" s="67">
        <v>4</v>
      </c>
      <c r="J241" s="67">
        <v>4</v>
      </c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356">
        <f t="shared" si="38"/>
        <v>4</v>
      </c>
      <c r="W241" s="309">
        <f t="shared" si="36"/>
        <v>6.1633281972265025E-3</v>
      </c>
      <c r="X241" s="406">
        <f>E235</f>
        <v>557</v>
      </c>
      <c r="Y241" s="40" t="s">
        <v>15</v>
      </c>
      <c r="Z241" s="11">
        <f t="shared" si="37"/>
        <v>4</v>
      </c>
      <c r="AA241" s="352"/>
    </row>
    <row r="242" spans="1:27" x14ac:dyDescent="0.25">
      <c r="A242" s="58" t="s">
        <v>182</v>
      </c>
      <c r="B242" s="353"/>
      <c r="C242" s="353"/>
      <c r="D242" s="353"/>
      <c r="E242" s="353"/>
      <c r="F242" s="353"/>
      <c r="G242" s="354"/>
      <c r="H242" s="355"/>
      <c r="I242" s="67">
        <v>14</v>
      </c>
      <c r="J242" s="67">
        <v>3</v>
      </c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356">
        <f t="shared" si="38"/>
        <v>3</v>
      </c>
      <c r="W242" s="309">
        <f t="shared" si="36"/>
        <v>4.6224961479198771E-3</v>
      </c>
      <c r="X242" s="406">
        <f>E235</f>
        <v>557</v>
      </c>
      <c r="Y242" s="40" t="s">
        <v>8</v>
      </c>
      <c r="Z242" s="11">
        <f t="shared" si="37"/>
        <v>3</v>
      </c>
      <c r="AA242" s="352"/>
    </row>
    <row r="243" spans="1:27" x14ac:dyDescent="0.25">
      <c r="A243" s="58"/>
      <c r="B243" s="353"/>
      <c r="C243" s="353"/>
      <c r="D243" s="353"/>
      <c r="E243" s="353"/>
      <c r="F243" s="353"/>
      <c r="G243" s="354"/>
      <c r="H243" s="355"/>
      <c r="I243" s="67">
        <v>1</v>
      </c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356">
        <f t="shared" si="38"/>
        <v>0</v>
      </c>
      <c r="W243" s="309">
        <f t="shared" si="36"/>
        <v>0</v>
      </c>
      <c r="X243" s="406">
        <f>E235</f>
        <v>557</v>
      </c>
      <c r="Y243" s="40" t="s">
        <v>9</v>
      </c>
      <c r="Z243" s="11">
        <f t="shared" si="37"/>
        <v>0</v>
      </c>
      <c r="AA243" s="408"/>
    </row>
    <row r="244" spans="1:27" x14ac:dyDescent="0.25">
      <c r="A244" s="58"/>
      <c r="B244" s="353"/>
      <c r="C244" s="353"/>
      <c r="D244" s="353"/>
      <c r="E244" s="353"/>
      <c r="F244" s="353"/>
      <c r="G244" s="354"/>
      <c r="H244" s="375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356">
        <f t="shared" si="38"/>
        <v>0</v>
      </c>
      <c r="W244" s="309">
        <f t="shared" si="36"/>
        <v>0</v>
      </c>
      <c r="X244" s="406">
        <f>E235</f>
        <v>557</v>
      </c>
      <c r="Y244" s="40" t="s">
        <v>72</v>
      </c>
      <c r="Z244" s="11">
        <f t="shared" si="37"/>
        <v>0</v>
      </c>
      <c r="AA244" s="408"/>
    </row>
    <row r="245" spans="1:27" x14ac:dyDescent="0.25">
      <c r="A245" s="58"/>
      <c r="B245" s="353"/>
      <c r="C245" s="353"/>
      <c r="D245" s="353"/>
      <c r="E245" s="353"/>
      <c r="F245" s="353"/>
      <c r="G245" s="354"/>
      <c r="H245" s="375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356">
        <f t="shared" si="38"/>
        <v>0</v>
      </c>
      <c r="W245" s="309">
        <f t="shared" si="36"/>
        <v>0</v>
      </c>
      <c r="X245" s="406">
        <f>E235</f>
        <v>557</v>
      </c>
      <c r="Y245" s="40" t="s">
        <v>0</v>
      </c>
      <c r="Z245" s="11">
        <f t="shared" si="37"/>
        <v>0</v>
      </c>
      <c r="AA245" s="409"/>
    </row>
    <row r="246" spans="1:27" x14ac:dyDescent="0.25">
      <c r="A246" s="58"/>
      <c r="B246" s="353"/>
      <c r="C246" s="353"/>
      <c r="D246" s="353"/>
      <c r="E246" s="353"/>
      <c r="F246" s="353"/>
      <c r="G246" s="354"/>
      <c r="H246" s="375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356">
        <f t="shared" si="38"/>
        <v>0</v>
      </c>
      <c r="W246" s="309">
        <f t="shared" si="36"/>
        <v>0</v>
      </c>
      <c r="X246" s="406">
        <f>E235</f>
        <v>557</v>
      </c>
      <c r="Y246" s="40" t="s">
        <v>20</v>
      </c>
      <c r="Z246" s="11">
        <f t="shared" si="37"/>
        <v>0</v>
      </c>
      <c r="AA246" s="409"/>
    </row>
    <row r="247" spans="1:27" x14ac:dyDescent="0.25">
      <c r="A247" s="58"/>
      <c r="B247" s="353"/>
      <c r="C247" s="353"/>
      <c r="D247" s="353"/>
      <c r="E247" s="353"/>
      <c r="F247" s="353" t="s">
        <v>109</v>
      </c>
      <c r="G247" s="354"/>
      <c r="H247" s="375"/>
      <c r="I247" s="67">
        <v>3</v>
      </c>
      <c r="J247" s="67">
        <v>1</v>
      </c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356">
        <f t="shared" si="38"/>
        <v>1</v>
      </c>
      <c r="W247" s="309">
        <f t="shared" si="36"/>
        <v>1.5408320493066256E-3</v>
      </c>
      <c r="X247" s="406">
        <f>E235</f>
        <v>557</v>
      </c>
      <c r="Y247" s="40" t="s">
        <v>3</v>
      </c>
      <c r="Z247" s="11">
        <f t="shared" si="37"/>
        <v>1</v>
      </c>
      <c r="AA247" s="409"/>
    </row>
    <row r="248" spans="1:27" x14ac:dyDescent="0.25">
      <c r="A248" s="430"/>
      <c r="B248" s="432"/>
      <c r="C248" s="432"/>
      <c r="D248" s="432"/>
      <c r="E248" s="432"/>
      <c r="F248" s="432"/>
      <c r="G248" s="431"/>
      <c r="H248" s="410"/>
      <c r="I248" s="67">
        <v>4</v>
      </c>
      <c r="J248" s="72"/>
      <c r="K248" s="72"/>
      <c r="L248" s="72"/>
      <c r="M248" s="67"/>
      <c r="N248" s="72"/>
      <c r="O248" s="72"/>
      <c r="P248" s="72"/>
      <c r="Q248" s="72"/>
      <c r="R248" s="72"/>
      <c r="S248" s="72"/>
      <c r="T248" s="72"/>
      <c r="U248" s="72"/>
      <c r="V248" s="356">
        <f t="shared" si="38"/>
        <v>0</v>
      </c>
      <c r="W248" s="309">
        <f t="shared" si="36"/>
        <v>0</v>
      </c>
      <c r="X248" s="406">
        <f>E235</f>
        <v>557</v>
      </c>
      <c r="Y248" s="40" t="s">
        <v>195</v>
      </c>
      <c r="Z248" s="11">
        <f t="shared" si="37"/>
        <v>0</v>
      </c>
      <c r="AA248" s="409"/>
    </row>
    <row r="249" spans="1:27" x14ac:dyDescent="0.25">
      <c r="A249" s="430"/>
      <c r="B249" s="432"/>
      <c r="C249" s="432"/>
      <c r="D249" s="432"/>
      <c r="E249" s="432"/>
      <c r="F249" s="432"/>
      <c r="G249" s="431"/>
      <c r="H249" s="402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356">
        <f t="shared" si="38"/>
        <v>0</v>
      </c>
      <c r="W249" s="309">
        <f t="shared" si="36"/>
        <v>0</v>
      </c>
      <c r="X249" s="406">
        <f>E235</f>
        <v>557</v>
      </c>
      <c r="Y249" s="258" t="s">
        <v>88</v>
      </c>
      <c r="Z249" s="11">
        <f t="shared" si="37"/>
        <v>0</v>
      </c>
      <c r="AA249" s="409"/>
    </row>
    <row r="250" spans="1:27" x14ac:dyDescent="0.25">
      <c r="A250" s="58"/>
      <c r="B250" s="353"/>
      <c r="C250" s="353"/>
      <c r="D250" s="353"/>
      <c r="E250" s="353"/>
      <c r="F250" s="353"/>
      <c r="G250" s="62"/>
      <c r="H250" s="364"/>
      <c r="I250" s="364">
        <v>12</v>
      </c>
      <c r="J250" s="67"/>
      <c r="K250" s="67"/>
      <c r="L250" s="67"/>
      <c r="M250" s="364"/>
      <c r="N250" s="67"/>
      <c r="O250" s="67"/>
      <c r="P250" s="67"/>
      <c r="Q250" s="67"/>
      <c r="R250" s="67"/>
      <c r="S250" s="67"/>
      <c r="T250" s="67"/>
      <c r="U250" s="67"/>
      <c r="V250" s="356">
        <f t="shared" si="38"/>
        <v>0</v>
      </c>
      <c r="W250" s="309">
        <f t="shared" si="36"/>
        <v>0</v>
      </c>
      <c r="X250" s="406">
        <f>E235</f>
        <v>557</v>
      </c>
      <c r="Y250" s="258" t="s">
        <v>13</v>
      </c>
      <c r="Z250" s="11">
        <f t="shared" si="37"/>
        <v>0</v>
      </c>
      <c r="AA250" s="411"/>
    </row>
    <row r="251" spans="1:27" x14ac:dyDescent="0.25">
      <c r="A251" s="58"/>
      <c r="B251" s="353"/>
      <c r="C251" s="353"/>
      <c r="D251" s="353"/>
      <c r="E251" s="353"/>
      <c r="F251" s="353"/>
      <c r="G251" s="62"/>
      <c r="H251" s="364"/>
      <c r="I251" s="67">
        <v>4</v>
      </c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356">
        <f t="shared" si="38"/>
        <v>0</v>
      </c>
      <c r="W251" s="309">
        <f t="shared" si="36"/>
        <v>0</v>
      </c>
      <c r="X251" s="406">
        <f>E235</f>
        <v>557</v>
      </c>
      <c r="Y251" s="40" t="s">
        <v>100</v>
      </c>
      <c r="Z251" s="11">
        <f t="shared" si="37"/>
        <v>0</v>
      </c>
      <c r="AA251" s="175" t="s">
        <v>314</v>
      </c>
    </row>
    <row r="252" spans="1:27" x14ac:dyDescent="0.25">
      <c r="A252" s="58"/>
      <c r="B252" s="353"/>
      <c r="C252" s="353"/>
      <c r="D252" s="353"/>
      <c r="E252" s="353"/>
      <c r="F252" s="353"/>
      <c r="G252" s="354"/>
      <c r="H252" s="355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>
        <v>1</v>
      </c>
      <c r="U252" s="67"/>
      <c r="V252" s="356">
        <f t="shared" si="38"/>
        <v>1</v>
      </c>
      <c r="W252" s="309">
        <f t="shared" si="36"/>
        <v>1.5408320493066256E-3</v>
      </c>
      <c r="X252" s="406">
        <f>E235</f>
        <v>557</v>
      </c>
      <c r="Y252" s="259" t="s">
        <v>84</v>
      </c>
      <c r="Z252" s="11">
        <f t="shared" si="37"/>
        <v>1</v>
      </c>
      <c r="AA252" s="409"/>
    </row>
    <row r="253" spans="1:27" x14ac:dyDescent="0.25">
      <c r="A253" s="58"/>
      <c r="B253" s="353"/>
      <c r="C253" s="353"/>
      <c r="D253" s="353"/>
      <c r="E253" s="353"/>
      <c r="F253" s="353"/>
      <c r="G253" s="354"/>
      <c r="H253" s="355"/>
      <c r="I253" s="67"/>
      <c r="J253" s="67">
        <v>1</v>
      </c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356">
        <f t="shared" si="38"/>
        <v>1</v>
      </c>
      <c r="W253" s="309">
        <f t="shared" si="36"/>
        <v>1.5408320493066256E-3</v>
      </c>
      <c r="X253" s="406">
        <f>E235</f>
        <v>557</v>
      </c>
      <c r="Y253" s="40" t="s">
        <v>29</v>
      </c>
      <c r="Z253" s="11">
        <f t="shared" si="37"/>
        <v>1</v>
      </c>
      <c r="AA253" s="411"/>
    </row>
    <row r="254" spans="1:27" x14ac:dyDescent="0.25">
      <c r="A254" s="58"/>
      <c r="B254" s="353"/>
      <c r="C254" s="353"/>
      <c r="D254" s="353"/>
      <c r="E254" s="353"/>
      <c r="F254" s="353"/>
      <c r="G254" s="354"/>
      <c r="H254" s="361"/>
      <c r="I254" s="72">
        <v>1</v>
      </c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>
        <v>1</v>
      </c>
      <c r="V254" s="356">
        <f t="shared" si="38"/>
        <v>1</v>
      </c>
      <c r="W254" s="309">
        <f t="shared" si="36"/>
        <v>1.5408320493066256E-3</v>
      </c>
      <c r="X254" s="406">
        <f>E235</f>
        <v>557</v>
      </c>
      <c r="Y254" s="259" t="s">
        <v>10</v>
      </c>
      <c r="Z254" s="11">
        <f t="shared" si="37"/>
        <v>1</v>
      </c>
      <c r="AA254" s="408"/>
    </row>
    <row r="255" spans="1:27" ht="15.75" thickBot="1" x14ac:dyDescent="0.3">
      <c r="A255" s="58"/>
      <c r="B255" s="353"/>
      <c r="C255" s="353"/>
      <c r="D255" s="353"/>
      <c r="E255" s="353"/>
      <c r="F255" s="353"/>
      <c r="G255" s="354"/>
      <c r="H255" s="361">
        <v>1</v>
      </c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356">
        <f>SUM(H255,J255,L255,N255,P255,R255,U255,T255)</f>
        <v>1</v>
      </c>
      <c r="W255" s="334">
        <f t="shared" si="36"/>
        <v>1.5408320493066256E-3</v>
      </c>
      <c r="X255" s="406">
        <f>E235</f>
        <v>557</v>
      </c>
      <c r="Y255" s="259" t="s">
        <v>458</v>
      </c>
      <c r="Z255" s="11">
        <f t="shared" si="37"/>
        <v>1</v>
      </c>
      <c r="AA255" s="409"/>
    </row>
    <row r="256" spans="1:27" ht="15.75" thickBot="1" x14ac:dyDescent="0.3">
      <c r="A256" s="58"/>
      <c r="B256" s="353"/>
      <c r="C256" s="353"/>
      <c r="D256" s="353"/>
      <c r="E256" s="353"/>
      <c r="F256" s="353"/>
      <c r="G256" s="354"/>
      <c r="H256" s="412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413"/>
      <c r="W256" s="199"/>
      <c r="X256" s="413"/>
      <c r="Y256" s="81" t="s">
        <v>22</v>
      </c>
      <c r="Z256" s="11">
        <f t="shared" si="37"/>
        <v>0</v>
      </c>
      <c r="AA256" s="409"/>
    </row>
    <row r="257" spans="1:27" x14ac:dyDescent="0.25">
      <c r="A257" s="58"/>
      <c r="B257" s="353"/>
      <c r="C257" s="353"/>
      <c r="D257" s="353"/>
      <c r="E257" s="353"/>
      <c r="F257" s="353"/>
      <c r="G257" s="354"/>
      <c r="H257" s="414"/>
      <c r="I257" s="68"/>
      <c r="J257" s="68"/>
      <c r="K257" s="68"/>
      <c r="L257" s="68"/>
      <c r="M257" s="68"/>
      <c r="N257" s="68"/>
      <c r="O257" s="68"/>
      <c r="P257" s="68"/>
      <c r="Q257" s="67"/>
      <c r="R257" s="68"/>
      <c r="S257" s="68"/>
      <c r="T257" s="68"/>
      <c r="U257" s="68"/>
      <c r="V257" s="356">
        <f t="shared" ref="V257:V270" si="39">SUM(H257,J257,L257,N257,P257,R257,U257)</f>
        <v>0</v>
      </c>
      <c r="W257" s="307">
        <f>$V257/$D$235</f>
        <v>0</v>
      </c>
      <c r="X257" s="406">
        <f>E235</f>
        <v>557</v>
      </c>
      <c r="Y257" s="258" t="s">
        <v>75</v>
      </c>
      <c r="Z257" s="11">
        <f t="shared" si="37"/>
        <v>0</v>
      </c>
      <c r="AA257" s="409"/>
    </row>
    <row r="258" spans="1:27" x14ac:dyDescent="0.25">
      <c r="A258" s="58"/>
      <c r="B258" s="353"/>
      <c r="C258" s="353"/>
      <c r="D258" s="353"/>
      <c r="E258" s="353"/>
      <c r="F258" s="353"/>
      <c r="G258" s="354"/>
      <c r="H258" s="355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356">
        <f t="shared" si="39"/>
        <v>0</v>
      </c>
      <c r="W258" s="309">
        <f t="shared" ref="W258:W270" si="40">$V258/$D$235</f>
        <v>0</v>
      </c>
      <c r="X258" s="406">
        <f>E235</f>
        <v>557</v>
      </c>
      <c r="Y258" s="41" t="s">
        <v>181</v>
      </c>
      <c r="Z258" s="11">
        <f t="shared" si="37"/>
        <v>0</v>
      </c>
      <c r="AA258" s="174"/>
    </row>
    <row r="259" spans="1:27" x14ac:dyDescent="0.25">
      <c r="A259" s="58"/>
      <c r="B259" s="353"/>
      <c r="C259" s="353"/>
      <c r="D259" s="353"/>
      <c r="E259" s="353"/>
      <c r="F259" s="353"/>
      <c r="G259" s="354"/>
      <c r="H259" s="355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356">
        <f t="shared" si="39"/>
        <v>0</v>
      </c>
      <c r="W259" s="309">
        <f t="shared" si="40"/>
        <v>0</v>
      </c>
      <c r="X259" s="406">
        <f>E235</f>
        <v>557</v>
      </c>
      <c r="Y259" s="42" t="s">
        <v>26</v>
      </c>
      <c r="Z259" s="11">
        <f t="shared" si="37"/>
        <v>0</v>
      </c>
      <c r="AA259" s="409"/>
    </row>
    <row r="260" spans="1:27" x14ac:dyDescent="0.25">
      <c r="A260" s="58"/>
      <c r="B260" s="353"/>
      <c r="C260" s="353"/>
      <c r="D260" s="353"/>
      <c r="E260" s="353"/>
      <c r="F260" s="353"/>
      <c r="G260" s="354"/>
      <c r="H260" s="355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356">
        <f t="shared" si="39"/>
        <v>0</v>
      </c>
      <c r="W260" s="309">
        <f t="shared" si="40"/>
        <v>0</v>
      </c>
      <c r="X260" s="406">
        <f>E235</f>
        <v>557</v>
      </c>
      <c r="Y260" s="43" t="s">
        <v>27</v>
      </c>
      <c r="Z260" s="11">
        <f t="shared" si="37"/>
        <v>0</v>
      </c>
      <c r="AA260" s="174"/>
    </row>
    <row r="261" spans="1:27" x14ac:dyDescent="0.25">
      <c r="A261" s="58"/>
      <c r="B261" s="353"/>
      <c r="C261" s="353"/>
      <c r="D261" s="353"/>
      <c r="E261" s="353"/>
      <c r="F261" s="353" t="s">
        <v>109</v>
      </c>
      <c r="G261" s="354"/>
      <c r="H261" s="355">
        <v>1</v>
      </c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356">
        <f t="shared" si="39"/>
        <v>1</v>
      </c>
      <c r="W261" s="309">
        <f t="shared" si="40"/>
        <v>1.5408320493066256E-3</v>
      </c>
      <c r="X261" s="406">
        <f>E235</f>
        <v>557</v>
      </c>
      <c r="Y261" s="43" t="s">
        <v>39</v>
      </c>
      <c r="Z261" s="11">
        <f t="shared" si="37"/>
        <v>1</v>
      </c>
      <c r="AA261" s="174"/>
    </row>
    <row r="262" spans="1:27" x14ac:dyDescent="0.25">
      <c r="A262" s="58"/>
      <c r="B262" s="353"/>
      <c r="C262" s="353"/>
      <c r="D262" s="353"/>
      <c r="E262" s="353"/>
      <c r="F262" s="353"/>
      <c r="G262" s="354"/>
      <c r="H262" s="355">
        <v>1</v>
      </c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356">
        <f t="shared" si="39"/>
        <v>1</v>
      </c>
      <c r="W262" s="309">
        <f t="shared" si="40"/>
        <v>1.5408320493066256E-3</v>
      </c>
      <c r="X262" s="406">
        <f>E235</f>
        <v>557</v>
      </c>
      <c r="Y262" s="43" t="s">
        <v>363</v>
      </c>
      <c r="Z262" s="11">
        <f t="shared" si="37"/>
        <v>1</v>
      </c>
      <c r="AA262" s="425"/>
    </row>
    <row r="263" spans="1:27" x14ac:dyDescent="0.25">
      <c r="A263" s="58"/>
      <c r="B263" s="353"/>
      <c r="C263" s="353"/>
      <c r="D263" s="353"/>
      <c r="E263" s="353"/>
      <c r="F263" s="353"/>
      <c r="G263" s="354"/>
      <c r="H263" s="355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356">
        <f t="shared" si="39"/>
        <v>0</v>
      </c>
      <c r="W263" s="309">
        <f t="shared" si="40"/>
        <v>0</v>
      </c>
      <c r="X263" s="406">
        <f>E235</f>
        <v>557</v>
      </c>
      <c r="Y263" s="258" t="s">
        <v>192</v>
      </c>
      <c r="Z263" s="11">
        <f t="shared" si="37"/>
        <v>0</v>
      </c>
      <c r="AA263" s="174"/>
    </row>
    <row r="264" spans="1:27" x14ac:dyDescent="0.25">
      <c r="A264" s="58"/>
      <c r="B264" s="353"/>
      <c r="C264" s="353"/>
      <c r="D264" s="353"/>
      <c r="E264" s="353"/>
      <c r="F264" s="353"/>
      <c r="G264" s="354"/>
      <c r="H264" s="355">
        <v>2</v>
      </c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356">
        <f t="shared" si="39"/>
        <v>2</v>
      </c>
      <c r="W264" s="309">
        <f t="shared" si="40"/>
        <v>3.0816640986132513E-3</v>
      </c>
      <c r="X264" s="406">
        <f>E235</f>
        <v>557</v>
      </c>
      <c r="Y264" s="43" t="s">
        <v>110</v>
      </c>
      <c r="Z264" s="11">
        <f t="shared" si="37"/>
        <v>2</v>
      </c>
      <c r="AA264" s="408" t="s">
        <v>460</v>
      </c>
    </row>
    <row r="265" spans="1:27" x14ac:dyDescent="0.25">
      <c r="A265" s="58"/>
      <c r="B265" s="353"/>
      <c r="C265" s="353"/>
      <c r="D265" s="353"/>
      <c r="E265" s="353"/>
      <c r="F265" s="353"/>
      <c r="G265" s="354"/>
      <c r="H265" s="355">
        <v>2</v>
      </c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356">
        <f t="shared" si="39"/>
        <v>2</v>
      </c>
      <c r="W265" s="309">
        <f t="shared" si="40"/>
        <v>3.0816640986132513E-3</v>
      </c>
      <c r="X265" s="406">
        <f>E235</f>
        <v>557</v>
      </c>
      <c r="Y265" s="43" t="s">
        <v>54</v>
      </c>
      <c r="Z265" s="11">
        <f t="shared" si="37"/>
        <v>2</v>
      </c>
      <c r="AA265" s="408" t="s">
        <v>461</v>
      </c>
    </row>
    <row r="266" spans="1:27" x14ac:dyDescent="0.25">
      <c r="A266" s="58"/>
      <c r="B266" s="353"/>
      <c r="C266" s="353"/>
      <c r="D266" s="353"/>
      <c r="E266" s="353"/>
      <c r="F266" s="353"/>
      <c r="G266" s="354"/>
      <c r="H266" s="355">
        <v>8</v>
      </c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356">
        <f t="shared" si="39"/>
        <v>8</v>
      </c>
      <c r="W266" s="309">
        <f t="shared" si="40"/>
        <v>1.2326656394453005E-2</v>
      </c>
      <c r="X266" s="406">
        <f>E235</f>
        <v>557</v>
      </c>
      <c r="Y266" s="43" t="s">
        <v>459</v>
      </c>
      <c r="Z266" s="11">
        <f t="shared" si="37"/>
        <v>8</v>
      </c>
      <c r="AA266" s="408"/>
    </row>
    <row r="267" spans="1:27" x14ac:dyDescent="0.25">
      <c r="A267" s="58"/>
      <c r="B267" s="353"/>
      <c r="C267" s="353"/>
      <c r="D267" s="353"/>
      <c r="E267" s="353"/>
      <c r="F267" s="353"/>
      <c r="G267" s="354"/>
      <c r="H267" s="355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356">
        <f t="shared" si="39"/>
        <v>0</v>
      </c>
      <c r="W267" s="309">
        <f t="shared" si="40"/>
        <v>0</v>
      </c>
      <c r="X267" s="406">
        <f>E235</f>
        <v>557</v>
      </c>
      <c r="Y267" s="43" t="s">
        <v>72</v>
      </c>
      <c r="Z267" s="11">
        <f t="shared" si="37"/>
        <v>0</v>
      </c>
      <c r="AA267" s="408"/>
    </row>
    <row r="268" spans="1:27" x14ac:dyDescent="0.25">
      <c r="A268" s="58"/>
      <c r="B268" s="353"/>
      <c r="C268" s="353"/>
      <c r="D268" s="353"/>
      <c r="E268" s="353"/>
      <c r="F268" s="353"/>
      <c r="G268" s="354"/>
      <c r="H268" s="355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356">
        <f t="shared" si="39"/>
        <v>0</v>
      </c>
      <c r="W268" s="309">
        <f t="shared" si="40"/>
        <v>0</v>
      </c>
      <c r="X268" s="406">
        <f>E235</f>
        <v>557</v>
      </c>
      <c r="Y268" s="43" t="s">
        <v>241</v>
      </c>
      <c r="Z268" s="11">
        <f t="shared" si="37"/>
        <v>0</v>
      </c>
      <c r="AA268" s="408"/>
    </row>
    <row r="269" spans="1:27" ht="15.75" thickBot="1" x14ac:dyDescent="0.3">
      <c r="A269" s="188"/>
      <c r="B269" s="189"/>
      <c r="C269" s="189"/>
      <c r="D269" s="189"/>
      <c r="E269" s="189"/>
      <c r="F269" s="189"/>
      <c r="G269" s="354"/>
      <c r="H269" s="355">
        <v>9</v>
      </c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356">
        <f t="shared" si="39"/>
        <v>9</v>
      </c>
      <c r="W269" s="306">
        <f t="shared" si="40"/>
        <v>1.386748844375963E-2</v>
      </c>
      <c r="X269" s="406">
        <f>E235</f>
        <v>557</v>
      </c>
      <c r="Y269" s="44" t="s">
        <v>16</v>
      </c>
      <c r="Z269" s="11">
        <f t="shared" si="37"/>
        <v>9</v>
      </c>
      <c r="AA269" s="415"/>
    </row>
    <row r="270" spans="1:27" ht="15.75" thickBot="1" x14ac:dyDescent="0.3">
      <c r="A270" s="47"/>
      <c r="B270" s="47"/>
      <c r="C270" s="47"/>
      <c r="D270" s="47"/>
      <c r="E270" s="47"/>
      <c r="F270" s="47"/>
      <c r="G270" s="53" t="s">
        <v>5</v>
      </c>
      <c r="H270" s="63">
        <f t="shared" ref="H270:U270" si="41">SUM(H236:H269)</f>
        <v>73</v>
      </c>
      <c r="I270" s="63">
        <f t="shared" si="41"/>
        <v>67</v>
      </c>
      <c r="J270" s="63">
        <f t="shared" si="41"/>
        <v>17</v>
      </c>
      <c r="K270" s="63">
        <f t="shared" si="41"/>
        <v>0</v>
      </c>
      <c r="L270" s="63">
        <f t="shared" si="41"/>
        <v>0</v>
      </c>
      <c r="M270" s="63">
        <f t="shared" si="41"/>
        <v>0</v>
      </c>
      <c r="N270" s="63">
        <f t="shared" si="41"/>
        <v>0</v>
      </c>
      <c r="O270" s="63">
        <f t="shared" si="41"/>
        <v>0</v>
      </c>
      <c r="P270" s="63">
        <f t="shared" si="41"/>
        <v>0</v>
      </c>
      <c r="Q270" s="63">
        <f t="shared" si="41"/>
        <v>0</v>
      </c>
      <c r="R270" s="63">
        <f t="shared" si="41"/>
        <v>0</v>
      </c>
      <c r="S270" s="63">
        <f t="shared" si="41"/>
        <v>0</v>
      </c>
      <c r="T270" s="63">
        <f t="shared" si="41"/>
        <v>1</v>
      </c>
      <c r="U270" s="63">
        <f t="shared" si="41"/>
        <v>1</v>
      </c>
      <c r="V270" s="382">
        <f t="shared" si="39"/>
        <v>91</v>
      </c>
      <c r="W270" s="334">
        <f t="shared" si="40"/>
        <v>0.14021571648690292</v>
      </c>
      <c r="X270" s="469">
        <f>E235</f>
        <v>557</v>
      </c>
    </row>
    <row r="272" spans="1:27" ht="15.75" thickBot="1" x14ac:dyDescent="0.3"/>
    <row r="273" spans="1:27" ht="60.75" thickBot="1" x14ac:dyDescent="0.3">
      <c r="A273" s="49" t="s">
        <v>23</v>
      </c>
      <c r="B273" s="49" t="s">
        <v>50</v>
      </c>
      <c r="C273" s="49" t="s">
        <v>55</v>
      </c>
      <c r="D273" s="49" t="s">
        <v>18</v>
      </c>
      <c r="E273" s="48" t="s">
        <v>17</v>
      </c>
      <c r="F273" s="50" t="s">
        <v>1</v>
      </c>
      <c r="G273" s="51" t="s">
        <v>24</v>
      </c>
      <c r="H273" s="83" t="s">
        <v>70</v>
      </c>
      <c r="I273" s="52" t="s">
        <v>71</v>
      </c>
      <c r="J273" s="52" t="s">
        <v>56</v>
      </c>
      <c r="K273" s="52" t="s">
        <v>61</v>
      </c>
      <c r="L273" s="52" t="s">
        <v>57</v>
      </c>
      <c r="M273" s="52" t="s">
        <v>62</v>
      </c>
      <c r="N273" s="52" t="s">
        <v>58</v>
      </c>
      <c r="O273" s="52" t="s">
        <v>63</v>
      </c>
      <c r="P273" s="52" t="s">
        <v>59</v>
      </c>
      <c r="Q273" s="52" t="s">
        <v>67</v>
      </c>
      <c r="R273" s="52" t="s">
        <v>60</v>
      </c>
      <c r="S273" s="52" t="s">
        <v>68</v>
      </c>
      <c r="T273" s="52" t="s">
        <v>128</v>
      </c>
      <c r="U273" s="52" t="s">
        <v>43</v>
      </c>
      <c r="V273" s="52" t="s">
        <v>5</v>
      </c>
      <c r="W273" s="48" t="s">
        <v>2</v>
      </c>
      <c r="X273" s="49" t="s">
        <v>119</v>
      </c>
      <c r="Y273" s="37" t="s">
        <v>21</v>
      </c>
      <c r="Z273" s="11" t="s">
        <v>5</v>
      </c>
      <c r="AA273" s="36" t="s">
        <v>7</v>
      </c>
    </row>
    <row r="274" spans="1:27" ht="15.75" thickBot="1" x14ac:dyDescent="0.3">
      <c r="A274" s="80">
        <v>1488014</v>
      </c>
      <c r="B274" s="80" t="s">
        <v>238</v>
      </c>
      <c r="C274" s="450">
        <v>576</v>
      </c>
      <c r="D274" s="450">
        <v>734</v>
      </c>
      <c r="E274" s="450">
        <v>560</v>
      </c>
      <c r="F274" s="451">
        <f>E274/D274</f>
        <v>0.76294277929155319</v>
      </c>
      <c r="G274" s="54">
        <v>45066</v>
      </c>
      <c r="H274" s="89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1"/>
      <c r="T274" s="413"/>
      <c r="U274" s="123"/>
      <c r="V274" s="123"/>
      <c r="W274" s="91"/>
      <c r="Y274" s="93" t="s">
        <v>79</v>
      </c>
      <c r="AA274" s="45" t="s">
        <v>74</v>
      </c>
    </row>
    <row r="275" spans="1:27" x14ac:dyDescent="0.25">
      <c r="A275" s="58"/>
      <c r="B275" s="353"/>
      <c r="C275" s="353"/>
      <c r="D275" s="353"/>
      <c r="E275" s="353"/>
      <c r="F275" s="353"/>
      <c r="G275" s="354"/>
      <c r="H275" s="348"/>
      <c r="I275" s="65">
        <v>9</v>
      </c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378">
        <f>SUM(H275,J275,L275,N275,P275,R275,U275,T275)</f>
        <v>0</v>
      </c>
      <c r="W275" s="307">
        <f>$V275/$D$274</f>
        <v>0</v>
      </c>
      <c r="X275" s="406">
        <f>E274</f>
        <v>560</v>
      </c>
      <c r="Y275" s="39" t="s">
        <v>19</v>
      </c>
      <c r="Z275" s="11">
        <f>V275</f>
        <v>0</v>
      </c>
      <c r="AA275" s="345"/>
    </row>
    <row r="276" spans="1:27" x14ac:dyDescent="0.25">
      <c r="A276" s="58"/>
      <c r="B276" s="353"/>
      <c r="C276" s="353"/>
      <c r="D276" s="353"/>
      <c r="E276" s="353"/>
      <c r="F276" s="353"/>
      <c r="G276" s="354"/>
      <c r="H276" s="355">
        <v>13</v>
      </c>
      <c r="I276" s="67"/>
      <c r="J276" s="67">
        <v>6</v>
      </c>
      <c r="K276" s="67"/>
      <c r="L276" s="67"/>
      <c r="M276" s="67"/>
      <c r="N276" s="72"/>
      <c r="O276" s="67"/>
      <c r="P276" s="67"/>
      <c r="Q276" s="67"/>
      <c r="R276" s="67"/>
      <c r="S276" s="67"/>
      <c r="T276" s="67"/>
      <c r="U276" s="67"/>
      <c r="V276" s="356">
        <f>SUM(H276,J276,L276,N276,P276,R276,U276,T276)</f>
        <v>19</v>
      </c>
      <c r="W276" s="309">
        <f t="shared" ref="W276:W294" si="42">$V276/$D$274</f>
        <v>2.5885558583106268E-2</v>
      </c>
      <c r="X276" s="406">
        <f>E274</f>
        <v>560</v>
      </c>
      <c r="Y276" s="258" t="s">
        <v>51</v>
      </c>
      <c r="Z276" s="11">
        <f t="shared" ref="Z276:Z308" si="43">V276</f>
        <v>19</v>
      </c>
      <c r="AA276" s="345"/>
    </row>
    <row r="277" spans="1:27" x14ac:dyDescent="0.25">
      <c r="A277" s="58"/>
      <c r="B277" s="353"/>
      <c r="C277" s="353"/>
      <c r="D277" s="353"/>
      <c r="E277" s="353"/>
      <c r="F277" s="353"/>
      <c r="G277" s="354"/>
      <c r="H277" s="355">
        <v>94</v>
      </c>
      <c r="I277" s="67"/>
      <c r="J277" s="67">
        <v>7</v>
      </c>
      <c r="K277" s="67"/>
      <c r="L277" s="67">
        <v>7</v>
      </c>
      <c r="M277" s="67"/>
      <c r="N277" s="67"/>
      <c r="O277" s="67"/>
      <c r="P277" s="67"/>
      <c r="Q277" s="67"/>
      <c r="R277" s="67"/>
      <c r="S277" s="67"/>
      <c r="T277" s="67"/>
      <c r="U277" s="67"/>
      <c r="V277" s="356">
        <f t="shared" ref="V277:V293" si="44">SUM(H277,J277,L277,N277,P277,R277,U277,T277)</f>
        <v>108</v>
      </c>
      <c r="W277" s="309">
        <f t="shared" si="42"/>
        <v>0.14713896457765668</v>
      </c>
      <c r="X277" s="406">
        <f>E274</f>
        <v>560</v>
      </c>
      <c r="Y277" s="40" t="s">
        <v>16</v>
      </c>
      <c r="Z277" s="11">
        <f t="shared" si="43"/>
        <v>108</v>
      </c>
      <c r="AA277" s="372"/>
    </row>
    <row r="278" spans="1:27" x14ac:dyDescent="0.25">
      <c r="A278" s="58"/>
      <c r="B278" s="353"/>
      <c r="C278" s="353"/>
      <c r="D278" s="353"/>
      <c r="E278" s="353"/>
      <c r="F278" s="353"/>
      <c r="G278" s="354"/>
      <c r="H278" s="355"/>
      <c r="I278" s="67"/>
      <c r="J278" s="407"/>
      <c r="K278" s="407"/>
      <c r="L278" s="407"/>
      <c r="M278" s="67"/>
      <c r="N278" s="67"/>
      <c r="O278" s="67"/>
      <c r="P278" s="67"/>
      <c r="Q278" s="67"/>
      <c r="R278" s="67"/>
      <c r="S278" s="67"/>
      <c r="T278" s="67"/>
      <c r="U278" s="67"/>
      <c r="V278" s="356">
        <f t="shared" si="44"/>
        <v>0</v>
      </c>
      <c r="W278" s="309">
        <f t="shared" si="42"/>
        <v>0</v>
      </c>
      <c r="X278" s="406">
        <f>E274</f>
        <v>560</v>
      </c>
      <c r="Y278" s="40" t="s">
        <v>4</v>
      </c>
      <c r="Z278" s="11">
        <f t="shared" si="43"/>
        <v>0</v>
      </c>
      <c r="AA278" s="372"/>
    </row>
    <row r="279" spans="1:27" x14ac:dyDescent="0.25">
      <c r="A279" s="58"/>
      <c r="B279" s="353"/>
      <c r="C279" s="353"/>
      <c r="D279" s="353"/>
      <c r="E279" s="353"/>
      <c r="F279" s="353"/>
      <c r="G279" s="354"/>
      <c r="H279" s="355"/>
      <c r="I279" s="67">
        <v>1</v>
      </c>
      <c r="J279" s="67">
        <v>5</v>
      </c>
      <c r="K279" s="67">
        <v>2</v>
      </c>
      <c r="L279" s="67">
        <v>1</v>
      </c>
      <c r="M279" s="67"/>
      <c r="N279" s="67"/>
      <c r="O279" s="67"/>
      <c r="P279" s="67"/>
      <c r="Q279" s="67"/>
      <c r="R279" s="67"/>
      <c r="S279" s="67"/>
      <c r="T279" s="67"/>
      <c r="U279" s="67"/>
      <c r="V279" s="356">
        <f t="shared" si="44"/>
        <v>6</v>
      </c>
      <c r="W279" s="309">
        <f t="shared" si="42"/>
        <v>8.1743869209809257E-3</v>
      </c>
      <c r="X279" s="406">
        <f>E274</f>
        <v>560</v>
      </c>
      <c r="Y279" s="40" t="s">
        <v>14</v>
      </c>
      <c r="Z279" s="11">
        <f t="shared" si="43"/>
        <v>6</v>
      </c>
      <c r="AA279" s="174"/>
    </row>
    <row r="280" spans="1:27" x14ac:dyDescent="0.25">
      <c r="A280" s="58"/>
      <c r="B280" s="353"/>
      <c r="C280" s="353"/>
      <c r="D280" s="353"/>
      <c r="E280" s="353"/>
      <c r="F280" s="353"/>
      <c r="G280" s="354"/>
      <c r="H280" s="355"/>
      <c r="I280" s="67">
        <v>2</v>
      </c>
      <c r="J280" s="67">
        <v>2</v>
      </c>
      <c r="K280" s="67">
        <v>1</v>
      </c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356">
        <f t="shared" si="44"/>
        <v>2</v>
      </c>
      <c r="W280" s="309">
        <f t="shared" si="42"/>
        <v>2.7247956403269754E-3</v>
      </c>
      <c r="X280" s="406">
        <f>E274</f>
        <v>560</v>
      </c>
      <c r="Y280" s="40" t="s">
        <v>15</v>
      </c>
      <c r="Z280" s="11">
        <f t="shared" si="43"/>
        <v>2</v>
      </c>
      <c r="AA280" s="352"/>
    </row>
    <row r="281" spans="1:27" x14ac:dyDescent="0.25">
      <c r="A281" s="58" t="s">
        <v>182</v>
      </c>
      <c r="B281" s="353"/>
      <c r="C281" s="353"/>
      <c r="D281" s="353"/>
      <c r="E281" s="353"/>
      <c r="F281" s="353"/>
      <c r="G281" s="354"/>
      <c r="H281" s="355"/>
      <c r="I281" s="67">
        <v>12</v>
      </c>
      <c r="J281" s="67">
        <v>4</v>
      </c>
      <c r="K281" s="67">
        <v>4</v>
      </c>
      <c r="L281" s="67">
        <v>5</v>
      </c>
      <c r="M281" s="67"/>
      <c r="N281" s="67"/>
      <c r="O281" s="67"/>
      <c r="P281" s="67"/>
      <c r="Q281" s="67"/>
      <c r="R281" s="67"/>
      <c r="S281" s="67"/>
      <c r="T281" s="67"/>
      <c r="U281" s="67"/>
      <c r="V281" s="356">
        <f t="shared" si="44"/>
        <v>9</v>
      </c>
      <c r="W281" s="309">
        <f t="shared" si="42"/>
        <v>1.226158038147139E-2</v>
      </c>
      <c r="X281" s="406">
        <f>E274</f>
        <v>560</v>
      </c>
      <c r="Y281" s="40" t="s">
        <v>8</v>
      </c>
      <c r="Z281" s="11">
        <f t="shared" si="43"/>
        <v>9</v>
      </c>
      <c r="AA281" s="352"/>
    </row>
    <row r="282" spans="1:27" x14ac:dyDescent="0.25">
      <c r="A282" s="58"/>
      <c r="B282" s="353"/>
      <c r="C282" s="353"/>
      <c r="D282" s="353"/>
      <c r="E282" s="353"/>
      <c r="F282" s="353"/>
      <c r="G282" s="354"/>
      <c r="H282" s="355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356">
        <f t="shared" si="44"/>
        <v>0</v>
      </c>
      <c r="W282" s="309">
        <f t="shared" si="42"/>
        <v>0</v>
      </c>
      <c r="X282" s="406">
        <f>E274</f>
        <v>560</v>
      </c>
      <c r="Y282" s="40" t="s">
        <v>9</v>
      </c>
      <c r="Z282" s="11">
        <f t="shared" si="43"/>
        <v>0</v>
      </c>
      <c r="AA282" s="408"/>
    </row>
    <row r="283" spans="1:27" x14ac:dyDescent="0.25">
      <c r="A283" s="58"/>
      <c r="B283" s="353"/>
      <c r="C283" s="353"/>
      <c r="D283" s="353"/>
      <c r="E283" s="353"/>
      <c r="F283" s="353"/>
      <c r="G283" s="354"/>
      <c r="H283" s="375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356">
        <f t="shared" si="44"/>
        <v>0</v>
      </c>
      <c r="W283" s="309">
        <f t="shared" si="42"/>
        <v>0</v>
      </c>
      <c r="X283" s="406">
        <f>E274</f>
        <v>560</v>
      </c>
      <c r="Y283" s="40" t="s">
        <v>72</v>
      </c>
      <c r="Z283" s="11">
        <f t="shared" si="43"/>
        <v>0</v>
      </c>
      <c r="AA283" s="408"/>
    </row>
    <row r="284" spans="1:27" x14ac:dyDescent="0.25">
      <c r="A284" s="58"/>
      <c r="B284" s="353"/>
      <c r="C284" s="353"/>
      <c r="D284" s="353"/>
      <c r="E284" s="353"/>
      <c r="F284" s="353"/>
      <c r="G284" s="354"/>
      <c r="H284" s="375"/>
      <c r="I284" s="67">
        <v>4</v>
      </c>
      <c r="J284" s="67">
        <v>1</v>
      </c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356">
        <f t="shared" si="44"/>
        <v>1</v>
      </c>
      <c r="W284" s="309">
        <f t="shared" si="42"/>
        <v>1.3623978201634877E-3</v>
      </c>
      <c r="X284" s="406">
        <f>E274</f>
        <v>560</v>
      </c>
      <c r="Y284" s="40" t="s">
        <v>0</v>
      </c>
      <c r="Z284" s="11">
        <f t="shared" si="43"/>
        <v>1</v>
      </c>
      <c r="AA284" s="409"/>
    </row>
    <row r="285" spans="1:27" x14ac:dyDescent="0.25">
      <c r="A285" s="58"/>
      <c r="B285" s="353"/>
      <c r="C285" s="353"/>
      <c r="D285" s="353"/>
      <c r="E285" s="353"/>
      <c r="F285" s="353"/>
      <c r="G285" s="354"/>
      <c r="H285" s="375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356">
        <f t="shared" si="44"/>
        <v>0</v>
      </c>
      <c r="W285" s="309">
        <f t="shared" si="42"/>
        <v>0</v>
      </c>
      <c r="X285" s="406">
        <f>E274</f>
        <v>560</v>
      </c>
      <c r="Y285" s="40" t="s">
        <v>20</v>
      </c>
      <c r="Z285" s="11">
        <f t="shared" si="43"/>
        <v>0</v>
      </c>
      <c r="AA285" s="409"/>
    </row>
    <row r="286" spans="1:27" x14ac:dyDescent="0.25">
      <c r="A286" s="58"/>
      <c r="B286" s="353"/>
      <c r="C286" s="353"/>
      <c r="D286" s="353"/>
      <c r="E286" s="353"/>
      <c r="F286" s="353" t="s">
        <v>109</v>
      </c>
      <c r="G286" s="354"/>
      <c r="H286" s="375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356">
        <f t="shared" si="44"/>
        <v>0</v>
      </c>
      <c r="W286" s="309">
        <f t="shared" si="42"/>
        <v>0</v>
      </c>
      <c r="X286" s="406">
        <f>E274</f>
        <v>560</v>
      </c>
      <c r="Y286" s="40" t="s">
        <v>3</v>
      </c>
      <c r="Z286" s="11">
        <f t="shared" si="43"/>
        <v>0</v>
      </c>
      <c r="AA286" s="409"/>
    </row>
    <row r="287" spans="1:27" x14ac:dyDescent="0.25">
      <c r="A287" s="430"/>
      <c r="B287" s="432"/>
      <c r="C287" s="432"/>
      <c r="D287" s="432"/>
      <c r="E287" s="432"/>
      <c r="F287" s="432"/>
      <c r="G287" s="431"/>
      <c r="H287" s="410"/>
      <c r="I287" s="67">
        <v>6</v>
      </c>
      <c r="J287" s="72"/>
      <c r="K287" s="72"/>
      <c r="L287" s="72"/>
      <c r="M287" s="67"/>
      <c r="N287" s="72"/>
      <c r="O287" s="72"/>
      <c r="P287" s="72"/>
      <c r="Q287" s="72"/>
      <c r="R287" s="72"/>
      <c r="S287" s="72"/>
      <c r="T287" s="72"/>
      <c r="U287" s="72"/>
      <c r="V287" s="356">
        <f t="shared" si="44"/>
        <v>0</v>
      </c>
      <c r="W287" s="309">
        <f t="shared" si="42"/>
        <v>0</v>
      </c>
      <c r="X287" s="406">
        <f>E274</f>
        <v>560</v>
      </c>
      <c r="Y287" s="40" t="s">
        <v>477</v>
      </c>
      <c r="Z287" s="11">
        <f t="shared" si="43"/>
        <v>0</v>
      </c>
      <c r="AA287" s="409"/>
    </row>
    <row r="288" spans="1:27" x14ac:dyDescent="0.25">
      <c r="A288" s="430"/>
      <c r="B288" s="432"/>
      <c r="C288" s="432"/>
      <c r="D288" s="432"/>
      <c r="E288" s="432"/>
      <c r="F288" s="432"/>
      <c r="G288" s="431"/>
      <c r="H288" s="402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356">
        <f t="shared" si="44"/>
        <v>0</v>
      </c>
      <c r="W288" s="309">
        <f t="shared" si="42"/>
        <v>0</v>
      </c>
      <c r="X288" s="406">
        <f>E274</f>
        <v>560</v>
      </c>
      <c r="Y288" s="258" t="s">
        <v>88</v>
      </c>
      <c r="Z288" s="11">
        <f t="shared" si="43"/>
        <v>0</v>
      </c>
      <c r="AA288" s="409"/>
    </row>
    <row r="289" spans="1:27" x14ac:dyDescent="0.25">
      <c r="A289" s="58"/>
      <c r="B289" s="353"/>
      <c r="C289" s="353"/>
      <c r="D289" s="353"/>
      <c r="E289" s="353"/>
      <c r="F289" s="353"/>
      <c r="G289" s="62"/>
      <c r="H289" s="364"/>
      <c r="I289" s="364">
        <v>18</v>
      </c>
      <c r="J289" s="67"/>
      <c r="K289" s="67"/>
      <c r="L289" s="67"/>
      <c r="M289" s="364"/>
      <c r="N289" s="67"/>
      <c r="O289" s="67"/>
      <c r="P289" s="67"/>
      <c r="Q289" s="67"/>
      <c r="R289" s="67"/>
      <c r="S289" s="67"/>
      <c r="T289" s="67"/>
      <c r="U289" s="67"/>
      <c r="V289" s="356">
        <f t="shared" si="44"/>
        <v>0</v>
      </c>
      <c r="W289" s="309">
        <f t="shared" si="42"/>
        <v>0</v>
      </c>
      <c r="X289" s="406">
        <f>E274</f>
        <v>560</v>
      </c>
      <c r="Y289" s="258" t="s">
        <v>13</v>
      </c>
      <c r="Z289" s="11">
        <f t="shared" si="43"/>
        <v>0</v>
      </c>
      <c r="AA289" s="411"/>
    </row>
    <row r="290" spans="1:27" x14ac:dyDescent="0.25">
      <c r="A290" s="58"/>
      <c r="B290" s="353"/>
      <c r="C290" s="353"/>
      <c r="D290" s="353"/>
      <c r="E290" s="353"/>
      <c r="F290" s="353"/>
      <c r="G290" s="62"/>
      <c r="H290" s="364"/>
      <c r="I290" s="67">
        <v>8</v>
      </c>
      <c r="J290" s="67"/>
      <c r="K290" s="67">
        <v>2</v>
      </c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356">
        <f t="shared" si="44"/>
        <v>0</v>
      </c>
      <c r="W290" s="309">
        <f t="shared" si="42"/>
        <v>0</v>
      </c>
      <c r="X290" s="406">
        <f>E274</f>
        <v>560</v>
      </c>
      <c r="Y290" s="40" t="s">
        <v>100</v>
      </c>
      <c r="Z290" s="11">
        <f t="shared" si="43"/>
        <v>0</v>
      </c>
      <c r="AA290" s="175" t="s">
        <v>341</v>
      </c>
    </row>
    <row r="291" spans="1:27" x14ac:dyDescent="0.25">
      <c r="A291" s="58"/>
      <c r="B291" s="353"/>
      <c r="C291" s="353"/>
      <c r="D291" s="353"/>
      <c r="E291" s="353"/>
      <c r="F291" s="353"/>
      <c r="G291" s="354"/>
      <c r="H291" s="355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356">
        <f t="shared" si="44"/>
        <v>0</v>
      </c>
      <c r="W291" s="309">
        <f t="shared" si="42"/>
        <v>0</v>
      </c>
      <c r="X291" s="406">
        <f>E274</f>
        <v>560</v>
      </c>
      <c r="Y291" s="259" t="s">
        <v>447</v>
      </c>
      <c r="Z291" s="11">
        <f t="shared" si="43"/>
        <v>0</v>
      </c>
      <c r="AA291" s="409"/>
    </row>
    <row r="292" spans="1:27" x14ac:dyDescent="0.25">
      <c r="A292" s="58"/>
      <c r="B292" s="353"/>
      <c r="C292" s="353"/>
      <c r="D292" s="353"/>
      <c r="E292" s="353"/>
      <c r="F292" s="353"/>
      <c r="G292" s="354"/>
      <c r="H292" s="355"/>
      <c r="I292" s="67"/>
      <c r="J292" s="67"/>
      <c r="K292" s="67"/>
      <c r="L292" s="67">
        <v>3</v>
      </c>
      <c r="M292" s="67"/>
      <c r="N292" s="67"/>
      <c r="O292" s="67"/>
      <c r="P292" s="67"/>
      <c r="Q292" s="67"/>
      <c r="R292" s="67"/>
      <c r="S292" s="67"/>
      <c r="T292" s="67"/>
      <c r="U292" s="67"/>
      <c r="V292" s="356">
        <f t="shared" si="44"/>
        <v>3</v>
      </c>
      <c r="W292" s="309">
        <f t="shared" si="42"/>
        <v>4.0871934604904629E-3</v>
      </c>
      <c r="X292" s="406">
        <f>E274</f>
        <v>560</v>
      </c>
      <c r="Y292" s="40" t="s">
        <v>29</v>
      </c>
      <c r="Z292" s="11">
        <f t="shared" si="43"/>
        <v>3</v>
      </c>
      <c r="AA292" s="411"/>
    </row>
    <row r="293" spans="1:27" x14ac:dyDescent="0.25">
      <c r="A293" s="58"/>
      <c r="B293" s="353"/>
      <c r="C293" s="353"/>
      <c r="D293" s="353"/>
      <c r="E293" s="353"/>
      <c r="F293" s="353"/>
      <c r="G293" s="354"/>
      <c r="H293" s="361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356">
        <f t="shared" si="44"/>
        <v>0</v>
      </c>
      <c r="W293" s="309">
        <f t="shared" si="42"/>
        <v>0</v>
      </c>
      <c r="X293" s="406">
        <f>E274</f>
        <v>560</v>
      </c>
      <c r="Y293" s="259" t="s">
        <v>10</v>
      </c>
      <c r="Z293" s="11">
        <f t="shared" si="43"/>
        <v>0</v>
      </c>
      <c r="AA293" s="408"/>
    </row>
    <row r="294" spans="1:27" ht="15.75" thickBot="1" x14ac:dyDescent="0.3">
      <c r="A294" s="58"/>
      <c r="B294" s="353"/>
      <c r="C294" s="353"/>
      <c r="D294" s="353"/>
      <c r="E294" s="353"/>
      <c r="F294" s="353"/>
      <c r="G294" s="354"/>
      <c r="H294" s="361"/>
      <c r="I294" s="72">
        <v>1</v>
      </c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356">
        <f>SUM(H294,J294,L294,N294,P294,R294,U294,T294)</f>
        <v>0</v>
      </c>
      <c r="W294" s="334">
        <f t="shared" si="42"/>
        <v>0</v>
      </c>
      <c r="X294" s="406">
        <f>E274</f>
        <v>560</v>
      </c>
      <c r="Y294" s="259" t="s">
        <v>478</v>
      </c>
      <c r="Z294" s="11">
        <f t="shared" si="43"/>
        <v>0</v>
      </c>
      <c r="AA294" s="409"/>
    </row>
    <row r="295" spans="1:27" ht="15.75" thickBot="1" x14ac:dyDescent="0.3">
      <c r="A295" s="58"/>
      <c r="B295" s="353"/>
      <c r="C295" s="353"/>
      <c r="D295" s="353"/>
      <c r="E295" s="353"/>
      <c r="F295" s="353"/>
      <c r="G295" s="354"/>
      <c r="H295" s="412"/>
      <c r="I295" s="199"/>
      <c r="J295" s="199"/>
      <c r="K295" s="199"/>
      <c r="L295" s="199"/>
      <c r="M295" s="199"/>
      <c r="N295" s="199"/>
      <c r="O295" s="199"/>
      <c r="P295" s="199"/>
      <c r="Q295" s="199"/>
      <c r="R295" s="199"/>
      <c r="S295" s="199"/>
      <c r="T295" s="199"/>
      <c r="U295" s="199"/>
      <c r="V295" s="413"/>
      <c r="W295" s="199"/>
      <c r="X295" s="413"/>
      <c r="Y295" s="81" t="s">
        <v>22</v>
      </c>
      <c r="Z295" s="11">
        <f t="shared" si="43"/>
        <v>0</v>
      </c>
      <c r="AA295" s="409"/>
    </row>
    <row r="296" spans="1:27" x14ac:dyDescent="0.25">
      <c r="A296" s="58"/>
      <c r="B296" s="353"/>
      <c r="C296" s="353"/>
      <c r="D296" s="353"/>
      <c r="E296" s="353"/>
      <c r="F296" s="353"/>
      <c r="G296" s="354"/>
      <c r="H296" s="414">
        <v>3</v>
      </c>
      <c r="I296" s="68"/>
      <c r="J296" s="68"/>
      <c r="K296" s="68"/>
      <c r="L296" s="68"/>
      <c r="M296" s="68"/>
      <c r="N296" s="68"/>
      <c r="O296" s="68"/>
      <c r="P296" s="68"/>
      <c r="Q296" s="67"/>
      <c r="R296" s="68"/>
      <c r="S296" s="68"/>
      <c r="T296" s="68"/>
      <c r="U296" s="68"/>
      <c r="V296" s="356">
        <f t="shared" ref="V296:V309" si="45">SUM(H296,J296,L296,N296,P296,R296,U296)</f>
        <v>3</v>
      </c>
      <c r="W296" s="307">
        <f>$V296/$D$274</f>
        <v>4.0871934604904629E-3</v>
      </c>
      <c r="X296" s="406">
        <f>E274</f>
        <v>560</v>
      </c>
      <c r="Y296" s="258" t="s">
        <v>75</v>
      </c>
      <c r="Z296" s="11">
        <f t="shared" si="43"/>
        <v>3</v>
      </c>
      <c r="AA296" s="409"/>
    </row>
    <row r="297" spans="1:27" x14ac:dyDescent="0.25">
      <c r="A297" s="58"/>
      <c r="B297" s="353"/>
      <c r="C297" s="353"/>
      <c r="D297" s="353"/>
      <c r="E297" s="353"/>
      <c r="F297" s="353"/>
      <c r="G297" s="354"/>
      <c r="H297" s="355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356">
        <f t="shared" si="45"/>
        <v>0</v>
      </c>
      <c r="W297" s="309">
        <f t="shared" ref="W297:W309" si="46">$V297/$D$274</f>
        <v>0</v>
      </c>
      <c r="X297" s="406">
        <f>E274</f>
        <v>560</v>
      </c>
      <c r="Y297" s="41" t="s">
        <v>181</v>
      </c>
      <c r="Z297" s="11">
        <f t="shared" si="43"/>
        <v>0</v>
      </c>
      <c r="AA297" s="174"/>
    </row>
    <row r="298" spans="1:27" x14ac:dyDescent="0.25">
      <c r="A298" s="58"/>
      <c r="B298" s="353"/>
      <c r="C298" s="353"/>
      <c r="D298" s="353"/>
      <c r="E298" s="353"/>
      <c r="F298" s="353"/>
      <c r="G298" s="354"/>
      <c r="H298" s="355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356">
        <f t="shared" si="45"/>
        <v>0</v>
      </c>
      <c r="W298" s="309">
        <f t="shared" si="46"/>
        <v>0</v>
      </c>
      <c r="X298" s="406">
        <f>E274</f>
        <v>560</v>
      </c>
      <c r="Y298" s="42" t="s">
        <v>26</v>
      </c>
      <c r="Z298" s="11">
        <f t="shared" si="43"/>
        <v>0</v>
      </c>
      <c r="AA298" s="409"/>
    </row>
    <row r="299" spans="1:27" x14ac:dyDescent="0.25">
      <c r="A299" s="58"/>
      <c r="B299" s="353"/>
      <c r="C299" s="353"/>
      <c r="D299" s="353"/>
      <c r="E299" s="353"/>
      <c r="F299" s="353"/>
      <c r="G299" s="354"/>
      <c r="H299" s="355">
        <v>2</v>
      </c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356">
        <f t="shared" si="45"/>
        <v>2</v>
      </c>
      <c r="W299" s="309">
        <f t="shared" si="46"/>
        <v>2.7247956403269754E-3</v>
      </c>
      <c r="X299" s="406">
        <f>E274</f>
        <v>560</v>
      </c>
      <c r="Y299" s="43" t="s">
        <v>27</v>
      </c>
      <c r="Z299" s="11">
        <f t="shared" si="43"/>
        <v>2</v>
      </c>
      <c r="AA299" s="174"/>
    </row>
    <row r="300" spans="1:27" x14ac:dyDescent="0.25">
      <c r="A300" s="58"/>
      <c r="B300" s="353"/>
      <c r="C300" s="353"/>
      <c r="D300" s="353"/>
      <c r="E300" s="353"/>
      <c r="F300" s="353" t="s">
        <v>109</v>
      </c>
      <c r="G300" s="354"/>
      <c r="H300" s="355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356">
        <f t="shared" si="45"/>
        <v>0</v>
      </c>
      <c r="W300" s="309">
        <f t="shared" si="46"/>
        <v>0</v>
      </c>
      <c r="X300" s="406">
        <f>E274</f>
        <v>560</v>
      </c>
      <c r="Y300" s="43" t="s">
        <v>39</v>
      </c>
      <c r="Z300" s="11">
        <f t="shared" si="43"/>
        <v>0</v>
      </c>
      <c r="AA300" s="174"/>
    </row>
    <row r="301" spans="1:27" x14ac:dyDescent="0.25">
      <c r="A301" s="58"/>
      <c r="B301" s="353"/>
      <c r="C301" s="353"/>
      <c r="D301" s="353"/>
      <c r="E301" s="353"/>
      <c r="F301" s="353"/>
      <c r="G301" s="354"/>
      <c r="H301" s="355">
        <v>8</v>
      </c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356">
        <f t="shared" si="45"/>
        <v>8</v>
      </c>
      <c r="W301" s="309">
        <f t="shared" si="46"/>
        <v>1.0899182561307902E-2</v>
      </c>
      <c r="X301" s="406">
        <f>E274</f>
        <v>560</v>
      </c>
      <c r="Y301" s="43" t="s">
        <v>363</v>
      </c>
      <c r="Z301" s="11">
        <f t="shared" si="43"/>
        <v>8</v>
      </c>
      <c r="AA301" s="425"/>
    </row>
    <row r="302" spans="1:27" x14ac:dyDescent="0.25">
      <c r="A302" s="58"/>
      <c r="B302" s="353"/>
      <c r="C302" s="353"/>
      <c r="D302" s="353"/>
      <c r="E302" s="353"/>
      <c r="F302" s="353"/>
      <c r="G302" s="354"/>
      <c r="H302" s="355">
        <v>1</v>
      </c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356">
        <f t="shared" si="45"/>
        <v>1</v>
      </c>
      <c r="W302" s="309">
        <f t="shared" si="46"/>
        <v>1.3623978201634877E-3</v>
      </c>
      <c r="X302" s="406">
        <f>E274</f>
        <v>560</v>
      </c>
      <c r="Y302" s="258" t="s">
        <v>192</v>
      </c>
      <c r="Z302" s="11">
        <f t="shared" si="43"/>
        <v>1</v>
      </c>
      <c r="AA302" s="174"/>
    </row>
    <row r="303" spans="1:27" x14ac:dyDescent="0.25">
      <c r="A303" s="58"/>
      <c r="B303" s="353"/>
      <c r="C303" s="353"/>
      <c r="D303" s="353"/>
      <c r="E303" s="353"/>
      <c r="F303" s="353"/>
      <c r="G303" s="354"/>
      <c r="H303" s="355">
        <v>2</v>
      </c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356">
        <f t="shared" si="45"/>
        <v>2</v>
      </c>
      <c r="W303" s="309">
        <f t="shared" si="46"/>
        <v>2.7247956403269754E-3</v>
      </c>
      <c r="X303" s="406">
        <f>E274</f>
        <v>560</v>
      </c>
      <c r="Y303" s="43" t="s">
        <v>110</v>
      </c>
      <c r="Z303" s="11">
        <f t="shared" si="43"/>
        <v>2</v>
      </c>
      <c r="AA303" s="408" t="s">
        <v>479</v>
      </c>
    </row>
    <row r="304" spans="1:27" x14ac:dyDescent="0.25">
      <c r="A304" s="58"/>
      <c r="B304" s="353"/>
      <c r="C304" s="353"/>
      <c r="D304" s="353"/>
      <c r="E304" s="353"/>
      <c r="F304" s="353"/>
      <c r="G304" s="354"/>
      <c r="H304" s="355">
        <v>1</v>
      </c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356">
        <f t="shared" si="45"/>
        <v>1</v>
      </c>
      <c r="W304" s="309">
        <f t="shared" si="46"/>
        <v>1.3623978201634877E-3</v>
      </c>
      <c r="X304" s="406">
        <f>E274</f>
        <v>560</v>
      </c>
      <c r="Y304" s="43" t="s">
        <v>54</v>
      </c>
      <c r="Z304" s="11">
        <f t="shared" si="43"/>
        <v>1</v>
      </c>
      <c r="AA304" s="408"/>
    </row>
    <row r="305" spans="1:27" x14ac:dyDescent="0.25">
      <c r="A305" s="58"/>
      <c r="B305" s="353"/>
      <c r="C305" s="353"/>
      <c r="D305" s="353"/>
      <c r="E305" s="353"/>
      <c r="F305" s="353"/>
      <c r="G305" s="354"/>
      <c r="H305" s="355">
        <v>9</v>
      </c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356">
        <f t="shared" si="45"/>
        <v>9</v>
      </c>
      <c r="W305" s="309">
        <f t="shared" si="46"/>
        <v>1.226158038147139E-2</v>
      </c>
      <c r="X305" s="406">
        <f>E274</f>
        <v>560</v>
      </c>
      <c r="Y305" s="43" t="s">
        <v>459</v>
      </c>
      <c r="Z305" s="11">
        <f t="shared" si="43"/>
        <v>9</v>
      </c>
      <c r="AA305" s="408"/>
    </row>
    <row r="306" spans="1:27" x14ac:dyDescent="0.25">
      <c r="A306" s="58"/>
      <c r="B306" s="353"/>
      <c r="C306" s="353"/>
      <c r="D306" s="353"/>
      <c r="E306" s="353"/>
      <c r="F306" s="353"/>
      <c r="G306" s="354"/>
      <c r="H306" s="355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356">
        <f t="shared" si="45"/>
        <v>0</v>
      </c>
      <c r="W306" s="309">
        <f t="shared" si="46"/>
        <v>0</v>
      </c>
      <c r="X306" s="406">
        <f>E274</f>
        <v>560</v>
      </c>
      <c r="Y306" s="43" t="s">
        <v>72</v>
      </c>
      <c r="Z306" s="11">
        <f t="shared" si="43"/>
        <v>0</v>
      </c>
      <c r="AA306" s="408"/>
    </row>
    <row r="307" spans="1:27" x14ac:dyDescent="0.25">
      <c r="A307" s="58"/>
      <c r="B307" s="353"/>
      <c r="C307" s="353"/>
      <c r="D307" s="353"/>
      <c r="E307" s="353"/>
      <c r="F307" s="353"/>
      <c r="G307" s="354"/>
      <c r="H307" s="355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356">
        <f t="shared" si="45"/>
        <v>0</v>
      </c>
      <c r="W307" s="309">
        <f t="shared" si="46"/>
        <v>0</v>
      </c>
      <c r="X307" s="406">
        <f>E274</f>
        <v>560</v>
      </c>
      <c r="Y307" s="43" t="s">
        <v>241</v>
      </c>
      <c r="Z307" s="11">
        <f t="shared" si="43"/>
        <v>0</v>
      </c>
      <c r="AA307" s="408"/>
    </row>
    <row r="308" spans="1:27" ht="15.75" thickBot="1" x14ac:dyDescent="0.3">
      <c r="A308" s="188"/>
      <c r="B308" s="189"/>
      <c r="C308" s="189"/>
      <c r="D308" s="189"/>
      <c r="E308" s="189"/>
      <c r="F308" s="189"/>
      <c r="G308" s="354"/>
      <c r="H308" s="355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356">
        <f t="shared" si="45"/>
        <v>0</v>
      </c>
      <c r="W308" s="306">
        <f t="shared" si="46"/>
        <v>0</v>
      </c>
      <c r="X308" s="406">
        <f>E274</f>
        <v>560</v>
      </c>
      <c r="Y308" s="44" t="s">
        <v>16</v>
      </c>
      <c r="Z308" s="11">
        <f t="shared" si="43"/>
        <v>0</v>
      </c>
      <c r="AA308" s="415"/>
    </row>
    <row r="309" spans="1:27" ht="15.75" thickBot="1" x14ac:dyDescent="0.3">
      <c r="A309" s="47"/>
      <c r="B309" s="47"/>
      <c r="C309" s="47"/>
      <c r="D309" s="47"/>
      <c r="E309" s="47"/>
      <c r="F309" s="47"/>
      <c r="G309" s="53" t="s">
        <v>5</v>
      </c>
      <c r="H309" s="63">
        <f t="shared" ref="H309:U309" si="47">SUM(H275:H308)</f>
        <v>133</v>
      </c>
      <c r="I309" s="63">
        <f t="shared" si="47"/>
        <v>61</v>
      </c>
      <c r="J309" s="63">
        <f t="shared" si="47"/>
        <v>25</v>
      </c>
      <c r="K309" s="63">
        <f t="shared" si="47"/>
        <v>9</v>
      </c>
      <c r="L309" s="63">
        <f t="shared" si="47"/>
        <v>16</v>
      </c>
      <c r="M309" s="63">
        <f t="shared" si="47"/>
        <v>0</v>
      </c>
      <c r="N309" s="63">
        <f t="shared" si="47"/>
        <v>0</v>
      </c>
      <c r="O309" s="63">
        <f t="shared" si="47"/>
        <v>0</v>
      </c>
      <c r="P309" s="63">
        <f t="shared" si="47"/>
        <v>0</v>
      </c>
      <c r="Q309" s="63">
        <f t="shared" si="47"/>
        <v>0</v>
      </c>
      <c r="R309" s="63">
        <f t="shared" si="47"/>
        <v>0</v>
      </c>
      <c r="S309" s="63">
        <f t="shared" si="47"/>
        <v>0</v>
      </c>
      <c r="T309" s="63">
        <f t="shared" si="47"/>
        <v>0</v>
      </c>
      <c r="U309" s="63">
        <f t="shared" si="47"/>
        <v>0</v>
      </c>
      <c r="V309" s="382">
        <f t="shared" si="45"/>
        <v>174</v>
      </c>
      <c r="W309" s="334">
        <f t="shared" si="46"/>
        <v>0.23705722070844687</v>
      </c>
      <c r="X309" s="469">
        <f>E274</f>
        <v>560</v>
      </c>
    </row>
    <row r="310" spans="1:27" ht="15.75" thickBot="1" x14ac:dyDescent="0.3"/>
    <row r="311" spans="1:27" ht="60.75" thickBot="1" x14ac:dyDescent="0.3">
      <c r="A311" s="49" t="s">
        <v>23</v>
      </c>
      <c r="B311" s="49" t="s">
        <v>50</v>
      </c>
      <c r="C311" s="49" t="s">
        <v>55</v>
      </c>
      <c r="D311" s="49" t="s">
        <v>18</v>
      </c>
      <c r="E311" s="48" t="s">
        <v>17</v>
      </c>
      <c r="F311" s="50" t="s">
        <v>1</v>
      </c>
      <c r="G311" s="51" t="s">
        <v>24</v>
      </c>
      <c r="H311" s="83" t="s">
        <v>70</v>
      </c>
      <c r="I311" s="52" t="s">
        <v>71</v>
      </c>
      <c r="J311" s="52" t="s">
        <v>56</v>
      </c>
      <c r="K311" s="52" t="s">
        <v>61</v>
      </c>
      <c r="L311" s="52" t="s">
        <v>57</v>
      </c>
      <c r="M311" s="52" t="s">
        <v>62</v>
      </c>
      <c r="N311" s="52" t="s">
        <v>58</v>
      </c>
      <c r="O311" s="52" t="s">
        <v>63</v>
      </c>
      <c r="P311" s="52" t="s">
        <v>59</v>
      </c>
      <c r="Q311" s="52" t="s">
        <v>67</v>
      </c>
      <c r="R311" s="52" t="s">
        <v>60</v>
      </c>
      <c r="S311" s="52" t="s">
        <v>68</v>
      </c>
      <c r="T311" s="52" t="s">
        <v>128</v>
      </c>
      <c r="U311" s="52" t="s">
        <v>43</v>
      </c>
      <c r="V311" s="52" t="s">
        <v>5</v>
      </c>
      <c r="W311" s="48" t="s">
        <v>2</v>
      </c>
      <c r="X311" s="49" t="s">
        <v>119</v>
      </c>
      <c r="Y311" s="37" t="s">
        <v>21</v>
      </c>
      <c r="Z311" s="11" t="s">
        <v>5</v>
      </c>
      <c r="AA311" s="36" t="s">
        <v>7</v>
      </c>
    </row>
    <row r="312" spans="1:27" ht="15.75" thickBot="1" x14ac:dyDescent="0.3">
      <c r="A312" s="80">
        <v>1491100</v>
      </c>
      <c r="B312" s="80" t="s">
        <v>238</v>
      </c>
      <c r="C312" s="450">
        <v>576</v>
      </c>
      <c r="D312" s="450">
        <v>674</v>
      </c>
      <c r="E312" s="450">
        <v>565</v>
      </c>
      <c r="F312" s="451">
        <f>E312/D312</f>
        <v>0.83827893175074186</v>
      </c>
      <c r="G312" s="54">
        <v>45069</v>
      </c>
      <c r="H312" s="89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1"/>
      <c r="T312" s="413"/>
      <c r="U312" s="123"/>
      <c r="V312" s="123"/>
      <c r="W312" s="91"/>
      <c r="Y312" s="93" t="s">
        <v>79</v>
      </c>
      <c r="AA312" s="45" t="s">
        <v>74</v>
      </c>
    </row>
    <row r="313" spans="1:27" x14ac:dyDescent="0.25">
      <c r="A313" s="58"/>
      <c r="B313" s="353"/>
      <c r="C313" s="353"/>
      <c r="D313" s="353"/>
      <c r="E313" s="353"/>
      <c r="F313" s="353"/>
      <c r="G313" s="354"/>
      <c r="H313" s="348"/>
      <c r="I313" s="65">
        <v>6</v>
      </c>
      <c r="J313" s="65"/>
      <c r="K313" s="65">
        <v>1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378">
        <f>SUM(H313,J313,L313,N313,P313,R313,U313,T313)</f>
        <v>0</v>
      </c>
      <c r="W313" s="307">
        <f>$V313/$D$312</f>
        <v>0</v>
      </c>
      <c r="X313" s="406">
        <f>E312</f>
        <v>565</v>
      </c>
      <c r="Y313" s="39" t="s">
        <v>19</v>
      </c>
      <c r="Z313" s="11">
        <f>V313</f>
        <v>0</v>
      </c>
      <c r="AA313" s="345"/>
    </row>
    <row r="314" spans="1:27" x14ac:dyDescent="0.25">
      <c r="A314" s="58"/>
      <c r="B314" s="353"/>
      <c r="C314" s="353"/>
      <c r="D314" s="353"/>
      <c r="E314" s="353"/>
      <c r="F314" s="353"/>
      <c r="G314" s="354"/>
      <c r="H314" s="355">
        <v>10</v>
      </c>
      <c r="I314" s="67"/>
      <c r="J314" s="67">
        <v>6</v>
      </c>
      <c r="K314" s="67"/>
      <c r="L314" s="67">
        <v>1</v>
      </c>
      <c r="M314" s="67"/>
      <c r="N314" s="72"/>
      <c r="O314" s="67"/>
      <c r="P314" s="67"/>
      <c r="Q314" s="67"/>
      <c r="R314" s="67"/>
      <c r="S314" s="67"/>
      <c r="T314" s="67"/>
      <c r="U314" s="67"/>
      <c r="V314" s="356">
        <f>SUM(H314,J314,L314,N314,P314,R314,U314,T314)</f>
        <v>17</v>
      </c>
      <c r="W314" s="309">
        <f t="shared" ref="W314:W332" si="48">$V314/$D$312</f>
        <v>2.5222551928783383E-2</v>
      </c>
      <c r="X314" s="406">
        <f>E312</f>
        <v>565</v>
      </c>
      <c r="Y314" s="258" t="s">
        <v>51</v>
      </c>
      <c r="Z314" s="11">
        <f t="shared" ref="Z314:Z346" si="49">V314</f>
        <v>17</v>
      </c>
      <c r="AA314" s="345"/>
    </row>
    <row r="315" spans="1:27" x14ac:dyDescent="0.25">
      <c r="A315" s="58"/>
      <c r="B315" s="353"/>
      <c r="C315" s="353"/>
      <c r="D315" s="353"/>
      <c r="E315" s="353"/>
      <c r="F315" s="353"/>
      <c r="G315" s="354"/>
      <c r="H315" s="355">
        <v>44</v>
      </c>
      <c r="I315" s="67"/>
      <c r="J315" s="67">
        <v>12</v>
      </c>
      <c r="K315" s="67"/>
      <c r="L315" s="67">
        <v>3</v>
      </c>
      <c r="M315" s="67"/>
      <c r="N315" s="67"/>
      <c r="O315" s="67"/>
      <c r="P315" s="67"/>
      <c r="Q315" s="67"/>
      <c r="R315" s="67"/>
      <c r="S315" s="67"/>
      <c r="T315" s="67"/>
      <c r="U315" s="67"/>
      <c r="V315" s="356">
        <f t="shared" ref="V315:V331" si="50">SUM(H315,J315,L315,N315,P315,R315,U315,T315)</f>
        <v>59</v>
      </c>
      <c r="W315" s="309">
        <f t="shared" si="48"/>
        <v>8.7537091988130561E-2</v>
      </c>
      <c r="X315" s="406">
        <f>E312</f>
        <v>565</v>
      </c>
      <c r="Y315" s="40" t="s">
        <v>16</v>
      </c>
      <c r="Z315" s="11">
        <f t="shared" si="49"/>
        <v>59</v>
      </c>
      <c r="AA315" s="372"/>
    </row>
    <row r="316" spans="1:27" x14ac:dyDescent="0.25">
      <c r="A316" s="58"/>
      <c r="B316" s="353"/>
      <c r="C316" s="353"/>
      <c r="D316" s="353"/>
      <c r="E316" s="353"/>
      <c r="F316" s="353"/>
      <c r="G316" s="354"/>
      <c r="H316" s="355"/>
      <c r="I316" s="67"/>
      <c r="J316" s="407"/>
      <c r="K316" s="407"/>
      <c r="L316" s="407"/>
      <c r="M316" s="67"/>
      <c r="N316" s="67"/>
      <c r="O316" s="67"/>
      <c r="P316" s="67"/>
      <c r="Q316" s="67"/>
      <c r="R316" s="67"/>
      <c r="S316" s="67"/>
      <c r="T316" s="67"/>
      <c r="U316" s="67"/>
      <c r="V316" s="356">
        <f t="shared" si="50"/>
        <v>0</v>
      </c>
      <c r="W316" s="309">
        <f t="shared" si="48"/>
        <v>0</v>
      </c>
      <c r="X316" s="406">
        <f>E312</f>
        <v>565</v>
      </c>
      <c r="Y316" s="40" t="s">
        <v>4</v>
      </c>
      <c r="Z316" s="11">
        <f t="shared" si="49"/>
        <v>0</v>
      </c>
      <c r="AA316" s="372"/>
    </row>
    <row r="317" spans="1:27" x14ac:dyDescent="0.25">
      <c r="A317" s="58"/>
      <c r="B317" s="353"/>
      <c r="C317" s="353"/>
      <c r="D317" s="353"/>
      <c r="E317" s="353"/>
      <c r="F317" s="353"/>
      <c r="G317" s="354"/>
      <c r="H317" s="355"/>
      <c r="I317" s="67">
        <v>8</v>
      </c>
      <c r="J317" s="67">
        <v>4</v>
      </c>
      <c r="K317" s="67">
        <v>1</v>
      </c>
      <c r="L317" s="67">
        <v>1</v>
      </c>
      <c r="M317" s="67"/>
      <c r="N317" s="67"/>
      <c r="O317" s="67"/>
      <c r="P317" s="67"/>
      <c r="Q317" s="67"/>
      <c r="R317" s="67"/>
      <c r="S317" s="67"/>
      <c r="T317" s="67"/>
      <c r="U317" s="67">
        <v>1</v>
      </c>
      <c r="V317" s="356">
        <f t="shared" si="50"/>
        <v>6</v>
      </c>
      <c r="W317" s="309">
        <f t="shared" si="48"/>
        <v>8.9020771513353119E-3</v>
      </c>
      <c r="X317" s="406">
        <f>E312</f>
        <v>565</v>
      </c>
      <c r="Y317" s="40" t="s">
        <v>14</v>
      </c>
      <c r="Z317" s="11">
        <f t="shared" si="49"/>
        <v>6</v>
      </c>
      <c r="AA317" s="174"/>
    </row>
    <row r="318" spans="1:27" x14ac:dyDescent="0.25">
      <c r="A318" s="58"/>
      <c r="B318" s="353"/>
      <c r="C318" s="353"/>
      <c r="D318" s="353"/>
      <c r="E318" s="353"/>
      <c r="F318" s="353"/>
      <c r="G318" s="354"/>
      <c r="H318" s="355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356">
        <f t="shared" si="50"/>
        <v>0</v>
      </c>
      <c r="W318" s="309">
        <f t="shared" si="48"/>
        <v>0</v>
      </c>
      <c r="X318" s="406">
        <f>E312</f>
        <v>565</v>
      </c>
      <c r="Y318" s="40" t="s">
        <v>15</v>
      </c>
      <c r="Z318" s="11">
        <f t="shared" si="49"/>
        <v>0</v>
      </c>
      <c r="AA318" s="352"/>
    </row>
    <row r="319" spans="1:27" x14ac:dyDescent="0.25">
      <c r="A319" s="58" t="s">
        <v>182</v>
      </c>
      <c r="B319" s="353"/>
      <c r="C319" s="353"/>
      <c r="D319" s="353"/>
      <c r="E319" s="353"/>
      <c r="F319" s="353"/>
      <c r="G319" s="354"/>
      <c r="H319" s="355"/>
      <c r="I319" s="67">
        <v>4</v>
      </c>
      <c r="J319" s="67">
        <v>1</v>
      </c>
      <c r="K319" s="67">
        <v>1</v>
      </c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356">
        <f t="shared" si="50"/>
        <v>1</v>
      </c>
      <c r="W319" s="309">
        <f t="shared" si="48"/>
        <v>1.483679525222552E-3</v>
      </c>
      <c r="X319" s="406">
        <f>E312</f>
        <v>565</v>
      </c>
      <c r="Y319" s="40" t="s">
        <v>8</v>
      </c>
      <c r="Z319" s="11">
        <f t="shared" si="49"/>
        <v>1</v>
      </c>
      <c r="AA319" s="352"/>
    </row>
    <row r="320" spans="1:27" x14ac:dyDescent="0.25">
      <c r="A320" s="58"/>
      <c r="B320" s="353"/>
      <c r="C320" s="353"/>
      <c r="D320" s="353"/>
      <c r="E320" s="353"/>
      <c r="F320" s="353"/>
      <c r="G320" s="354"/>
      <c r="H320" s="355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356">
        <f t="shared" si="50"/>
        <v>0</v>
      </c>
      <c r="W320" s="309">
        <f t="shared" si="48"/>
        <v>0</v>
      </c>
      <c r="X320" s="406">
        <f>E312</f>
        <v>565</v>
      </c>
      <c r="Y320" s="40" t="s">
        <v>9</v>
      </c>
      <c r="Z320" s="11">
        <f t="shared" si="49"/>
        <v>0</v>
      </c>
      <c r="AA320" s="408"/>
    </row>
    <row r="321" spans="1:27" x14ac:dyDescent="0.25">
      <c r="A321" s="58"/>
      <c r="B321" s="353"/>
      <c r="C321" s="353"/>
      <c r="D321" s="353"/>
      <c r="E321" s="353"/>
      <c r="F321" s="353"/>
      <c r="G321" s="354"/>
      <c r="H321" s="375"/>
      <c r="I321" s="67">
        <v>2</v>
      </c>
      <c r="J321" s="67">
        <v>1</v>
      </c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356">
        <f t="shared" si="50"/>
        <v>1</v>
      </c>
      <c r="W321" s="309">
        <f t="shared" si="48"/>
        <v>1.483679525222552E-3</v>
      </c>
      <c r="X321" s="406">
        <f>E312</f>
        <v>565</v>
      </c>
      <c r="Y321" s="40" t="s">
        <v>72</v>
      </c>
      <c r="Z321" s="11">
        <f t="shared" si="49"/>
        <v>1</v>
      </c>
      <c r="AA321" s="408"/>
    </row>
    <row r="322" spans="1:27" x14ac:dyDescent="0.25">
      <c r="A322" s="58"/>
      <c r="B322" s="353"/>
      <c r="C322" s="353"/>
      <c r="D322" s="353"/>
      <c r="E322" s="353"/>
      <c r="F322" s="353"/>
      <c r="G322" s="354"/>
      <c r="H322" s="375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356">
        <f t="shared" si="50"/>
        <v>0</v>
      </c>
      <c r="W322" s="309">
        <f t="shared" si="48"/>
        <v>0</v>
      </c>
      <c r="X322" s="406">
        <f>E312</f>
        <v>565</v>
      </c>
      <c r="Y322" s="40" t="s">
        <v>0</v>
      </c>
      <c r="Z322" s="11">
        <f t="shared" si="49"/>
        <v>0</v>
      </c>
      <c r="AA322" s="409"/>
    </row>
    <row r="323" spans="1:27" x14ac:dyDescent="0.25">
      <c r="A323" s="58"/>
      <c r="B323" s="353"/>
      <c r="C323" s="353"/>
      <c r="D323" s="353"/>
      <c r="E323" s="353"/>
      <c r="F323" s="353"/>
      <c r="G323" s="354"/>
      <c r="H323" s="375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356">
        <f t="shared" si="50"/>
        <v>0</v>
      </c>
      <c r="W323" s="309">
        <f t="shared" si="48"/>
        <v>0</v>
      </c>
      <c r="X323" s="406">
        <f>E312</f>
        <v>565</v>
      </c>
      <c r="Y323" s="40" t="s">
        <v>20</v>
      </c>
      <c r="Z323" s="11">
        <f t="shared" si="49"/>
        <v>0</v>
      </c>
      <c r="AA323" s="409"/>
    </row>
    <row r="324" spans="1:27" x14ac:dyDescent="0.25">
      <c r="A324" s="58"/>
      <c r="B324" s="353"/>
      <c r="C324" s="353"/>
      <c r="D324" s="353"/>
      <c r="E324" s="353"/>
      <c r="F324" s="353" t="s">
        <v>109</v>
      </c>
      <c r="G324" s="354"/>
      <c r="H324" s="375"/>
      <c r="I324" s="67">
        <v>2</v>
      </c>
      <c r="J324" s="67">
        <v>2</v>
      </c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>
        <v>1</v>
      </c>
      <c r="V324" s="356">
        <f t="shared" si="50"/>
        <v>3</v>
      </c>
      <c r="W324" s="309">
        <f t="shared" si="48"/>
        <v>4.4510385756676559E-3</v>
      </c>
      <c r="X324" s="406">
        <f>E312</f>
        <v>565</v>
      </c>
      <c r="Y324" s="40" t="s">
        <v>3</v>
      </c>
      <c r="Z324" s="11">
        <f t="shared" si="49"/>
        <v>3</v>
      </c>
      <c r="AA324" s="409"/>
    </row>
    <row r="325" spans="1:27" x14ac:dyDescent="0.25">
      <c r="A325" s="430"/>
      <c r="B325" s="432"/>
      <c r="C325" s="432"/>
      <c r="D325" s="432"/>
      <c r="E325" s="432"/>
      <c r="F325" s="432"/>
      <c r="G325" s="431"/>
      <c r="H325" s="410"/>
      <c r="I325" s="67">
        <v>23</v>
      </c>
      <c r="J325" s="72">
        <v>2</v>
      </c>
      <c r="K325" s="72"/>
      <c r="L325" s="72"/>
      <c r="M325" s="67"/>
      <c r="N325" s="72"/>
      <c r="O325" s="72"/>
      <c r="P325" s="72"/>
      <c r="Q325" s="72"/>
      <c r="R325" s="72"/>
      <c r="S325" s="72"/>
      <c r="T325" s="72"/>
      <c r="U325" s="72"/>
      <c r="V325" s="356">
        <f t="shared" si="50"/>
        <v>2</v>
      </c>
      <c r="W325" s="309">
        <f t="shared" si="48"/>
        <v>2.967359050445104E-3</v>
      </c>
      <c r="X325" s="406">
        <f>E312</f>
        <v>565</v>
      </c>
      <c r="Y325" s="40" t="s">
        <v>477</v>
      </c>
      <c r="Z325" s="11">
        <f t="shared" si="49"/>
        <v>2</v>
      </c>
      <c r="AA325" s="409"/>
    </row>
    <row r="326" spans="1:27" x14ac:dyDescent="0.25">
      <c r="A326" s="430"/>
      <c r="B326" s="432"/>
      <c r="C326" s="432"/>
      <c r="D326" s="432"/>
      <c r="E326" s="432"/>
      <c r="F326" s="432"/>
      <c r="G326" s="431"/>
      <c r="H326" s="402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356">
        <f t="shared" si="50"/>
        <v>0</v>
      </c>
      <c r="W326" s="309">
        <f t="shared" si="48"/>
        <v>0</v>
      </c>
      <c r="X326" s="406">
        <f>E312</f>
        <v>565</v>
      </c>
      <c r="Y326" s="258" t="s">
        <v>88</v>
      </c>
      <c r="Z326" s="11">
        <f t="shared" si="49"/>
        <v>0</v>
      </c>
      <c r="AA326" s="409"/>
    </row>
    <row r="327" spans="1:27" x14ac:dyDescent="0.25">
      <c r="A327" s="58"/>
      <c r="B327" s="353"/>
      <c r="C327" s="353"/>
      <c r="D327" s="353"/>
      <c r="E327" s="353"/>
      <c r="F327" s="353"/>
      <c r="G327" s="62"/>
      <c r="H327" s="364"/>
      <c r="I327" s="364">
        <v>7</v>
      </c>
      <c r="J327" s="67"/>
      <c r="K327" s="67"/>
      <c r="L327" s="67"/>
      <c r="M327" s="364"/>
      <c r="N327" s="67"/>
      <c r="O327" s="67"/>
      <c r="P327" s="67"/>
      <c r="Q327" s="67"/>
      <c r="R327" s="67"/>
      <c r="S327" s="67"/>
      <c r="T327" s="67"/>
      <c r="U327" s="67"/>
      <c r="V327" s="356">
        <f t="shared" si="50"/>
        <v>0</v>
      </c>
      <c r="W327" s="309">
        <f t="shared" si="48"/>
        <v>0</v>
      </c>
      <c r="X327" s="406">
        <f>E312</f>
        <v>565</v>
      </c>
      <c r="Y327" s="258" t="s">
        <v>13</v>
      </c>
      <c r="Z327" s="11">
        <f t="shared" si="49"/>
        <v>0</v>
      </c>
      <c r="AA327" s="411"/>
    </row>
    <row r="328" spans="1:27" x14ac:dyDescent="0.25">
      <c r="A328" s="58"/>
      <c r="B328" s="353"/>
      <c r="C328" s="353"/>
      <c r="D328" s="353"/>
      <c r="E328" s="353"/>
      <c r="F328" s="353"/>
      <c r="G328" s="62"/>
      <c r="H328" s="364"/>
      <c r="I328" s="67">
        <v>6</v>
      </c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356">
        <f t="shared" si="50"/>
        <v>0</v>
      </c>
      <c r="W328" s="309">
        <f t="shared" si="48"/>
        <v>0</v>
      </c>
      <c r="X328" s="406">
        <f>E312</f>
        <v>565</v>
      </c>
      <c r="Y328" s="40" t="s">
        <v>100</v>
      </c>
      <c r="Z328" s="11">
        <f t="shared" si="49"/>
        <v>0</v>
      </c>
      <c r="AA328" s="175" t="s">
        <v>362</v>
      </c>
    </row>
    <row r="329" spans="1:27" x14ac:dyDescent="0.25">
      <c r="A329" s="58"/>
      <c r="B329" s="353"/>
      <c r="C329" s="353"/>
      <c r="D329" s="353"/>
      <c r="E329" s="353"/>
      <c r="F329" s="353"/>
      <c r="G329" s="354"/>
      <c r="H329" s="355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356">
        <f t="shared" si="50"/>
        <v>0</v>
      </c>
      <c r="W329" s="309">
        <f t="shared" si="48"/>
        <v>0</v>
      </c>
      <c r="X329" s="406">
        <f>E312</f>
        <v>565</v>
      </c>
      <c r="Y329" s="259" t="s">
        <v>447</v>
      </c>
      <c r="Z329" s="11">
        <f t="shared" si="49"/>
        <v>0</v>
      </c>
      <c r="AA329" s="409"/>
    </row>
    <row r="330" spans="1:27" x14ac:dyDescent="0.25">
      <c r="A330" s="58"/>
      <c r="B330" s="353"/>
      <c r="C330" s="353"/>
      <c r="D330" s="353"/>
      <c r="E330" s="353"/>
      <c r="F330" s="353"/>
      <c r="G330" s="354"/>
      <c r="H330" s="355"/>
      <c r="I330" s="67"/>
      <c r="J330" s="67"/>
      <c r="K330" s="67"/>
      <c r="L330" s="67">
        <v>2</v>
      </c>
      <c r="M330" s="67"/>
      <c r="N330" s="67"/>
      <c r="O330" s="67"/>
      <c r="P330" s="67"/>
      <c r="Q330" s="67"/>
      <c r="R330" s="67"/>
      <c r="S330" s="67"/>
      <c r="T330" s="67">
        <v>2</v>
      </c>
      <c r="U330" s="67"/>
      <c r="V330" s="356">
        <f t="shared" si="50"/>
        <v>4</v>
      </c>
      <c r="W330" s="309">
        <f t="shared" si="48"/>
        <v>5.9347181008902079E-3</v>
      </c>
      <c r="X330" s="406">
        <f>E312</f>
        <v>565</v>
      </c>
      <c r="Y330" s="40" t="s">
        <v>29</v>
      </c>
      <c r="Z330" s="11">
        <f t="shared" si="49"/>
        <v>4</v>
      </c>
      <c r="AA330" s="411"/>
    </row>
    <row r="331" spans="1:27" x14ac:dyDescent="0.25">
      <c r="A331" s="58"/>
      <c r="B331" s="353"/>
      <c r="C331" s="353"/>
      <c r="D331" s="353"/>
      <c r="E331" s="353"/>
      <c r="F331" s="353"/>
      <c r="G331" s="354"/>
      <c r="H331" s="361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356">
        <f t="shared" si="50"/>
        <v>0</v>
      </c>
      <c r="W331" s="309">
        <f t="shared" si="48"/>
        <v>0</v>
      </c>
      <c r="X331" s="406">
        <f>E312</f>
        <v>565</v>
      </c>
      <c r="Y331" s="259" t="s">
        <v>10</v>
      </c>
      <c r="Z331" s="11">
        <f t="shared" si="49"/>
        <v>0</v>
      </c>
      <c r="AA331" s="408"/>
    </row>
    <row r="332" spans="1:27" ht="15.75" thickBot="1" x14ac:dyDescent="0.3">
      <c r="A332" s="58"/>
      <c r="B332" s="353"/>
      <c r="C332" s="353"/>
      <c r="D332" s="353"/>
      <c r="E332" s="353"/>
      <c r="F332" s="353"/>
      <c r="G332" s="354"/>
      <c r="H332" s="361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356">
        <f>SUM(H332,J332,L332,N332,P332,R332,U332,T332)</f>
        <v>0</v>
      </c>
      <c r="W332" s="334">
        <f t="shared" si="48"/>
        <v>0</v>
      </c>
      <c r="X332" s="406">
        <f>E312</f>
        <v>565</v>
      </c>
      <c r="Y332" s="259" t="s">
        <v>478</v>
      </c>
      <c r="Z332" s="11">
        <f t="shared" si="49"/>
        <v>0</v>
      </c>
      <c r="AA332" s="409"/>
    </row>
    <row r="333" spans="1:27" ht="15.75" thickBot="1" x14ac:dyDescent="0.3">
      <c r="A333" s="58"/>
      <c r="B333" s="353"/>
      <c r="C333" s="353"/>
      <c r="D333" s="353"/>
      <c r="E333" s="353"/>
      <c r="F333" s="353"/>
      <c r="G333" s="354"/>
      <c r="H333" s="412"/>
      <c r="I333" s="199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  <c r="T333" s="199"/>
      <c r="U333" s="199"/>
      <c r="V333" s="413"/>
      <c r="W333" s="199"/>
      <c r="X333" s="413"/>
      <c r="Y333" s="81" t="s">
        <v>22</v>
      </c>
      <c r="Z333" s="11">
        <f t="shared" si="49"/>
        <v>0</v>
      </c>
      <c r="AA333" s="409"/>
    </row>
    <row r="334" spans="1:27" x14ac:dyDescent="0.25">
      <c r="A334" s="58"/>
      <c r="B334" s="353"/>
      <c r="C334" s="353"/>
      <c r="D334" s="353"/>
      <c r="E334" s="353"/>
      <c r="F334" s="353"/>
      <c r="G334" s="354"/>
      <c r="H334" s="414"/>
      <c r="I334" s="68"/>
      <c r="J334" s="68"/>
      <c r="K334" s="68"/>
      <c r="L334" s="68"/>
      <c r="M334" s="68"/>
      <c r="N334" s="68"/>
      <c r="O334" s="68"/>
      <c r="P334" s="68"/>
      <c r="Q334" s="67"/>
      <c r="R334" s="68"/>
      <c r="S334" s="68"/>
      <c r="T334" s="68"/>
      <c r="U334" s="68"/>
      <c r="V334" s="356">
        <f t="shared" ref="V334:V347" si="51">SUM(H334,J334,L334,N334,P334,R334,U334)</f>
        <v>0</v>
      </c>
      <c r="W334" s="307">
        <f>$V334/$D$312</f>
        <v>0</v>
      </c>
      <c r="X334" s="406">
        <f>E312</f>
        <v>565</v>
      </c>
      <c r="Y334" s="258" t="s">
        <v>75</v>
      </c>
      <c r="Z334" s="11">
        <f t="shared" si="49"/>
        <v>0</v>
      </c>
      <c r="AA334" s="409"/>
    </row>
    <row r="335" spans="1:27" x14ac:dyDescent="0.25">
      <c r="A335" s="58"/>
      <c r="B335" s="353"/>
      <c r="C335" s="353"/>
      <c r="D335" s="353"/>
      <c r="E335" s="353"/>
      <c r="F335" s="353"/>
      <c r="G335" s="354"/>
      <c r="H335" s="355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356">
        <f t="shared" si="51"/>
        <v>0</v>
      </c>
      <c r="W335" s="309">
        <f t="shared" ref="W335:W347" si="52">$V335/$D$312</f>
        <v>0</v>
      </c>
      <c r="X335" s="406">
        <f>E312</f>
        <v>565</v>
      </c>
      <c r="Y335" s="41" t="s">
        <v>181</v>
      </c>
      <c r="Z335" s="11">
        <f t="shared" si="49"/>
        <v>0</v>
      </c>
      <c r="AA335" s="174"/>
    </row>
    <row r="336" spans="1:27" x14ac:dyDescent="0.25">
      <c r="A336" s="58"/>
      <c r="B336" s="353"/>
      <c r="C336" s="353"/>
      <c r="D336" s="353"/>
      <c r="E336" s="353"/>
      <c r="F336" s="353"/>
      <c r="G336" s="354"/>
      <c r="H336" s="355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356">
        <f t="shared" si="51"/>
        <v>0</v>
      </c>
      <c r="W336" s="309">
        <f t="shared" si="52"/>
        <v>0</v>
      </c>
      <c r="X336" s="406">
        <f>E312</f>
        <v>565</v>
      </c>
      <c r="Y336" s="42" t="s">
        <v>26</v>
      </c>
      <c r="Z336" s="11">
        <f t="shared" si="49"/>
        <v>0</v>
      </c>
      <c r="AA336" s="409"/>
    </row>
    <row r="337" spans="1:27" x14ac:dyDescent="0.25">
      <c r="A337" s="58"/>
      <c r="B337" s="353"/>
      <c r="C337" s="353"/>
      <c r="D337" s="353"/>
      <c r="E337" s="353"/>
      <c r="F337" s="353"/>
      <c r="G337" s="354"/>
      <c r="H337" s="355">
        <v>1</v>
      </c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356">
        <f t="shared" si="51"/>
        <v>1</v>
      </c>
      <c r="W337" s="309">
        <f t="shared" si="52"/>
        <v>1.483679525222552E-3</v>
      </c>
      <c r="X337" s="406">
        <f>E312</f>
        <v>565</v>
      </c>
      <c r="Y337" s="43" t="s">
        <v>27</v>
      </c>
      <c r="Z337" s="11">
        <f t="shared" si="49"/>
        <v>1</v>
      </c>
      <c r="AA337" s="174"/>
    </row>
    <row r="338" spans="1:27" x14ac:dyDescent="0.25">
      <c r="A338" s="58"/>
      <c r="B338" s="353"/>
      <c r="C338" s="353"/>
      <c r="D338" s="353"/>
      <c r="E338" s="353"/>
      <c r="F338" s="353" t="s">
        <v>109</v>
      </c>
      <c r="G338" s="354"/>
      <c r="H338" s="355">
        <v>1</v>
      </c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356">
        <f t="shared" si="51"/>
        <v>1</v>
      </c>
      <c r="W338" s="309">
        <f t="shared" si="52"/>
        <v>1.483679525222552E-3</v>
      </c>
      <c r="X338" s="406">
        <f>E312</f>
        <v>565</v>
      </c>
      <c r="Y338" s="43" t="s">
        <v>39</v>
      </c>
      <c r="Z338" s="11">
        <f t="shared" si="49"/>
        <v>1</v>
      </c>
      <c r="AA338" s="174"/>
    </row>
    <row r="339" spans="1:27" x14ac:dyDescent="0.25">
      <c r="A339" s="58"/>
      <c r="B339" s="353"/>
      <c r="C339" s="353"/>
      <c r="D339" s="353"/>
      <c r="E339" s="353"/>
      <c r="F339" s="353"/>
      <c r="G339" s="354"/>
      <c r="H339" s="355">
        <v>5</v>
      </c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356">
        <f t="shared" si="51"/>
        <v>5</v>
      </c>
      <c r="W339" s="309">
        <f t="shared" si="52"/>
        <v>7.4183976261127599E-3</v>
      </c>
      <c r="X339" s="406">
        <f>E312</f>
        <v>565</v>
      </c>
      <c r="Y339" s="43" t="s">
        <v>363</v>
      </c>
      <c r="Z339" s="11">
        <f t="shared" si="49"/>
        <v>5</v>
      </c>
      <c r="AA339" s="425"/>
    </row>
    <row r="340" spans="1:27" x14ac:dyDescent="0.25">
      <c r="A340" s="58"/>
      <c r="B340" s="353"/>
      <c r="C340" s="353"/>
      <c r="D340" s="353"/>
      <c r="E340" s="353"/>
      <c r="F340" s="353"/>
      <c r="G340" s="354"/>
      <c r="H340" s="355">
        <v>1</v>
      </c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356">
        <f t="shared" si="51"/>
        <v>1</v>
      </c>
      <c r="W340" s="309">
        <f t="shared" si="52"/>
        <v>1.483679525222552E-3</v>
      </c>
      <c r="X340" s="406">
        <f>E312</f>
        <v>565</v>
      </c>
      <c r="Y340" s="258" t="s">
        <v>192</v>
      </c>
      <c r="Z340" s="11">
        <f t="shared" si="49"/>
        <v>1</v>
      </c>
      <c r="AA340" s="174"/>
    </row>
    <row r="341" spans="1:27" x14ac:dyDescent="0.25">
      <c r="A341" s="58"/>
      <c r="B341" s="353"/>
      <c r="C341" s="353"/>
      <c r="D341" s="353"/>
      <c r="E341" s="353"/>
      <c r="F341" s="353"/>
      <c r="G341" s="354"/>
      <c r="H341" s="355">
        <v>1</v>
      </c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356">
        <f t="shared" si="51"/>
        <v>1</v>
      </c>
      <c r="W341" s="309">
        <f t="shared" si="52"/>
        <v>1.483679525222552E-3</v>
      </c>
      <c r="X341" s="406">
        <f>E312</f>
        <v>565</v>
      </c>
      <c r="Y341" s="43" t="s">
        <v>480</v>
      </c>
      <c r="Z341" s="11">
        <f t="shared" si="49"/>
        <v>1</v>
      </c>
      <c r="AA341" s="408"/>
    </row>
    <row r="342" spans="1:27" x14ac:dyDescent="0.25">
      <c r="A342" s="58"/>
      <c r="B342" s="353"/>
      <c r="C342" s="353"/>
      <c r="D342" s="353"/>
      <c r="E342" s="353"/>
      <c r="F342" s="353"/>
      <c r="G342" s="354"/>
      <c r="H342" s="355">
        <v>2</v>
      </c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356">
        <f t="shared" si="51"/>
        <v>2</v>
      </c>
      <c r="W342" s="309">
        <f t="shared" si="52"/>
        <v>2.967359050445104E-3</v>
      </c>
      <c r="X342" s="406">
        <f>E312</f>
        <v>565</v>
      </c>
      <c r="Y342" s="43" t="s">
        <v>54</v>
      </c>
      <c r="Z342" s="11">
        <f t="shared" si="49"/>
        <v>2</v>
      </c>
      <c r="AA342" s="408"/>
    </row>
    <row r="343" spans="1:27" x14ac:dyDescent="0.25">
      <c r="A343" s="58"/>
      <c r="B343" s="353"/>
      <c r="C343" s="353"/>
      <c r="D343" s="353"/>
      <c r="E343" s="353"/>
      <c r="F343" s="353"/>
      <c r="G343" s="354"/>
      <c r="H343" s="355">
        <v>4</v>
      </c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356">
        <f t="shared" si="51"/>
        <v>4</v>
      </c>
      <c r="W343" s="309">
        <f t="shared" si="52"/>
        <v>5.9347181008902079E-3</v>
      </c>
      <c r="X343" s="406">
        <f>E312</f>
        <v>565</v>
      </c>
      <c r="Y343" s="43" t="s">
        <v>459</v>
      </c>
      <c r="Z343" s="11">
        <f t="shared" si="49"/>
        <v>4</v>
      </c>
      <c r="AA343" s="408"/>
    </row>
    <row r="344" spans="1:27" x14ac:dyDescent="0.25">
      <c r="A344" s="58"/>
      <c r="B344" s="353"/>
      <c r="C344" s="353"/>
      <c r="D344" s="353"/>
      <c r="E344" s="353"/>
      <c r="F344" s="353"/>
      <c r="G344" s="354"/>
      <c r="H344" s="355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356">
        <f t="shared" si="51"/>
        <v>0</v>
      </c>
      <c r="W344" s="309">
        <f t="shared" si="52"/>
        <v>0</v>
      </c>
      <c r="X344" s="406">
        <f>E312</f>
        <v>565</v>
      </c>
      <c r="Y344" s="43" t="s">
        <v>72</v>
      </c>
      <c r="Z344" s="11">
        <f t="shared" si="49"/>
        <v>0</v>
      </c>
      <c r="AA344" s="408"/>
    </row>
    <row r="345" spans="1:27" x14ac:dyDescent="0.25">
      <c r="A345" s="58"/>
      <c r="B345" s="353"/>
      <c r="C345" s="353"/>
      <c r="D345" s="353"/>
      <c r="E345" s="353"/>
      <c r="F345" s="353"/>
      <c r="G345" s="354"/>
      <c r="H345" s="355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356">
        <f t="shared" si="51"/>
        <v>0</v>
      </c>
      <c r="W345" s="309">
        <f t="shared" si="52"/>
        <v>0</v>
      </c>
      <c r="X345" s="406">
        <f>E312</f>
        <v>565</v>
      </c>
      <c r="Y345" s="43" t="s">
        <v>241</v>
      </c>
      <c r="Z345" s="11">
        <f t="shared" si="49"/>
        <v>0</v>
      </c>
      <c r="AA345" s="408"/>
    </row>
    <row r="346" spans="1:27" ht="15.75" thickBot="1" x14ac:dyDescent="0.3">
      <c r="A346" s="188"/>
      <c r="B346" s="189"/>
      <c r="C346" s="189"/>
      <c r="D346" s="189"/>
      <c r="E346" s="189"/>
      <c r="F346" s="189"/>
      <c r="G346" s="354"/>
      <c r="H346" s="355">
        <v>1</v>
      </c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356">
        <f t="shared" si="51"/>
        <v>1</v>
      </c>
      <c r="W346" s="306">
        <f t="shared" si="52"/>
        <v>1.483679525222552E-3</v>
      </c>
      <c r="X346" s="406">
        <f>E312</f>
        <v>565</v>
      </c>
      <c r="Y346" s="44" t="s">
        <v>37</v>
      </c>
      <c r="Z346" s="11">
        <f t="shared" si="49"/>
        <v>1</v>
      </c>
      <c r="AA346" s="415" t="s">
        <v>481</v>
      </c>
    </row>
    <row r="347" spans="1:27" ht="15.75" thickBot="1" x14ac:dyDescent="0.3">
      <c r="A347" s="47"/>
      <c r="B347" s="47"/>
      <c r="C347" s="47"/>
      <c r="D347" s="47"/>
      <c r="E347" s="47"/>
      <c r="F347" s="47"/>
      <c r="G347" s="53" t="s">
        <v>5</v>
      </c>
      <c r="H347" s="63">
        <f t="shared" ref="H347:U347" si="53">SUM(H313:H346)</f>
        <v>70</v>
      </c>
      <c r="I347" s="63">
        <f t="shared" si="53"/>
        <v>58</v>
      </c>
      <c r="J347" s="63">
        <f t="shared" si="53"/>
        <v>28</v>
      </c>
      <c r="K347" s="63">
        <f t="shared" si="53"/>
        <v>3</v>
      </c>
      <c r="L347" s="63">
        <f t="shared" si="53"/>
        <v>7</v>
      </c>
      <c r="M347" s="63">
        <f t="shared" si="53"/>
        <v>0</v>
      </c>
      <c r="N347" s="63">
        <f t="shared" si="53"/>
        <v>0</v>
      </c>
      <c r="O347" s="63">
        <f t="shared" si="53"/>
        <v>0</v>
      </c>
      <c r="P347" s="63">
        <f t="shared" si="53"/>
        <v>0</v>
      </c>
      <c r="Q347" s="63">
        <f t="shared" si="53"/>
        <v>0</v>
      </c>
      <c r="R347" s="63">
        <f t="shared" si="53"/>
        <v>0</v>
      </c>
      <c r="S347" s="63">
        <f t="shared" si="53"/>
        <v>0</v>
      </c>
      <c r="T347" s="63">
        <f t="shared" si="53"/>
        <v>2</v>
      </c>
      <c r="U347" s="63">
        <f t="shared" si="53"/>
        <v>2</v>
      </c>
      <c r="V347" s="382">
        <f t="shared" si="51"/>
        <v>107</v>
      </c>
      <c r="W347" s="334">
        <f t="shared" si="52"/>
        <v>0.15875370919881307</v>
      </c>
      <c r="X347" s="469">
        <f>E312</f>
        <v>565</v>
      </c>
    </row>
    <row r="349" spans="1:27" ht="15.75" thickBot="1" x14ac:dyDescent="0.3"/>
    <row r="350" spans="1:27" ht="60.75" thickBot="1" x14ac:dyDescent="0.3">
      <c r="A350" s="49" t="s">
        <v>23</v>
      </c>
      <c r="B350" s="49" t="s">
        <v>50</v>
      </c>
      <c r="C350" s="49" t="s">
        <v>55</v>
      </c>
      <c r="D350" s="49" t="s">
        <v>18</v>
      </c>
      <c r="E350" s="48" t="s">
        <v>17</v>
      </c>
      <c r="F350" s="50" t="s">
        <v>1</v>
      </c>
      <c r="G350" s="51" t="s">
        <v>24</v>
      </c>
      <c r="H350" s="83" t="s">
        <v>70</v>
      </c>
      <c r="I350" s="52" t="s">
        <v>71</v>
      </c>
      <c r="J350" s="52" t="s">
        <v>56</v>
      </c>
      <c r="K350" s="52" t="s">
        <v>61</v>
      </c>
      <c r="L350" s="52" t="s">
        <v>57</v>
      </c>
      <c r="M350" s="52" t="s">
        <v>62</v>
      </c>
      <c r="N350" s="52" t="s">
        <v>58</v>
      </c>
      <c r="O350" s="52" t="s">
        <v>63</v>
      </c>
      <c r="P350" s="52" t="s">
        <v>59</v>
      </c>
      <c r="Q350" s="52" t="s">
        <v>67</v>
      </c>
      <c r="R350" s="52" t="s">
        <v>60</v>
      </c>
      <c r="S350" s="52" t="s">
        <v>68</v>
      </c>
      <c r="T350" s="52" t="s">
        <v>128</v>
      </c>
      <c r="U350" s="52" t="s">
        <v>43</v>
      </c>
      <c r="V350" s="52" t="s">
        <v>5</v>
      </c>
      <c r="W350" s="48" t="s">
        <v>2</v>
      </c>
      <c r="X350" s="49" t="s">
        <v>119</v>
      </c>
      <c r="Y350" s="37" t="s">
        <v>21</v>
      </c>
      <c r="Z350" s="11" t="s">
        <v>5</v>
      </c>
      <c r="AA350" s="36" t="s">
        <v>7</v>
      </c>
    </row>
    <row r="351" spans="1:27" ht="15.75" thickBot="1" x14ac:dyDescent="0.3">
      <c r="A351" s="80">
        <v>1491101</v>
      </c>
      <c r="B351" s="80" t="s">
        <v>238</v>
      </c>
      <c r="C351" s="450">
        <v>576</v>
      </c>
      <c r="D351" s="450">
        <v>660</v>
      </c>
      <c r="E351" s="450">
        <v>559</v>
      </c>
      <c r="F351" s="451">
        <f>E351/D351</f>
        <v>0.84696969696969693</v>
      </c>
      <c r="G351" s="54">
        <v>45071</v>
      </c>
      <c r="H351" s="89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1"/>
      <c r="T351" s="413"/>
      <c r="U351" s="123"/>
      <c r="V351" s="123"/>
      <c r="W351" s="91"/>
      <c r="Y351" s="93" t="s">
        <v>79</v>
      </c>
      <c r="AA351" s="45" t="s">
        <v>74</v>
      </c>
    </row>
    <row r="352" spans="1:27" x14ac:dyDescent="0.25">
      <c r="A352" s="58"/>
      <c r="B352" s="353"/>
      <c r="C352" s="353"/>
      <c r="D352" s="353"/>
      <c r="E352" s="353"/>
      <c r="F352" s="353"/>
      <c r="G352" s="354"/>
      <c r="H352" s="348"/>
      <c r="I352" s="65">
        <v>10</v>
      </c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378">
        <f>SUM(H352,J352,L352,N352,P352,R352,U352,T352)</f>
        <v>0</v>
      </c>
      <c r="W352" s="307">
        <f>$V352/$D$351</f>
        <v>0</v>
      </c>
      <c r="X352" s="406">
        <f>E351</f>
        <v>559</v>
      </c>
      <c r="Y352" s="39" t="s">
        <v>19</v>
      </c>
      <c r="Z352" s="11">
        <f>V352</f>
        <v>0</v>
      </c>
      <c r="AA352" s="345"/>
    </row>
    <row r="353" spans="1:27" x14ac:dyDescent="0.25">
      <c r="A353" s="58"/>
      <c r="B353" s="353"/>
      <c r="C353" s="353"/>
      <c r="D353" s="353"/>
      <c r="E353" s="353"/>
      <c r="F353" s="353"/>
      <c r="G353" s="354"/>
      <c r="H353" s="355">
        <v>10</v>
      </c>
      <c r="I353" s="67"/>
      <c r="J353" s="67">
        <v>3</v>
      </c>
      <c r="K353" s="67"/>
      <c r="L353" s="67"/>
      <c r="M353" s="67"/>
      <c r="N353" s="72"/>
      <c r="O353" s="67"/>
      <c r="P353" s="67"/>
      <c r="Q353" s="67"/>
      <c r="R353" s="67"/>
      <c r="S353" s="67"/>
      <c r="T353" s="67"/>
      <c r="U353" s="67"/>
      <c r="V353" s="356">
        <f>SUM(H353,J353,L353,N353,P353,R353,U353,T353)</f>
        <v>13</v>
      </c>
      <c r="W353" s="309">
        <f t="shared" ref="W353:W371" si="54">$V353/$D$351</f>
        <v>1.9696969696969695E-2</v>
      </c>
      <c r="X353" s="406">
        <f>E351</f>
        <v>559</v>
      </c>
      <c r="Y353" s="258" t="s">
        <v>51</v>
      </c>
      <c r="Z353" s="11">
        <f t="shared" ref="Z353:Z385" si="55">V353</f>
        <v>13</v>
      </c>
      <c r="AA353" s="345"/>
    </row>
    <row r="354" spans="1:27" x14ac:dyDescent="0.25">
      <c r="A354" s="58"/>
      <c r="B354" s="353"/>
      <c r="C354" s="353"/>
      <c r="D354" s="353"/>
      <c r="E354" s="353"/>
      <c r="F354" s="353"/>
      <c r="G354" s="354"/>
      <c r="H354" s="355">
        <v>63</v>
      </c>
      <c r="I354" s="67"/>
      <c r="J354" s="67">
        <v>4</v>
      </c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356">
        <f t="shared" ref="V354:V370" si="56">SUM(H354,J354,L354,N354,P354,R354,U354,T354)</f>
        <v>67</v>
      </c>
      <c r="W354" s="309">
        <f t="shared" si="54"/>
        <v>0.10151515151515152</v>
      </c>
      <c r="X354" s="406">
        <f>E351</f>
        <v>559</v>
      </c>
      <c r="Y354" s="40" t="s">
        <v>16</v>
      </c>
      <c r="Z354" s="11">
        <f t="shared" si="55"/>
        <v>67</v>
      </c>
      <c r="AA354" s="372"/>
    </row>
    <row r="355" spans="1:27" x14ac:dyDescent="0.25">
      <c r="A355" s="58"/>
      <c r="B355" s="353"/>
      <c r="C355" s="353"/>
      <c r="D355" s="353"/>
      <c r="E355" s="353"/>
      <c r="F355" s="353"/>
      <c r="G355" s="354"/>
      <c r="H355" s="355"/>
      <c r="I355" s="67"/>
      <c r="J355" s="407"/>
      <c r="K355" s="407"/>
      <c r="L355" s="407"/>
      <c r="M355" s="67"/>
      <c r="N355" s="67"/>
      <c r="O355" s="67"/>
      <c r="P355" s="67"/>
      <c r="Q355" s="67"/>
      <c r="R355" s="67"/>
      <c r="S355" s="67"/>
      <c r="T355" s="67"/>
      <c r="U355" s="67"/>
      <c r="V355" s="356">
        <f t="shared" si="56"/>
        <v>0</v>
      </c>
      <c r="W355" s="309">
        <f t="shared" si="54"/>
        <v>0</v>
      </c>
      <c r="X355" s="406">
        <f>E351</f>
        <v>559</v>
      </c>
      <c r="Y355" s="40" t="s">
        <v>4</v>
      </c>
      <c r="Z355" s="11">
        <f t="shared" si="55"/>
        <v>0</v>
      </c>
      <c r="AA355" s="372"/>
    </row>
    <row r="356" spans="1:27" x14ac:dyDescent="0.25">
      <c r="A356" s="58"/>
      <c r="B356" s="353"/>
      <c r="C356" s="353"/>
      <c r="D356" s="353"/>
      <c r="E356" s="353"/>
      <c r="F356" s="353"/>
      <c r="G356" s="354"/>
      <c r="H356" s="355"/>
      <c r="I356" s="67">
        <v>4</v>
      </c>
      <c r="J356" s="67">
        <v>1</v>
      </c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>
        <v>1</v>
      </c>
      <c r="V356" s="356">
        <f t="shared" si="56"/>
        <v>2</v>
      </c>
      <c r="W356" s="309">
        <f t="shared" si="54"/>
        <v>3.0303030303030303E-3</v>
      </c>
      <c r="X356" s="406">
        <f>E351</f>
        <v>559</v>
      </c>
      <c r="Y356" s="40" t="s">
        <v>14</v>
      </c>
      <c r="Z356" s="11">
        <f t="shared" si="55"/>
        <v>2</v>
      </c>
      <c r="AA356" s="174"/>
    </row>
    <row r="357" spans="1:27" x14ac:dyDescent="0.25">
      <c r="A357" s="58"/>
      <c r="B357" s="353"/>
      <c r="C357" s="353"/>
      <c r="D357" s="353"/>
      <c r="E357" s="353"/>
      <c r="F357" s="353"/>
      <c r="G357" s="354"/>
      <c r="H357" s="355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356">
        <f t="shared" si="56"/>
        <v>0</v>
      </c>
      <c r="W357" s="309">
        <f t="shared" si="54"/>
        <v>0</v>
      </c>
      <c r="X357" s="406">
        <f>E351</f>
        <v>559</v>
      </c>
      <c r="Y357" s="40" t="s">
        <v>15</v>
      </c>
      <c r="Z357" s="11">
        <f t="shared" si="55"/>
        <v>0</v>
      </c>
      <c r="AA357" s="352"/>
    </row>
    <row r="358" spans="1:27" x14ac:dyDescent="0.25">
      <c r="A358" s="58" t="s">
        <v>182</v>
      </c>
      <c r="B358" s="353"/>
      <c r="C358" s="353"/>
      <c r="D358" s="353"/>
      <c r="E358" s="353"/>
      <c r="F358" s="353"/>
      <c r="G358" s="354"/>
      <c r="H358" s="355"/>
      <c r="I358" s="67">
        <v>14</v>
      </c>
      <c r="J358" s="67">
        <v>1</v>
      </c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356">
        <f t="shared" si="56"/>
        <v>1</v>
      </c>
      <c r="W358" s="309">
        <f t="shared" si="54"/>
        <v>1.5151515151515152E-3</v>
      </c>
      <c r="X358" s="406">
        <f>E351</f>
        <v>559</v>
      </c>
      <c r="Y358" s="40" t="s">
        <v>8</v>
      </c>
      <c r="Z358" s="11">
        <f t="shared" si="55"/>
        <v>1</v>
      </c>
      <c r="AA358" s="352"/>
    </row>
    <row r="359" spans="1:27" x14ac:dyDescent="0.25">
      <c r="A359" s="58"/>
      <c r="B359" s="353"/>
      <c r="C359" s="353"/>
      <c r="D359" s="353"/>
      <c r="E359" s="353"/>
      <c r="F359" s="353"/>
      <c r="G359" s="354"/>
      <c r="H359" s="355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356">
        <f t="shared" si="56"/>
        <v>0</v>
      </c>
      <c r="W359" s="309">
        <f t="shared" si="54"/>
        <v>0</v>
      </c>
      <c r="X359" s="406">
        <f>E351</f>
        <v>559</v>
      </c>
      <c r="Y359" s="40" t="s">
        <v>9</v>
      </c>
      <c r="Z359" s="11">
        <f t="shared" si="55"/>
        <v>0</v>
      </c>
      <c r="AA359" s="408"/>
    </row>
    <row r="360" spans="1:27" x14ac:dyDescent="0.25">
      <c r="A360" s="58"/>
      <c r="B360" s="353"/>
      <c r="C360" s="353"/>
      <c r="D360" s="353"/>
      <c r="E360" s="353"/>
      <c r="F360" s="353"/>
      <c r="G360" s="354"/>
      <c r="H360" s="375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356">
        <f t="shared" si="56"/>
        <v>0</v>
      </c>
      <c r="W360" s="309">
        <f t="shared" si="54"/>
        <v>0</v>
      </c>
      <c r="X360" s="406">
        <f>E351</f>
        <v>559</v>
      </c>
      <c r="Y360" s="40" t="s">
        <v>72</v>
      </c>
      <c r="Z360" s="11">
        <f t="shared" si="55"/>
        <v>0</v>
      </c>
      <c r="AA360" s="408"/>
    </row>
    <row r="361" spans="1:27" x14ac:dyDescent="0.25">
      <c r="A361" s="58"/>
      <c r="B361" s="353"/>
      <c r="C361" s="353"/>
      <c r="D361" s="353"/>
      <c r="E361" s="353"/>
      <c r="F361" s="353"/>
      <c r="G361" s="354"/>
      <c r="H361" s="375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356">
        <f t="shared" si="56"/>
        <v>0</v>
      </c>
      <c r="W361" s="309">
        <f t="shared" si="54"/>
        <v>0</v>
      </c>
      <c r="X361" s="406">
        <f>E351</f>
        <v>559</v>
      </c>
      <c r="Y361" s="40" t="s">
        <v>0</v>
      </c>
      <c r="Z361" s="11">
        <f t="shared" si="55"/>
        <v>0</v>
      </c>
      <c r="AA361" s="409"/>
    </row>
    <row r="362" spans="1:27" x14ac:dyDescent="0.25">
      <c r="A362" s="58"/>
      <c r="B362" s="353"/>
      <c r="C362" s="353"/>
      <c r="D362" s="353"/>
      <c r="E362" s="353"/>
      <c r="F362" s="353"/>
      <c r="G362" s="354"/>
      <c r="H362" s="375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356">
        <f t="shared" si="56"/>
        <v>0</v>
      </c>
      <c r="W362" s="309">
        <f t="shared" si="54"/>
        <v>0</v>
      </c>
      <c r="X362" s="406">
        <f>E351</f>
        <v>559</v>
      </c>
      <c r="Y362" s="40" t="s">
        <v>20</v>
      </c>
      <c r="Z362" s="11">
        <f t="shared" si="55"/>
        <v>0</v>
      </c>
      <c r="AA362" s="409"/>
    </row>
    <row r="363" spans="1:27" x14ac:dyDescent="0.25">
      <c r="A363" s="58"/>
      <c r="B363" s="353"/>
      <c r="C363" s="353"/>
      <c r="D363" s="353"/>
      <c r="E363" s="353"/>
      <c r="F363" s="353" t="s">
        <v>109</v>
      </c>
      <c r="G363" s="354"/>
      <c r="H363" s="375"/>
      <c r="I363" s="67">
        <v>1</v>
      </c>
      <c r="J363" s="67">
        <v>1</v>
      </c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>
        <v>1</v>
      </c>
      <c r="V363" s="356">
        <f t="shared" si="56"/>
        <v>2</v>
      </c>
      <c r="W363" s="309">
        <f t="shared" si="54"/>
        <v>3.0303030303030303E-3</v>
      </c>
      <c r="X363" s="406">
        <f>E351</f>
        <v>559</v>
      </c>
      <c r="Y363" s="40" t="s">
        <v>3</v>
      </c>
      <c r="Z363" s="11">
        <f t="shared" si="55"/>
        <v>2</v>
      </c>
      <c r="AA363" s="409"/>
    </row>
    <row r="364" spans="1:27" x14ac:dyDescent="0.25">
      <c r="A364" s="430"/>
      <c r="B364" s="432"/>
      <c r="C364" s="432"/>
      <c r="D364" s="432"/>
      <c r="E364" s="432"/>
      <c r="F364" s="432"/>
      <c r="G364" s="431"/>
      <c r="H364" s="410"/>
      <c r="I364" s="67">
        <v>13</v>
      </c>
      <c r="J364" s="72"/>
      <c r="K364" s="72"/>
      <c r="L364" s="72"/>
      <c r="M364" s="67"/>
      <c r="N364" s="72"/>
      <c r="O364" s="72"/>
      <c r="P364" s="72"/>
      <c r="Q364" s="72"/>
      <c r="R364" s="72"/>
      <c r="S364" s="72"/>
      <c r="T364" s="72"/>
      <c r="U364" s="72"/>
      <c r="V364" s="356">
        <f t="shared" si="56"/>
        <v>0</v>
      </c>
      <c r="W364" s="309">
        <f t="shared" si="54"/>
        <v>0</v>
      </c>
      <c r="X364" s="406">
        <f>E351</f>
        <v>559</v>
      </c>
      <c r="Y364" s="40" t="s">
        <v>477</v>
      </c>
      <c r="Z364" s="11">
        <f t="shared" si="55"/>
        <v>0</v>
      </c>
      <c r="AA364" s="409"/>
    </row>
    <row r="365" spans="1:27" x14ac:dyDescent="0.25">
      <c r="A365" s="430"/>
      <c r="B365" s="432"/>
      <c r="C365" s="432"/>
      <c r="D365" s="432"/>
      <c r="E365" s="432"/>
      <c r="F365" s="432"/>
      <c r="G365" s="431"/>
      <c r="H365" s="402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356">
        <f t="shared" si="56"/>
        <v>0</v>
      </c>
      <c r="W365" s="309">
        <f t="shared" si="54"/>
        <v>0</v>
      </c>
      <c r="X365" s="406">
        <f>E351</f>
        <v>559</v>
      </c>
      <c r="Y365" s="258" t="s">
        <v>88</v>
      </c>
      <c r="Z365" s="11">
        <f t="shared" si="55"/>
        <v>0</v>
      </c>
      <c r="AA365" s="409"/>
    </row>
    <row r="366" spans="1:27" x14ac:dyDescent="0.25">
      <c r="A366" s="58"/>
      <c r="B366" s="353"/>
      <c r="C366" s="353"/>
      <c r="D366" s="353"/>
      <c r="E366" s="353"/>
      <c r="F366" s="353"/>
      <c r="G366" s="62"/>
      <c r="H366" s="364"/>
      <c r="I366" s="364">
        <v>10</v>
      </c>
      <c r="J366" s="67"/>
      <c r="K366" s="67"/>
      <c r="L366" s="67"/>
      <c r="M366" s="364"/>
      <c r="N366" s="67"/>
      <c r="O366" s="67"/>
      <c r="P366" s="67"/>
      <c r="Q366" s="67"/>
      <c r="R366" s="67"/>
      <c r="S366" s="67"/>
      <c r="T366" s="67"/>
      <c r="U366" s="67"/>
      <c r="V366" s="356">
        <f t="shared" si="56"/>
        <v>0</v>
      </c>
      <c r="W366" s="309">
        <f t="shared" si="54"/>
        <v>0</v>
      </c>
      <c r="X366" s="406">
        <f>E351</f>
        <v>559</v>
      </c>
      <c r="Y366" s="258" t="s">
        <v>13</v>
      </c>
      <c r="Z366" s="11">
        <f t="shared" si="55"/>
        <v>0</v>
      </c>
      <c r="AA366" s="411"/>
    </row>
    <row r="367" spans="1:27" x14ac:dyDescent="0.25">
      <c r="A367" s="58"/>
      <c r="B367" s="353"/>
      <c r="C367" s="353"/>
      <c r="D367" s="353"/>
      <c r="E367" s="353"/>
      <c r="F367" s="353"/>
      <c r="G367" s="62"/>
      <c r="H367" s="364"/>
      <c r="I367" s="67">
        <v>8</v>
      </c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356">
        <f t="shared" si="56"/>
        <v>0</v>
      </c>
      <c r="W367" s="309">
        <f t="shared" si="54"/>
        <v>0</v>
      </c>
      <c r="X367" s="406">
        <f>E351</f>
        <v>559</v>
      </c>
      <c r="Y367" s="40" t="s">
        <v>100</v>
      </c>
      <c r="Z367" s="11">
        <f t="shared" si="55"/>
        <v>0</v>
      </c>
      <c r="AA367" s="175" t="s">
        <v>362</v>
      </c>
    </row>
    <row r="368" spans="1:27" x14ac:dyDescent="0.25">
      <c r="A368" s="58"/>
      <c r="B368" s="353"/>
      <c r="C368" s="353"/>
      <c r="D368" s="353"/>
      <c r="E368" s="353"/>
      <c r="F368" s="353"/>
      <c r="G368" s="354"/>
      <c r="H368" s="355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356">
        <f t="shared" si="56"/>
        <v>0</v>
      </c>
      <c r="W368" s="309">
        <f t="shared" si="54"/>
        <v>0</v>
      </c>
      <c r="X368" s="406">
        <f>E351</f>
        <v>559</v>
      </c>
      <c r="Y368" s="259" t="s">
        <v>447</v>
      </c>
      <c r="Z368" s="11">
        <f t="shared" si="55"/>
        <v>0</v>
      </c>
      <c r="AA368" s="409"/>
    </row>
    <row r="369" spans="1:27" x14ac:dyDescent="0.25">
      <c r="A369" s="58"/>
      <c r="B369" s="353"/>
      <c r="C369" s="353"/>
      <c r="D369" s="353"/>
      <c r="E369" s="353"/>
      <c r="F369" s="353"/>
      <c r="G369" s="354"/>
      <c r="H369" s="355"/>
      <c r="I369" s="67"/>
      <c r="J369" s="67">
        <v>3</v>
      </c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356">
        <f t="shared" si="56"/>
        <v>3</v>
      </c>
      <c r="W369" s="309">
        <f t="shared" si="54"/>
        <v>4.5454545454545452E-3</v>
      </c>
      <c r="X369" s="406">
        <f>E351</f>
        <v>559</v>
      </c>
      <c r="Y369" s="40" t="s">
        <v>29</v>
      </c>
      <c r="Z369" s="11">
        <f t="shared" si="55"/>
        <v>3</v>
      </c>
      <c r="AA369" s="411"/>
    </row>
    <row r="370" spans="1:27" x14ac:dyDescent="0.25">
      <c r="A370" s="58"/>
      <c r="B370" s="353"/>
      <c r="C370" s="353"/>
      <c r="D370" s="353"/>
      <c r="E370" s="353"/>
      <c r="F370" s="353"/>
      <c r="G370" s="354"/>
      <c r="H370" s="361"/>
      <c r="I370" s="72">
        <v>3</v>
      </c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>
        <v>1</v>
      </c>
      <c r="V370" s="356">
        <f t="shared" si="56"/>
        <v>1</v>
      </c>
      <c r="W370" s="309">
        <f t="shared" si="54"/>
        <v>1.5151515151515152E-3</v>
      </c>
      <c r="X370" s="406">
        <f>E351</f>
        <v>559</v>
      </c>
      <c r="Y370" s="259" t="s">
        <v>10</v>
      </c>
      <c r="Z370" s="11">
        <f t="shared" si="55"/>
        <v>1</v>
      </c>
      <c r="AA370" s="408"/>
    </row>
    <row r="371" spans="1:27" ht="15.75" thickBot="1" x14ac:dyDescent="0.3">
      <c r="A371" s="58"/>
      <c r="B371" s="353"/>
      <c r="C371" s="353"/>
      <c r="D371" s="353"/>
      <c r="E371" s="353"/>
      <c r="F371" s="353"/>
      <c r="G371" s="354"/>
      <c r="H371" s="361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>
        <v>1</v>
      </c>
      <c r="U371" s="72"/>
      <c r="V371" s="356">
        <f>SUM(H371,J371,L371,N371,P371,R371,U371,T371)</f>
        <v>1</v>
      </c>
      <c r="W371" s="334">
        <f t="shared" si="54"/>
        <v>1.5151515151515152E-3</v>
      </c>
      <c r="X371" s="406">
        <f>E351</f>
        <v>559</v>
      </c>
      <c r="Y371" s="259" t="s">
        <v>286</v>
      </c>
      <c r="Z371" s="11">
        <f t="shared" si="55"/>
        <v>1</v>
      </c>
      <c r="AA371" s="409"/>
    </row>
    <row r="372" spans="1:27" ht="15.75" thickBot="1" x14ac:dyDescent="0.3">
      <c r="A372" s="58"/>
      <c r="B372" s="353"/>
      <c r="C372" s="353"/>
      <c r="D372" s="353"/>
      <c r="E372" s="353"/>
      <c r="F372" s="353"/>
      <c r="G372" s="354"/>
      <c r="H372" s="412"/>
      <c r="I372" s="199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413"/>
      <c r="W372" s="199"/>
      <c r="X372" s="413"/>
      <c r="Y372" s="81" t="s">
        <v>22</v>
      </c>
      <c r="Z372" s="11">
        <f t="shared" si="55"/>
        <v>0</v>
      </c>
      <c r="AA372" s="409"/>
    </row>
    <row r="373" spans="1:27" x14ac:dyDescent="0.25">
      <c r="A373" s="58"/>
      <c r="B373" s="353"/>
      <c r="C373" s="353"/>
      <c r="D373" s="353"/>
      <c r="E373" s="353"/>
      <c r="F373" s="353"/>
      <c r="G373" s="354"/>
      <c r="H373" s="414">
        <v>2</v>
      </c>
      <c r="I373" s="68"/>
      <c r="J373" s="68"/>
      <c r="K373" s="68"/>
      <c r="L373" s="68"/>
      <c r="M373" s="68"/>
      <c r="N373" s="68"/>
      <c r="O373" s="68"/>
      <c r="P373" s="68"/>
      <c r="Q373" s="67"/>
      <c r="R373" s="68"/>
      <c r="S373" s="68"/>
      <c r="T373" s="68"/>
      <c r="U373" s="68"/>
      <c r="V373" s="356">
        <f t="shared" ref="V373:V386" si="57">SUM(H373,J373,L373,N373,P373,R373,U373)</f>
        <v>2</v>
      </c>
      <c r="W373" s="307">
        <f>$V373/$D$351</f>
        <v>3.0303030303030303E-3</v>
      </c>
      <c r="X373" s="406">
        <f>E351</f>
        <v>559</v>
      </c>
      <c r="Y373" s="258" t="s">
        <v>75</v>
      </c>
      <c r="Z373" s="11">
        <f t="shared" si="55"/>
        <v>2</v>
      </c>
      <c r="AA373" s="409"/>
    </row>
    <row r="374" spans="1:27" x14ac:dyDescent="0.25">
      <c r="A374" s="58"/>
      <c r="B374" s="353"/>
      <c r="C374" s="353"/>
      <c r="D374" s="353"/>
      <c r="E374" s="353"/>
      <c r="F374" s="353"/>
      <c r="G374" s="354"/>
      <c r="H374" s="355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356">
        <f t="shared" si="57"/>
        <v>0</v>
      </c>
      <c r="W374" s="309">
        <f t="shared" ref="W374:W386" si="58">$V374/$D$351</f>
        <v>0</v>
      </c>
      <c r="X374" s="406">
        <f>E351</f>
        <v>559</v>
      </c>
      <c r="Y374" s="41" t="s">
        <v>181</v>
      </c>
      <c r="Z374" s="11">
        <f t="shared" si="55"/>
        <v>0</v>
      </c>
      <c r="AA374" s="174"/>
    </row>
    <row r="375" spans="1:27" x14ac:dyDescent="0.25">
      <c r="A375" s="58"/>
      <c r="B375" s="353"/>
      <c r="C375" s="353"/>
      <c r="D375" s="353"/>
      <c r="E375" s="353"/>
      <c r="F375" s="353"/>
      <c r="G375" s="354"/>
      <c r="H375" s="355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356">
        <f t="shared" si="57"/>
        <v>0</v>
      </c>
      <c r="W375" s="309">
        <f t="shared" si="58"/>
        <v>0</v>
      </c>
      <c r="X375" s="406">
        <f>E351</f>
        <v>559</v>
      </c>
      <c r="Y375" s="42" t="s">
        <v>26</v>
      </c>
      <c r="Z375" s="11">
        <f t="shared" si="55"/>
        <v>0</v>
      </c>
      <c r="AA375" s="409"/>
    </row>
    <row r="376" spans="1:27" x14ac:dyDescent="0.25">
      <c r="A376" s="58"/>
      <c r="B376" s="353"/>
      <c r="C376" s="353"/>
      <c r="D376" s="353"/>
      <c r="E376" s="353"/>
      <c r="F376" s="353"/>
      <c r="G376" s="354"/>
      <c r="H376" s="355">
        <v>2</v>
      </c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356">
        <f t="shared" si="57"/>
        <v>2</v>
      </c>
      <c r="W376" s="309">
        <f t="shared" si="58"/>
        <v>3.0303030303030303E-3</v>
      </c>
      <c r="X376" s="406">
        <f>E351</f>
        <v>559</v>
      </c>
      <c r="Y376" s="43" t="s">
        <v>27</v>
      </c>
      <c r="Z376" s="11">
        <f t="shared" si="55"/>
        <v>2</v>
      </c>
      <c r="AA376" s="174"/>
    </row>
    <row r="377" spans="1:27" x14ac:dyDescent="0.25">
      <c r="A377" s="58"/>
      <c r="B377" s="353"/>
      <c r="C377" s="353"/>
      <c r="D377" s="353"/>
      <c r="E377" s="353"/>
      <c r="F377" s="353" t="s">
        <v>109</v>
      </c>
      <c r="G377" s="354"/>
      <c r="H377" s="355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356">
        <f t="shared" si="57"/>
        <v>0</v>
      </c>
      <c r="W377" s="309">
        <f t="shared" si="58"/>
        <v>0</v>
      </c>
      <c r="X377" s="406">
        <f>E351</f>
        <v>559</v>
      </c>
      <c r="Y377" s="43" t="s">
        <v>39</v>
      </c>
      <c r="Z377" s="11">
        <f t="shared" si="55"/>
        <v>0</v>
      </c>
      <c r="AA377" s="174"/>
    </row>
    <row r="378" spans="1:27" x14ac:dyDescent="0.25">
      <c r="A378" s="58"/>
      <c r="B378" s="353"/>
      <c r="C378" s="353"/>
      <c r="D378" s="353"/>
      <c r="E378" s="353"/>
      <c r="F378" s="353"/>
      <c r="G378" s="354"/>
      <c r="H378" s="355">
        <v>1</v>
      </c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356">
        <f t="shared" si="57"/>
        <v>1</v>
      </c>
      <c r="W378" s="309">
        <f t="shared" si="58"/>
        <v>1.5151515151515152E-3</v>
      </c>
      <c r="X378" s="406">
        <f>E351</f>
        <v>559</v>
      </c>
      <c r="Y378" s="43" t="s">
        <v>489</v>
      </c>
      <c r="Z378" s="11">
        <f t="shared" si="55"/>
        <v>1</v>
      </c>
      <c r="AA378" s="425"/>
    </row>
    <row r="379" spans="1:27" x14ac:dyDescent="0.25">
      <c r="A379" s="58"/>
      <c r="B379" s="353"/>
      <c r="C379" s="353"/>
      <c r="D379" s="353"/>
      <c r="E379" s="353"/>
      <c r="F379" s="353"/>
      <c r="G379" s="354"/>
      <c r="H379" s="355">
        <v>1</v>
      </c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356">
        <f t="shared" si="57"/>
        <v>1</v>
      </c>
      <c r="W379" s="309">
        <f t="shared" si="58"/>
        <v>1.5151515151515152E-3</v>
      </c>
      <c r="X379" s="406">
        <f>E351</f>
        <v>559</v>
      </c>
      <c r="Y379" s="258" t="s">
        <v>192</v>
      </c>
      <c r="Z379" s="11">
        <f t="shared" si="55"/>
        <v>1</v>
      </c>
      <c r="AA379" s="174"/>
    </row>
    <row r="380" spans="1:27" x14ac:dyDescent="0.25">
      <c r="A380" s="58"/>
      <c r="B380" s="353"/>
      <c r="C380" s="353"/>
      <c r="D380" s="353"/>
      <c r="E380" s="353"/>
      <c r="F380" s="353"/>
      <c r="G380" s="354"/>
      <c r="H380" s="355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356">
        <f t="shared" si="57"/>
        <v>0</v>
      </c>
      <c r="W380" s="309">
        <f t="shared" si="58"/>
        <v>0</v>
      </c>
      <c r="X380" s="406">
        <f>E351</f>
        <v>559</v>
      </c>
      <c r="Y380" s="43" t="s">
        <v>480</v>
      </c>
      <c r="Z380" s="11">
        <f t="shared" si="55"/>
        <v>0</v>
      </c>
      <c r="AA380" s="408"/>
    </row>
    <row r="381" spans="1:27" x14ac:dyDescent="0.25">
      <c r="A381" s="58"/>
      <c r="B381" s="353"/>
      <c r="C381" s="353"/>
      <c r="D381" s="353"/>
      <c r="E381" s="353"/>
      <c r="F381" s="353"/>
      <c r="G381" s="354"/>
      <c r="H381" s="355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356">
        <f t="shared" si="57"/>
        <v>0</v>
      </c>
      <c r="W381" s="309">
        <f t="shared" si="58"/>
        <v>0</v>
      </c>
      <c r="X381" s="406">
        <f>E351</f>
        <v>559</v>
      </c>
      <c r="Y381" s="43" t="s">
        <v>54</v>
      </c>
      <c r="Z381" s="11">
        <f t="shared" si="55"/>
        <v>0</v>
      </c>
      <c r="AA381" s="408"/>
    </row>
    <row r="382" spans="1:27" x14ac:dyDescent="0.25">
      <c r="A382" s="58"/>
      <c r="B382" s="353"/>
      <c r="C382" s="353"/>
      <c r="D382" s="353"/>
      <c r="E382" s="353"/>
      <c r="F382" s="353"/>
      <c r="G382" s="354"/>
      <c r="H382" s="355">
        <v>2</v>
      </c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356">
        <f t="shared" si="57"/>
        <v>2</v>
      </c>
      <c r="W382" s="309">
        <f t="shared" si="58"/>
        <v>3.0303030303030303E-3</v>
      </c>
      <c r="X382" s="406">
        <f>E351</f>
        <v>559</v>
      </c>
      <c r="Y382" s="43" t="s">
        <v>110</v>
      </c>
      <c r="Z382" s="11">
        <f t="shared" si="55"/>
        <v>2</v>
      </c>
      <c r="AA382" s="408"/>
    </row>
    <row r="383" spans="1:27" x14ac:dyDescent="0.25">
      <c r="A383" s="58"/>
      <c r="B383" s="353"/>
      <c r="C383" s="353"/>
      <c r="D383" s="353"/>
      <c r="E383" s="353"/>
      <c r="F383" s="353"/>
      <c r="G383" s="354"/>
      <c r="H383" s="355">
        <v>1</v>
      </c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356">
        <f t="shared" si="57"/>
        <v>1</v>
      </c>
      <c r="W383" s="309">
        <f t="shared" si="58"/>
        <v>1.5151515151515152E-3</v>
      </c>
      <c r="X383" s="406">
        <f>E351</f>
        <v>559</v>
      </c>
      <c r="Y383" s="43" t="s">
        <v>72</v>
      </c>
      <c r="Z383" s="11">
        <f t="shared" si="55"/>
        <v>1</v>
      </c>
      <c r="AA383" s="408"/>
    </row>
    <row r="384" spans="1:27" x14ac:dyDescent="0.25">
      <c r="A384" s="58"/>
      <c r="B384" s="353"/>
      <c r="C384" s="353"/>
      <c r="D384" s="353"/>
      <c r="E384" s="353"/>
      <c r="F384" s="353"/>
      <c r="G384" s="354"/>
      <c r="H384" s="355">
        <v>2</v>
      </c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356">
        <f t="shared" si="57"/>
        <v>2</v>
      </c>
      <c r="W384" s="309">
        <f t="shared" si="58"/>
        <v>3.0303030303030303E-3</v>
      </c>
      <c r="X384" s="406">
        <f>E351</f>
        <v>559</v>
      </c>
      <c r="Y384" s="43" t="s">
        <v>363</v>
      </c>
      <c r="Z384" s="11">
        <f t="shared" si="55"/>
        <v>2</v>
      </c>
      <c r="AA384" s="408"/>
    </row>
    <row r="385" spans="1:27" ht="15.75" thickBot="1" x14ac:dyDescent="0.3">
      <c r="A385" s="188"/>
      <c r="B385" s="189"/>
      <c r="C385" s="189"/>
      <c r="D385" s="189"/>
      <c r="E385" s="189"/>
      <c r="F385" s="189"/>
      <c r="G385" s="354"/>
      <c r="H385" s="355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356">
        <f t="shared" si="57"/>
        <v>0</v>
      </c>
      <c r="W385" s="306">
        <f t="shared" si="58"/>
        <v>0</v>
      </c>
      <c r="X385" s="406">
        <f>E351</f>
        <v>559</v>
      </c>
      <c r="Y385" s="44" t="s">
        <v>37</v>
      </c>
      <c r="Z385" s="11">
        <f t="shared" si="55"/>
        <v>0</v>
      </c>
      <c r="AA385" s="415"/>
    </row>
    <row r="386" spans="1:27" ht="15.75" thickBot="1" x14ac:dyDescent="0.3">
      <c r="A386" s="47"/>
      <c r="B386" s="47"/>
      <c r="C386" s="47"/>
      <c r="D386" s="47"/>
      <c r="E386" s="47"/>
      <c r="F386" s="47"/>
      <c r="G386" s="53" t="s">
        <v>5</v>
      </c>
      <c r="H386" s="63">
        <f t="shared" ref="H386:U386" si="59">SUM(H352:H385)</f>
        <v>84</v>
      </c>
      <c r="I386" s="63">
        <f t="shared" si="59"/>
        <v>63</v>
      </c>
      <c r="J386" s="63">
        <f t="shared" si="59"/>
        <v>13</v>
      </c>
      <c r="K386" s="63">
        <f t="shared" si="59"/>
        <v>0</v>
      </c>
      <c r="L386" s="63">
        <f t="shared" si="59"/>
        <v>0</v>
      </c>
      <c r="M386" s="63">
        <f t="shared" si="59"/>
        <v>0</v>
      </c>
      <c r="N386" s="63">
        <f t="shared" si="59"/>
        <v>0</v>
      </c>
      <c r="O386" s="63">
        <f t="shared" si="59"/>
        <v>0</v>
      </c>
      <c r="P386" s="63">
        <f t="shared" si="59"/>
        <v>0</v>
      </c>
      <c r="Q386" s="63">
        <f t="shared" si="59"/>
        <v>0</v>
      </c>
      <c r="R386" s="63">
        <f t="shared" si="59"/>
        <v>0</v>
      </c>
      <c r="S386" s="63">
        <f t="shared" si="59"/>
        <v>0</v>
      </c>
      <c r="T386" s="63">
        <f t="shared" si="59"/>
        <v>1</v>
      </c>
      <c r="U386" s="63">
        <f t="shared" si="59"/>
        <v>3</v>
      </c>
      <c r="V386" s="382">
        <f t="shared" si="57"/>
        <v>100</v>
      </c>
      <c r="W386" s="334">
        <f t="shared" si="58"/>
        <v>0.15151515151515152</v>
      </c>
      <c r="X386" s="469">
        <f>E351</f>
        <v>559</v>
      </c>
    </row>
    <row r="388" spans="1:27" ht="15.75" thickBot="1" x14ac:dyDescent="0.3"/>
    <row r="389" spans="1:27" ht="60.75" thickBot="1" x14ac:dyDescent="0.3">
      <c r="A389" s="49" t="s">
        <v>23</v>
      </c>
      <c r="B389" s="49" t="s">
        <v>50</v>
      </c>
      <c r="C389" s="49" t="s">
        <v>55</v>
      </c>
      <c r="D389" s="49" t="s">
        <v>18</v>
      </c>
      <c r="E389" s="48" t="s">
        <v>17</v>
      </c>
      <c r="F389" s="50" t="s">
        <v>1</v>
      </c>
      <c r="G389" s="51" t="s">
        <v>24</v>
      </c>
      <c r="H389" s="83" t="s">
        <v>70</v>
      </c>
      <c r="I389" s="52" t="s">
        <v>71</v>
      </c>
      <c r="J389" s="52" t="s">
        <v>56</v>
      </c>
      <c r="K389" s="52" t="s">
        <v>61</v>
      </c>
      <c r="L389" s="52" t="s">
        <v>57</v>
      </c>
      <c r="M389" s="52" t="s">
        <v>62</v>
      </c>
      <c r="N389" s="52" t="s">
        <v>58</v>
      </c>
      <c r="O389" s="52" t="s">
        <v>63</v>
      </c>
      <c r="P389" s="52" t="s">
        <v>59</v>
      </c>
      <c r="Q389" s="52" t="s">
        <v>67</v>
      </c>
      <c r="R389" s="52" t="s">
        <v>60</v>
      </c>
      <c r="S389" s="52" t="s">
        <v>68</v>
      </c>
      <c r="T389" s="52" t="s">
        <v>128</v>
      </c>
      <c r="U389" s="52" t="s">
        <v>43</v>
      </c>
      <c r="V389" s="52" t="s">
        <v>5</v>
      </c>
      <c r="W389" s="48" t="s">
        <v>2</v>
      </c>
      <c r="X389" s="49" t="s">
        <v>119</v>
      </c>
      <c r="Y389" s="37" t="s">
        <v>21</v>
      </c>
      <c r="Z389" s="11" t="s">
        <v>5</v>
      </c>
      <c r="AA389" s="36" t="s">
        <v>7</v>
      </c>
    </row>
    <row r="390" spans="1:27" ht="15.75" thickBot="1" x14ac:dyDescent="0.3">
      <c r="A390" s="80">
        <v>1491102</v>
      </c>
      <c r="B390" s="80" t="s">
        <v>238</v>
      </c>
      <c r="C390" s="450">
        <v>576</v>
      </c>
      <c r="D390" s="450">
        <v>666</v>
      </c>
      <c r="E390" s="450">
        <v>567</v>
      </c>
      <c r="F390" s="451">
        <f>E390/D390</f>
        <v>0.85135135135135132</v>
      </c>
      <c r="G390" s="54">
        <v>45073</v>
      </c>
      <c r="H390" s="89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1"/>
      <c r="T390" s="413"/>
      <c r="U390" s="123"/>
      <c r="V390" s="123"/>
      <c r="W390" s="91"/>
      <c r="Y390" s="93" t="s">
        <v>79</v>
      </c>
      <c r="AA390" s="45" t="s">
        <v>74</v>
      </c>
    </row>
    <row r="391" spans="1:27" x14ac:dyDescent="0.25">
      <c r="A391" s="58"/>
      <c r="B391" s="353"/>
      <c r="C391" s="353"/>
      <c r="D391" s="353"/>
      <c r="E391" s="353"/>
      <c r="F391" s="353"/>
      <c r="G391" s="354"/>
      <c r="H391" s="348"/>
      <c r="I391" s="65">
        <v>11</v>
      </c>
      <c r="J391" s="65"/>
      <c r="K391" s="65">
        <v>1</v>
      </c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378">
        <f>SUM(H391,J391,L391,N391,P391,R391,U391,T391)</f>
        <v>0</v>
      </c>
      <c r="W391" s="307">
        <f>$V391/$D$390</f>
        <v>0</v>
      </c>
      <c r="X391" s="406">
        <f>E390</f>
        <v>567</v>
      </c>
      <c r="Y391" s="39" t="s">
        <v>19</v>
      </c>
      <c r="Z391" s="11">
        <f>V391</f>
        <v>0</v>
      </c>
      <c r="AA391" s="345"/>
    </row>
    <row r="392" spans="1:27" x14ac:dyDescent="0.25">
      <c r="A392" s="58"/>
      <c r="B392" s="353"/>
      <c r="C392" s="353"/>
      <c r="D392" s="353"/>
      <c r="E392" s="353"/>
      <c r="F392" s="353"/>
      <c r="G392" s="354"/>
      <c r="H392" s="355">
        <v>11</v>
      </c>
      <c r="I392" s="67"/>
      <c r="J392" s="67">
        <v>4</v>
      </c>
      <c r="K392" s="67"/>
      <c r="L392" s="67"/>
      <c r="M392" s="67"/>
      <c r="N392" s="72"/>
      <c r="O392" s="67"/>
      <c r="P392" s="67"/>
      <c r="Q392" s="67"/>
      <c r="R392" s="67"/>
      <c r="S392" s="67"/>
      <c r="T392" s="67"/>
      <c r="U392" s="67"/>
      <c r="V392" s="356">
        <f>SUM(H392,J392,L392,N392,P392,R392,U392,T392)</f>
        <v>15</v>
      </c>
      <c r="W392" s="309">
        <f t="shared" ref="W392:W410" si="60">$V392/$D$390</f>
        <v>2.2522522522522521E-2</v>
      </c>
      <c r="X392" s="406">
        <f>E390</f>
        <v>567</v>
      </c>
      <c r="Y392" s="258" t="s">
        <v>51</v>
      </c>
      <c r="Z392" s="11">
        <f t="shared" ref="Z392:Z424" si="61">V392</f>
        <v>15</v>
      </c>
      <c r="AA392" s="345"/>
    </row>
    <row r="393" spans="1:27" x14ac:dyDescent="0.25">
      <c r="A393" s="58"/>
      <c r="B393" s="353"/>
      <c r="C393" s="353"/>
      <c r="D393" s="353"/>
      <c r="E393" s="353"/>
      <c r="F393" s="353"/>
      <c r="G393" s="354"/>
      <c r="H393" s="355">
        <v>46</v>
      </c>
      <c r="I393" s="67"/>
      <c r="J393" s="67">
        <v>10</v>
      </c>
      <c r="K393" s="67"/>
      <c r="L393" s="67">
        <v>1</v>
      </c>
      <c r="M393" s="67"/>
      <c r="N393" s="67"/>
      <c r="O393" s="67"/>
      <c r="P393" s="67"/>
      <c r="Q393" s="67"/>
      <c r="R393" s="67"/>
      <c r="S393" s="67"/>
      <c r="T393" s="67"/>
      <c r="U393" s="67">
        <v>1</v>
      </c>
      <c r="V393" s="356">
        <f t="shared" ref="V393:V409" si="62">SUM(H393,J393,L393,N393,P393,R393,U393,T393)</f>
        <v>58</v>
      </c>
      <c r="W393" s="309">
        <f t="shared" si="60"/>
        <v>8.7087087087087081E-2</v>
      </c>
      <c r="X393" s="406">
        <f>E390</f>
        <v>567</v>
      </c>
      <c r="Y393" s="40" t="s">
        <v>16</v>
      </c>
      <c r="Z393" s="11">
        <f t="shared" si="61"/>
        <v>58</v>
      </c>
      <c r="AA393" s="372"/>
    </row>
    <row r="394" spans="1:27" x14ac:dyDescent="0.25">
      <c r="A394" s="58"/>
      <c r="B394" s="353"/>
      <c r="C394" s="353"/>
      <c r="D394" s="353"/>
      <c r="E394" s="353"/>
      <c r="F394" s="353"/>
      <c r="G394" s="354"/>
      <c r="H394" s="355"/>
      <c r="I394" s="67"/>
      <c r="J394" s="407"/>
      <c r="K394" s="407"/>
      <c r="L394" s="407"/>
      <c r="M394" s="67"/>
      <c r="N394" s="67"/>
      <c r="O394" s="67"/>
      <c r="P394" s="67"/>
      <c r="Q394" s="67"/>
      <c r="R394" s="67"/>
      <c r="S394" s="67"/>
      <c r="T394" s="67"/>
      <c r="U394" s="67"/>
      <c r="V394" s="356">
        <f t="shared" si="62"/>
        <v>0</v>
      </c>
      <c r="W394" s="309">
        <f t="shared" si="60"/>
        <v>0</v>
      </c>
      <c r="X394" s="406">
        <f>E390</f>
        <v>567</v>
      </c>
      <c r="Y394" s="40" t="s">
        <v>4</v>
      </c>
      <c r="Z394" s="11">
        <f t="shared" si="61"/>
        <v>0</v>
      </c>
      <c r="AA394" s="372"/>
    </row>
    <row r="395" spans="1:27" x14ac:dyDescent="0.25">
      <c r="A395" s="58"/>
      <c r="B395" s="353"/>
      <c r="C395" s="353"/>
      <c r="D395" s="353"/>
      <c r="E395" s="353"/>
      <c r="F395" s="353"/>
      <c r="G395" s="354"/>
      <c r="H395" s="355"/>
      <c r="I395" s="67">
        <v>7</v>
      </c>
      <c r="J395" s="67">
        <v>2</v>
      </c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>
        <v>1</v>
      </c>
      <c r="V395" s="356">
        <f t="shared" si="62"/>
        <v>3</v>
      </c>
      <c r="W395" s="309">
        <f t="shared" si="60"/>
        <v>4.5045045045045045E-3</v>
      </c>
      <c r="X395" s="406">
        <f>E390</f>
        <v>567</v>
      </c>
      <c r="Y395" s="40" t="s">
        <v>14</v>
      </c>
      <c r="Z395" s="11">
        <f t="shared" si="61"/>
        <v>3</v>
      </c>
      <c r="AA395" s="174"/>
    </row>
    <row r="396" spans="1:27" x14ac:dyDescent="0.25">
      <c r="A396" s="58"/>
      <c r="B396" s="353"/>
      <c r="C396" s="353"/>
      <c r="D396" s="353"/>
      <c r="E396" s="353"/>
      <c r="F396" s="353"/>
      <c r="G396" s="354"/>
      <c r="H396" s="355"/>
      <c r="I396" s="67">
        <v>1</v>
      </c>
      <c r="J396" s="67">
        <v>1</v>
      </c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356">
        <f t="shared" si="62"/>
        <v>1</v>
      </c>
      <c r="W396" s="309">
        <f t="shared" si="60"/>
        <v>1.5015015015015015E-3</v>
      </c>
      <c r="X396" s="406">
        <f>E390</f>
        <v>567</v>
      </c>
      <c r="Y396" s="40" t="s">
        <v>15</v>
      </c>
      <c r="Z396" s="11">
        <f t="shared" si="61"/>
        <v>1</v>
      </c>
      <c r="AA396" s="352"/>
    </row>
    <row r="397" spans="1:27" x14ac:dyDescent="0.25">
      <c r="A397" s="58" t="s">
        <v>182</v>
      </c>
      <c r="B397" s="353"/>
      <c r="C397" s="353"/>
      <c r="D397" s="353"/>
      <c r="E397" s="353"/>
      <c r="F397" s="353"/>
      <c r="G397" s="354"/>
      <c r="H397" s="355"/>
      <c r="I397" s="67">
        <v>42</v>
      </c>
      <c r="J397" s="67">
        <v>8</v>
      </c>
      <c r="K397" s="67">
        <v>6</v>
      </c>
      <c r="L397" s="67">
        <v>4</v>
      </c>
      <c r="M397" s="67"/>
      <c r="N397" s="67"/>
      <c r="O397" s="67"/>
      <c r="P397" s="67"/>
      <c r="Q397" s="67"/>
      <c r="R397" s="67"/>
      <c r="S397" s="67"/>
      <c r="T397" s="67"/>
      <c r="U397" s="67"/>
      <c r="V397" s="356">
        <f t="shared" si="62"/>
        <v>12</v>
      </c>
      <c r="W397" s="309">
        <f t="shared" si="60"/>
        <v>1.8018018018018018E-2</v>
      </c>
      <c r="X397" s="406">
        <f>E390</f>
        <v>567</v>
      </c>
      <c r="Y397" s="40" t="s">
        <v>8</v>
      </c>
      <c r="Z397" s="11">
        <f t="shared" si="61"/>
        <v>12</v>
      </c>
      <c r="AA397" s="352"/>
    </row>
    <row r="398" spans="1:27" x14ac:dyDescent="0.25">
      <c r="A398" s="58"/>
      <c r="B398" s="353"/>
      <c r="C398" s="353"/>
      <c r="D398" s="353"/>
      <c r="E398" s="353"/>
      <c r="F398" s="353"/>
      <c r="G398" s="354"/>
      <c r="H398" s="355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356">
        <f t="shared" si="62"/>
        <v>0</v>
      </c>
      <c r="W398" s="309">
        <f t="shared" si="60"/>
        <v>0</v>
      </c>
      <c r="X398" s="406">
        <f>E390</f>
        <v>567</v>
      </c>
      <c r="Y398" s="40" t="s">
        <v>9</v>
      </c>
      <c r="Z398" s="11">
        <f t="shared" si="61"/>
        <v>0</v>
      </c>
      <c r="AA398" s="408"/>
    </row>
    <row r="399" spans="1:27" x14ac:dyDescent="0.25">
      <c r="A399" s="58"/>
      <c r="B399" s="353"/>
      <c r="C399" s="353"/>
      <c r="D399" s="353"/>
      <c r="E399" s="353"/>
      <c r="F399" s="353"/>
      <c r="G399" s="354"/>
      <c r="H399" s="375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356">
        <f t="shared" si="62"/>
        <v>0</v>
      </c>
      <c r="W399" s="309">
        <f t="shared" si="60"/>
        <v>0</v>
      </c>
      <c r="X399" s="406">
        <f>E390</f>
        <v>567</v>
      </c>
      <c r="Y399" s="40" t="s">
        <v>72</v>
      </c>
      <c r="Z399" s="11">
        <f t="shared" si="61"/>
        <v>0</v>
      </c>
      <c r="AA399" s="408"/>
    </row>
    <row r="400" spans="1:27" x14ac:dyDescent="0.25">
      <c r="A400" s="58"/>
      <c r="B400" s="353"/>
      <c r="C400" s="353"/>
      <c r="D400" s="353"/>
      <c r="E400" s="353"/>
      <c r="F400" s="353"/>
      <c r="G400" s="354"/>
      <c r="H400" s="375"/>
      <c r="I400" s="67">
        <v>1</v>
      </c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356">
        <f t="shared" si="62"/>
        <v>0</v>
      </c>
      <c r="W400" s="309">
        <f t="shared" si="60"/>
        <v>0</v>
      </c>
      <c r="X400" s="406">
        <f>E390</f>
        <v>567</v>
      </c>
      <c r="Y400" s="40" t="s">
        <v>0</v>
      </c>
      <c r="Z400" s="11">
        <f t="shared" si="61"/>
        <v>0</v>
      </c>
      <c r="AA400" s="409"/>
    </row>
    <row r="401" spans="1:33" x14ac:dyDescent="0.25">
      <c r="A401" s="58"/>
      <c r="B401" s="353"/>
      <c r="C401" s="353"/>
      <c r="D401" s="353"/>
      <c r="E401" s="353"/>
      <c r="F401" s="353"/>
      <c r="G401" s="354"/>
      <c r="H401" s="375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356">
        <f t="shared" si="62"/>
        <v>0</v>
      </c>
      <c r="W401" s="309">
        <f t="shared" si="60"/>
        <v>0</v>
      </c>
      <c r="X401" s="406">
        <f>E390</f>
        <v>567</v>
      </c>
      <c r="Y401" s="40" t="s">
        <v>20</v>
      </c>
      <c r="Z401" s="11">
        <f t="shared" si="61"/>
        <v>0</v>
      </c>
      <c r="AA401" s="409"/>
    </row>
    <row r="402" spans="1:33" x14ac:dyDescent="0.25">
      <c r="A402" s="58"/>
      <c r="B402" s="353"/>
      <c r="C402" s="353"/>
      <c r="D402" s="353"/>
      <c r="E402" s="353"/>
      <c r="F402" s="353" t="s">
        <v>109</v>
      </c>
      <c r="G402" s="354"/>
      <c r="H402" s="375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356">
        <f t="shared" si="62"/>
        <v>0</v>
      </c>
      <c r="W402" s="309">
        <f t="shared" si="60"/>
        <v>0</v>
      </c>
      <c r="X402" s="406">
        <f>E390</f>
        <v>567</v>
      </c>
      <c r="Y402" s="40" t="s">
        <v>3</v>
      </c>
      <c r="Z402" s="11">
        <f t="shared" si="61"/>
        <v>0</v>
      </c>
      <c r="AA402" s="409"/>
    </row>
    <row r="403" spans="1:33" x14ac:dyDescent="0.25">
      <c r="A403" s="430"/>
      <c r="B403" s="432"/>
      <c r="C403" s="432"/>
      <c r="D403" s="432"/>
      <c r="E403" s="432"/>
      <c r="F403" s="432"/>
      <c r="G403" s="431"/>
      <c r="H403" s="410"/>
      <c r="I403" s="67">
        <v>29</v>
      </c>
      <c r="J403" s="72"/>
      <c r="K403" s="72"/>
      <c r="L403" s="72"/>
      <c r="M403" s="67"/>
      <c r="N403" s="72"/>
      <c r="O403" s="72"/>
      <c r="P403" s="72"/>
      <c r="Q403" s="72"/>
      <c r="R403" s="72"/>
      <c r="S403" s="72"/>
      <c r="T403" s="72"/>
      <c r="U403" s="72"/>
      <c r="V403" s="356">
        <f t="shared" si="62"/>
        <v>0</v>
      </c>
      <c r="W403" s="309">
        <f t="shared" si="60"/>
        <v>0</v>
      </c>
      <c r="X403" s="406">
        <f>E390</f>
        <v>567</v>
      </c>
      <c r="Y403" s="40" t="s">
        <v>477</v>
      </c>
      <c r="Z403" s="11">
        <f t="shared" si="61"/>
        <v>0</v>
      </c>
      <c r="AA403" s="409"/>
    </row>
    <row r="404" spans="1:33" x14ac:dyDescent="0.25">
      <c r="A404" s="430"/>
      <c r="B404" s="432"/>
      <c r="C404" s="432"/>
      <c r="D404" s="432"/>
      <c r="E404" s="432"/>
      <c r="F404" s="432"/>
      <c r="G404" s="431"/>
      <c r="H404" s="402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356">
        <f t="shared" si="62"/>
        <v>0</v>
      </c>
      <c r="W404" s="309">
        <f t="shared" si="60"/>
        <v>0</v>
      </c>
      <c r="X404" s="406">
        <f>E390</f>
        <v>567</v>
      </c>
      <c r="Y404" s="258" t="s">
        <v>88</v>
      </c>
      <c r="Z404" s="11">
        <f t="shared" si="61"/>
        <v>0</v>
      </c>
      <c r="AA404" s="409"/>
    </row>
    <row r="405" spans="1:33" x14ac:dyDescent="0.25">
      <c r="A405" s="58"/>
      <c r="B405" s="353"/>
      <c r="C405" s="353"/>
      <c r="D405" s="353"/>
      <c r="E405" s="353"/>
      <c r="F405" s="353"/>
      <c r="G405" s="62"/>
      <c r="H405" s="364"/>
      <c r="I405" s="364">
        <v>10</v>
      </c>
      <c r="J405" s="67"/>
      <c r="K405" s="67"/>
      <c r="L405" s="67"/>
      <c r="M405" s="364" t="s">
        <v>109</v>
      </c>
      <c r="N405" s="67"/>
      <c r="O405" s="67"/>
      <c r="P405" s="67"/>
      <c r="Q405" s="67"/>
      <c r="R405" s="67"/>
      <c r="S405" s="67"/>
      <c r="T405" s="67"/>
      <c r="U405" s="67"/>
      <c r="V405" s="356">
        <f t="shared" si="62"/>
        <v>0</v>
      </c>
      <c r="W405" s="309">
        <f t="shared" si="60"/>
        <v>0</v>
      </c>
      <c r="X405" s="406">
        <f>E390</f>
        <v>567</v>
      </c>
      <c r="Y405" s="258" t="s">
        <v>13</v>
      </c>
      <c r="Z405" s="11">
        <f t="shared" si="61"/>
        <v>0</v>
      </c>
      <c r="AA405" s="411"/>
    </row>
    <row r="406" spans="1:33" x14ac:dyDescent="0.25">
      <c r="A406" s="58"/>
      <c r="B406" s="353"/>
      <c r="C406" s="353"/>
      <c r="D406" s="353"/>
      <c r="E406" s="353"/>
      <c r="F406" s="353"/>
      <c r="G406" s="62"/>
      <c r="H406" s="364"/>
      <c r="I406" s="67">
        <v>9</v>
      </c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356">
        <f t="shared" si="62"/>
        <v>0</v>
      </c>
      <c r="W406" s="309">
        <f t="shared" si="60"/>
        <v>0</v>
      </c>
      <c r="X406" s="406">
        <f>E390</f>
        <v>567</v>
      </c>
      <c r="Y406" s="40" t="s">
        <v>100</v>
      </c>
      <c r="Z406" s="11">
        <f t="shared" si="61"/>
        <v>0</v>
      </c>
      <c r="AA406" s="175" t="s">
        <v>507</v>
      </c>
      <c r="AG406" s="11" t="s">
        <v>501</v>
      </c>
    </row>
    <row r="407" spans="1:33" x14ac:dyDescent="0.25">
      <c r="A407" s="58"/>
      <c r="B407" s="353"/>
      <c r="C407" s="353"/>
      <c r="D407" s="353"/>
      <c r="E407" s="353"/>
      <c r="F407" s="353"/>
      <c r="G407" s="354"/>
      <c r="H407" s="355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356">
        <f t="shared" si="62"/>
        <v>0</v>
      </c>
      <c r="W407" s="309">
        <f t="shared" si="60"/>
        <v>0</v>
      </c>
      <c r="X407" s="406">
        <f>E390</f>
        <v>567</v>
      </c>
      <c r="Y407" s="259" t="s">
        <v>447</v>
      </c>
      <c r="Z407" s="11">
        <f t="shared" si="61"/>
        <v>0</v>
      </c>
      <c r="AA407" s="409"/>
    </row>
    <row r="408" spans="1:33" x14ac:dyDescent="0.25">
      <c r="A408" s="58"/>
      <c r="B408" s="353"/>
      <c r="C408" s="353"/>
      <c r="D408" s="353"/>
      <c r="E408" s="353"/>
      <c r="F408" s="353"/>
      <c r="G408" s="354"/>
      <c r="H408" s="355"/>
      <c r="I408" s="67"/>
      <c r="J408" s="67"/>
      <c r="K408" s="67"/>
      <c r="L408" s="67">
        <v>2</v>
      </c>
      <c r="M408" s="67"/>
      <c r="N408" s="67"/>
      <c r="O408" s="67"/>
      <c r="P408" s="67"/>
      <c r="Q408" s="67"/>
      <c r="R408" s="67"/>
      <c r="S408" s="67"/>
      <c r="T408" s="67"/>
      <c r="U408" s="67"/>
      <c r="V408" s="356">
        <f t="shared" si="62"/>
        <v>2</v>
      </c>
      <c r="W408" s="309">
        <f t="shared" si="60"/>
        <v>3.003003003003003E-3</v>
      </c>
      <c r="X408" s="406">
        <f>E390</f>
        <v>567</v>
      </c>
      <c r="Y408" s="40" t="s">
        <v>29</v>
      </c>
      <c r="Z408" s="11">
        <f t="shared" si="61"/>
        <v>2</v>
      </c>
      <c r="AA408" s="411"/>
    </row>
    <row r="409" spans="1:33" x14ac:dyDescent="0.25">
      <c r="A409" s="58"/>
      <c r="B409" s="353"/>
      <c r="C409" s="353"/>
      <c r="D409" s="353"/>
      <c r="E409" s="353"/>
      <c r="F409" s="353"/>
      <c r="G409" s="354"/>
      <c r="H409" s="361"/>
      <c r="I409" s="72">
        <v>1</v>
      </c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356">
        <f t="shared" si="62"/>
        <v>0</v>
      </c>
      <c r="W409" s="309">
        <f t="shared" si="60"/>
        <v>0</v>
      </c>
      <c r="X409" s="406">
        <f>E390</f>
        <v>567</v>
      </c>
      <c r="Y409" s="259" t="s">
        <v>10</v>
      </c>
      <c r="Z409" s="11">
        <f t="shared" si="61"/>
        <v>0</v>
      </c>
      <c r="AA409" s="408"/>
    </row>
    <row r="410" spans="1:33" ht="15.75" thickBot="1" x14ac:dyDescent="0.3">
      <c r="A410" s="58"/>
      <c r="B410" s="353"/>
      <c r="C410" s="353"/>
      <c r="D410" s="353"/>
      <c r="E410" s="353"/>
      <c r="F410" s="353"/>
      <c r="G410" s="354"/>
      <c r="H410" s="361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356">
        <f>SUM(H410,J410,L410,N410,P410,R410,U410,T410)</f>
        <v>0</v>
      </c>
      <c r="W410" s="334">
        <f t="shared" si="60"/>
        <v>0</v>
      </c>
      <c r="X410" s="406">
        <f>E390</f>
        <v>567</v>
      </c>
      <c r="Y410" s="259" t="s">
        <v>191</v>
      </c>
      <c r="Z410" s="11">
        <f t="shared" si="61"/>
        <v>0</v>
      </c>
      <c r="AA410" s="409"/>
    </row>
    <row r="411" spans="1:33" ht="15.75" thickBot="1" x14ac:dyDescent="0.3">
      <c r="A411" s="58"/>
      <c r="B411" s="353"/>
      <c r="C411" s="353"/>
      <c r="D411" s="353"/>
      <c r="E411" s="353"/>
      <c r="F411" s="353"/>
      <c r="G411" s="354"/>
      <c r="H411" s="412"/>
      <c r="I411" s="199"/>
      <c r="J411" s="199"/>
      <c r="K411" s="199"/>
      <c r="L411" s="199"/>
      <c r="M411" s="199"/>
      <c r="N411" s="199"/>
      <c r="O411" s="199"/>
      <c r="P411" s="199"/>
      <c r="Q411" s="199"/>
      <c r="R411" s="199"/>
      <c r="S411" s="199"/>
      <c r="T411" s="199"/>
      <c r="U411" s="199"/>
      <c r="V411" s="413"/>
      <c r="W411" s="199"/>
      <c r="X411" s="413"/>
      <c r="Y411" s="81" t="s">
        <v>22</v>
      </c>
      <c r="Z411" s="11">
        <f t="shared" si="61"/>
        <v>0</v>
      </c>
      <c r="AA411" s="409"/>
    </row>
    <row r="412" spans="1:33" x14ac:dyDescent="0.25">
      <c r="A412" s="58"/>
      <c r="B412" s="353"/>
      <c r="C412" s="353"/>
      <c r="D412" s="353"/>
      <c r="E412" s="353"/>
      <c r="F412" s="353"/>
      <c r="G412" s="354"/>
      <c r="H412" s="414">
        <v>2</v>
      </c>
      <c r="I412" s="68"/>
      <c r="J412" s="68"/>
      <c r="K412" s="68"/>
      <c r="L412" s="68"/>
      <c r="M412" s="68"/>
      <c r="N412" s="68"/>
      <c r="O412" s="68"/>
      <c r="P412" s="68"/>
      <c r="Q412" s="67"/>
      <c r="R412" s="68"/>
      <c r="S412" s="68"/>
      <c r="T412" s="68"/>
      <c r="U412" s="68"/>
      <c r="V412" s="356">
        <f t="shared" ref="V412:V425" si="63">SUM(H412,J412,L412,N412,P412,R412,U412)</f>
        <v>2</v>
      </c>
      <c r="W412" s="307">
        <f>$V412/$D$390</f>
        <v>3.003003003003003E-3</v>
      </c>
      <c r="X412" s="406">
        <f>E390</f>
        <v>567</v>
      </c>
      <c r="Y412" s="258" t="s">
        <v>75</v>
      </c>
      <c r="Z412" s="11">
        <f t="shared" si="61"/>
        <v>2</v>
      </c>
      <c r="AA412" s="409"/>
    </row>
    <row r="413" spans="1:33" x14ac:dyDescent="0.25">
      <c r="A413" s="58"/>
      <c r="B413" s="353"/>
      <c r="C413" s="353"/>
      <c r="D413" s="353"/>
      <c r="E413" s="353"/>
      <c r="F413" s="353"/>
      <c r="G413" s="354"/>
      <c r="H413" s="355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356">
        <f t="shared" si="63"/>
        <v>0</v>
      </c>
      <c r="W413" s="309">
        <f t="shared" ref="W413:W425" si="64">$V413/$D$390</f>
        <v>0</v>
      </c>
      <c r="X413" s="406">
        <f>E390</f>
        <v>567</v>
      </c>
      <c r="Y413" s="41" t="s">
        <v>181</v>
      </c>
      <c r="Z413" s="11">
        <f t="shared" si="61"/>
        <v>0</v>
      </c>
      <c r="AA413" s="174"/>
    </row>
    <row r="414" spans="1:33" x14ac:dyDescent="0.25">
      <c r="A414" s="58"/>
      <c r="B414" s="353"/>
      <c r="C414" s="353"/>
      <c r="D414" s="353"/>
      <c r="E414" s="353"/>
      <c r="F414" s="353"/>
      <c r="G414" s="354"/>
      <c r="H414" s="355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356">
        <f t="shared" si="63"/>
        <v>0</v>
      </c>
      <c r="W414" s="309">
        <f t="shared" si="64"/>
        <v>0</v>
      </c>
      <c r="X414" s="406">
        <f>E390</f>
        <v>567</v>
      </c>
      <c r="Y414" s="42" t="s">
        <v>26</v>
      </c>
      <c r="Z414" s="11">
        <f t="shared" si="61"/>
        <v>0</v>
      </c>
      <c r="AA414" s="409"/>
    </row>
    <row r="415" spans="1:33" x14ac:dyDescent="0.25">
      <c r="A415" s="58"/>
      <c r="B415" s="353"/>
      <c r="C415" s="353"/>
      <c r="D415" s="353"/>
      <c r="E415" s="353"/>
      <c r="F415" s="353"/>
      <c r="G415" s="354"/>
      <c r="H415" s="355">
        <v>1</v>
      </c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356">
        <f t="shared" si="63"/>
        <v>1</v>
      </c>
      <c r="W415" s="309">
        <f t="shared" si="64"/>
        <v>1.5015015015015015E-3</v>
      </c>
      <c r="X415" s="406">
        <f>E390</f>
        <v>567</v>
      </c>
      <c r="Y415" s="43" t="s">
        <v>27</v>
      </c>
      <c r="Z415" s="11">
        <f t="shared" si="61"/>
        <v>1</v>
      </c>
      <c r="AA415" s="174"/>
    </row>
    <row r="416" spans="1:33" x14ac:dyDescent="0.25">
      <c r="A416" s="58"/>
      <c r="B416" s="353"/>
      <c r="C416" s="353"/>
      <c r="D416" s="353"/>
      <c r="E416" s="353"/>
      <c r="F416" s="353" t="s">
        <v>109</v>
      </c>
      <c r="G416" s="354"/>
      <c r="H416" s="355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356">
        <f t="shared" si="63"/>
        <v>0</v>
      </c>
      <c r="W416" s="309">
        <f t="shared" si="64"/>
        <v>0</v>
      </c>
      <c r="X416" s="406">
        <f>E390</f>
        <v>567</v>
      </c>
      <c r="Y416" s="43" t="s">
        <v>39</v>
      </c>
      <c r="Z416" s="11">
        <f t="shared" si="61"/>
        <v>0</v>
      </c>
      <c r="AA416" s="174"/>
    </row>
    <row r="417" spans="1:27" x14ac:dyDescent="0.25">
      <c r="A417" s="58"/>
      <c r="B417" s="353"/>
      <c r="C417" s="353"/>
      <c r="D417" s="353"/>
      <c r="E417" s="353"/>
      <c r="F417" s="353"/>
      <c r="G417" s="354"/>
      <c r="H417" s="355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356">
        <f t="shared" si="63"/>
        <v>0</v>
      </c>
      <c r="W417" s="309">
        <f t="shared" si="64"/>
        <v>0</v>
      </c>
      <c r="X417" s="406">
        <f>E390</f>
        <v>567</v>
      </c>
      <c r="Y417" s="43" t="s">
        <v>489</v>
      </c>
      <c r="Z417" s="11">
        <f t="shared" si="61"/>
        <v>0</v>
      </c>
      <c r="AA417" s="425"/>
    </row>
    <row r="418" spans="1:27" x14ac:dyDescent="0.25">
      <c r="A418" s="58"/>
      <c r="B418" s="353"/>
      <c r="C418" s="353"/>
      <c r="D418" s="353"/>
      <c r="E418" s="353"/>
      <c r="F418" s="353"/>
      <c r="G418" s="354"/>
      <c r="H418" s="355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356">
        <f t="shared" si="63"/>
        <v>0</v>
      </c>
      <c r="W418" s="309">
        <f t="shared" si="64"/>
        <v>0</v>
      </c>
      <c r="X418" s="406">
        <f>E390</f>
        <v>567</v>
      </c>
      <c r="Y418" s="258" t="s">
        <v>192</v>
      </c>
      <c r="Z418" s="11">
        <f t="shared" si="61"/>
        <v>0</v>
      </c>
      <c r="AA418" s="174"/>
    </row>
    <row r="419" spans="1:27" x14ac:dyDescent="0.25">
      <c r="A419" s="58"/>
      <c r="B419" s="353"/>
      <c r="C419" s="353"/>
      <c r="D419" s="353"/>
      <c r="E419" s="353"/>
      <c r="F419" s="353"/>
      <c r="G419" s="354"/>
      <c r="H419" s="355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356">
        <f t="shared" si="63"/>
        <v>0</v>
      </c>
      <c r="W419" s="309">
        <f t="shared" si="64"/>
        <v>0</v>
      </c>
      <c r="X419" s="406">
        <f>E390</f>
        <v>567</v>
      </c>
      <c r="Y419" s="43" t="s">
        <v>480</v>
      </c>
      <c r="Z419" s="11">
        <f t="shared" si="61"/>
        <v>0</v>
      </c>
      <c r="AA419" s="408" t="s">
        <v>499</v>
      </c>
    </row>
    <row r="420" spans="1:27" x14ac:dyDescent="0.25">
      <c r="A420" s="58"/>
      <c r="B420" s="353"/>
      <c r="C420" s="353"/>
      <c r="D420" s="353"/>
      <c r="E420" s="353"/>
      <c r="F420" s="353"/>
      <c r="G420" s="354"/>
      <c r="H420" s="355">
        <v>1</v>
      </c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356">
        <f t="shared" si="63"/>
        <v>1</v>
      </c>
      <c r="W420" s="309">
        <f t="shared" si="64"/>
        <v>1.5015015015015015E-3</v>
      </c>
      <c r="X420" s="406">
        <f>E390</f>
        <v>567</v>
      </c>
      <c r="Y420" s="43" t="s">
        <v>54</v>
      </c>
      <c r="Z420" s="11">
        <f t="shared" si="61"/>
        <v>1</v>
      </c>
      <c r="AA420" s="408" t="s">
        <v>500</v>
      </c>
    </row>
    <row r="421" spans="1:27" x14ac:dyDescent="0.25">
      <c r="A421" s="58"/>
      <c r="B421" s="353"/>
      <c r="C421" s="353"/>
      <c r="D421" s="353"/>
      <c r="E421" s="353"/>
      <c r="F421" s="353"/>
      <c r="G421" s="354"/>
      <c r="H421" s="355">
        <v>3</v>
      </c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356">
        <f t="shared" si="63"/>
        <v>3</v>
      </c>
      <c r="W421" s="309">
        <f t="shared" si="64"/>
        <v>4.5045045045045045E-3</v>
      </c>
      <c r="X421" s="406">
        <f>E390</f>
        <v>567</v>
      </c>
      <c r="Y421" s="43" t="s">
        <v>110</v>
      </c>
      <c r="Z421" s="11">
        <f t="shared" si="61"/>
        <v>3</v>
      </c>
      <c r="AA421" s="408"/>
    </row>
    <row r="422" spans="1:27" x14ac:dyDescent="0.25">
      <c r="A422" s="58"/>
      <c r="B422" s="353"/>
      <c r="C422" s="353"/>
      <c r="D422" s="353"/>
      <c r="E422" s="353"/>
      <c r="F422" s="353"/>
      <c r="G422" s="354"/>
      <c r="H422" s="355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356">
        <f t="shared" si="63"/>
        <v>0</v>
      </c>
      <c r="W422" s="309">
        <f t="shared" si="64"/>
        <v>0</v>
      </c>
      <c r="X422" s="406">
        <f>E390</f>
        <v>567</v>
      </c>
      <c r="Y422" s="43" t="s">
        <v>72</v>
      </c>
      <c r="Z422" s="11">
        <f t="shared" si="61"/>
        <v>0</v>
      </c>
      <c r="AA422" s="408"/>
    </row>
    <row r="423" spans="1:27" x14ac:dyDescent="0.25">
      <c r="A423" s="58"/>
      <c r="B423" s="353"/>
      <c r="C423" s="353"/>
      <c r="D423" s="353"/>
      <c r="E423" s="353"/>
      <c r="F423" s="353"/>
      <c r="G423" s="354"/>
      <c r="H423" s="355">
        <v>1</v>
      </c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356">
        <f t="shared" si="63"/>
        <v>1</v>
      </c>
      <c r="W423" s="309">
        <f t="shared" si="64"/>
        <v>1.5015015015015015E-3</v>
      </c>
      <c r="X423" s="406">
        <f>E390</f>
        <v>567</v>
      </c>
      <c r="Y423" s="43" t="s">
        <v>363</v>
      </c>
      <c r="Z423" s="11">
        <f t="shared" si="61"/>
        <v>1</v>
      </c>
      <c r="AA423" s="408"/>
    </row>
    <row r="424" spans="1:27" ht="15.75" thickBot="1" x14ac:dyDescent="0.3">
      <c r="A424" s="188"/>
      <c r="B424" s="189"/>
      <c r="C424" s="189"/>
      <c r="D424" s="189"/>
      <c r="E424" s="189"/>
      <c r="F424" s="189"/>
      <c r="G424" s="354"/>
      <c r="H424" s="355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356">
        <f t="shared" si="63"/>
        <v>0</v>
      </c>
      <c r="W424" s="306">
        <f t="shared" si="64"/>
        <v>0</v>
      </c>
      <c r="X424" s="406">
        <f>E390</f>
        <v>567</v>
      </c>
      <c r="Y424" s="44" t="s">
        <v>37</v>
      </c>
      <c r="Z424" s="11">
        <f t="shared" si="61"/>
        <v>0</v>
      </c>
      <c r="AA424" s="415"/>
    </row>
    <row r="425" spans="1:27" ht="15.75" thickBot="1" x14ac:dyDescent="0.3">
      <c r="A425" s="47"/>
      <c r="B425" s="47"/>
      <c r="C425" s="47"/>
      <c r="D425" s="47"/>
      <c r="E425" s="47"/>
      <c r="F425" s="47"/>
      <c r="G425" s="53" t="s">
        <v>5</v>
      </c>
      <c r="H425" s="63">
        <f t="shared" ref="H425:U425" si="65">SUM(H391:H424)</f>
        <v>65</v>
      </c>
      <c r="I425" s="63">
        <f t="shared" si="65"/>
        <v>111</v>
      </c>
      <c r="J425" s="63">
        <f t="shared" si="65"/>
        <v>25</v>
      </c>
      <c r="K425" s="63">
        <f t="shared" si="65"/>
        <v>7</v>
      </c>
      <c r="L425" s="63">
        <f t="shared" si="65"/>
        <v>7</v>
      </c>
      <c r="M425" s="63">
        <f t="shared" si="65"/>
        <v>0</v>
      </c>
      <c r="N425" s="63">
        <f t="shared" si="65"/>
        <v>0</v>
      </c>
      <c r="O425" s="63">
        <f t="shared" si="65"/>
        <v>0</v>
      </c>
      <c r="P425" s="63">
        <f t="shared" si="65"/>
        <v>0</v>
      </c>
      <c r="Q425" s="63">
        <f t="shared" si="65"/>
        <v>0</v>
      </c>
      <c r="R425" s="63">
        <f t="shared" si="65"/>
        <v>0</v>
      </c>
      <c r="S425" s="63">
        <f t="shared" si="65"/>
        <v>0</v>
      </c>
      <c r="T425" s="63">
        <f t="shared" si="65"/>
        <v>0</v>
      </c>
      <c r="U425" s="63">
        <f t="shared" si="65"/>
        <v>2</v>
      </c>
      <c r="V425" s="382">
        <f t="shared" si="63"/>
        <v>99</v>
      </c>
      <c r="W425" s="334">
        <f t="shared" si="64"/>
        <v>0.14864864864864866</v>
      </c>
      <c r="X425" s="469">
        <f>E390</f>
        <v>567</v>
      </c>
    </row>
    <row r="426" spans="1:27" ht="15.75" thickBot="1" x14ac:dyDescent="0.3"/>
    <row r="427" spans="1:27" ht="60.75" thickBot="1" x14ac:dyDescent="0.3">
      <c r="A427" s="49" t="s">
        <v>23</v>
      </c>
      <c r="B427" s="49" t="s">
        <v>50</v>
      </c>
      <c r="C427" s="49" t="s">
        <v>55</v>
      </c>
      <c r="D427" s="49" t="s">
        <v>18</v>
      </c>
      <c r="E427" s="48" t="s">
        <v>17</v>
      </c>
      <c r="F427" s="50" t="s">
        <v>1</v>
      </c>
      <c r="G427" s="51" t="s">
        <v>24</v>
      </c>
      <c r="H427" s="83" t="s">
        <v>70</v>
      </c>
      <c r="I427" s="52" t="s">
        <v>71</v>
      </c>
      <c r="J427" s="52" t="s">
        <v>56</v>
      </c>
      <c r="K427" s="52" t="s">
        <v>61</v>
      </c>
      <c r="L427" s="52" t="s">
        <v>57</v>
      </c>
      <c r="M427" s="52" t="s">
        <v>62</v>
      </c>
      <c r="N427" s="52" t="s">
        <v>58</v>
      </c>
      <c r="O427" s="52" t="s">
        <v>63</v>
      </c>
      <c r="P427" s="52" t="s">
        <v>59</v>
      </c>
      <c r="Q427" s="52" t="s">
        <v>67</v>
      </c>
      <c r="R427" s="52" t="s">
        <v>60</v>
      </c>
      <c r="S427" s="52" t="s">
        <v>68</v>
      </c>
      <c r="T427" s="52" t="s">
        <v>128</v>
      </c>
      <c r="U427" s="52" t="s">
        <v>43</v>
      </c>
      <c r="V427" s="52" t="s">
        <v>5</v>
      </c>
      <c r="W427" s="48" t="s">
        <v>2</v>
      </c>
      <c r="X427" s="49" t="s">
        <v>119</v>
      </c>
      <c r="Y427" s="37" t="s">
        <v>21</v>
      </c>
      <c r="Z427" s="11" t="s">
        <v>5</v>
      </c>
      <c r="AA427" s="36" t="s">
        <v>7</v>
      </c>
    </row>
    <row r="428" spans="1:27" ht="15.75" thickBot="1" x14ac:dyDescent="0.3">
      <c r="A428" s="80">
        <v>1488015</v>
      </c>
      <c r="B428" s="80" t="s">
        <v>238</v>
      </c>
      <c r="C428" s="450">
        <v>576</v>
      </c>
      <c r="D428" s="450">
        <v>637</v>
      </c>
      <c r="E428" s="450">
        <v>567</v>
      </c>
      <c r="F428" s="451">
        <f>E428/D428</f>
        <v>0.89010989010989006</v>
      </c>
      <c r="G428" s="54">
        <v>45078</v>
      </c>
      <c r="H428" s="89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1"/>
      <c r="T428" s="413"/>
      <c r="U428" s="123"/>
      <c r="V428" s="123"/>
      <c r="W428" s="91"/>
      <c r="Y428" s="93" t="s">
        <v>79</v>
      </c>
      <c r="AA428" s="45" t="s">
        <v>74</v>
      </c>
    </row>
    <row r="429" spans="1:27" x14ac:dyDescent="0.25">
      <c r="A429" s="58"/>
      <c r="B429" s="353"/>
      <c r="C429" s="353"/>
      <c r="D429" s="353"/>
      <c r="E429" s="353"/>
      <c r="F429" s="353"/>
      <c r="G429" s="354"/>
      <c r="H429" s="348"/>
      <c r="I429" s="65">
        <v>12</v>
      </c>
      <c r="J429" s="65">
        <v>1</v>
      </c>
      <c r="K429" s="65"/>
      <c r="L429" s="65">
        <v>1</v>
      </c>
      <c r="M429" s="65"/>
      <c r="N429" s="65"/>
      <c r="O429" s="65"/>
      <c r="P429" s="65"/>
      <c r="Q429" s="65"/>
      <c r="R429" s="65"/>
      <c r="S429" s="65"/>
      <c r="T429" s="65"/>
      <c r="U429" s="65"/>
      <c r="V429" s="378">
        <f>SUM(H429,J429,L429,N429,P429,R429,U429,T429)</f>
        <v>2</v>
      </c>
      <c r="W429" s="307">
        <f>$V429/$D$428</f>
        <v>3.1397174254317113E-3</v>
      </c>
      <c r="X429" s="406">
        <f>E428</f>
        <v>567</v>
      </c>
      <c r="Y429" s="39" t="s">
        <v>19</v>
      </c>
      <c r="Z429" s="11">
        <f>V429</f>
        <v>2</v>
      </c>
      <c r="AA429" s="345"/>
    </row>
    <row r="430" spans="1:27" x14ac:dyDescent="0.25">
      <c r="A430" s="58"/>
      <c r="B430" s="353"/>
      <c r="C430" s="353"/>
      <c r="D430" s="353"/>
      <c r="E430" s="353"/>
      <c r="F430" s="353"/>
      <c r="G430" s="354"/>
      <c r="H430" s="355">
        <v>1</v>
      </c>
      <c r="I430" s="67"/>
      <c r="J430" s="67"/>
      <c r="K430" s="67"/>
      <c r="L430" s="67"/>
      <c r="M430" s="67"/>
      <c r="N430" s="72"/>
      <c r="O430" s="67"/>
      <c r="P430" s="67"/>
      <c r="Q430" s="67"/>
      <c r="R430" s="67"/>
      <c r="S430" s="67"/>
      <c r="T430" s="67"/>
      <c r="U430" s="67"/>
      <c r="V430" s="356">
        <f>SUM(H430,J430,L430,N430,P430,R430,U430,T430)</f>
        <v>1</v>
      </c>
      <c r="W430" s="309">
        <f t="shared" ref="W430:W448" si="66">$V430/$D$428</f>
        <v>1.5698587127158557E-3</v>
      </c>
      <c r="X430" s="406">
        <f>E428</f>
        <v>567</v>
      </c>
      <c r="Y430" s="258" t="s">
        <v>51</v>
      </c>
      <c r="Z430" s="11">
        <f t="shared" ref="Z430:Z462" si="67">V430</f>
        <v>1</v>
      </c>
      <c r="AA430" s="345"/>
    </row>
    <row r="431" spans="1:27" x14ac:dyDescent="0.25">
      <c r="A431" s="58"/>
      <c r="B431" s="353"/>
      <c r="C431" s="353"/>
      <c r="D431" s="353"/>
      <c r="E431" s="353"/>
      <c r="F431" s="353"/>
      <c r="G431" s="354"/>
      <c r="H431" s="355">
        <v>37</v>
      </c>
      <c r="I431" s="67"/>
      <c r="J431" s="67">
        <v>3</v>
      </c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356">
        <f t="shared" ref="V431:V447" si="68">SUM(H431,J431,L431,N431,P431,R431,U431,T431)</f>
        <v>40</v>
      </c>
      <c r="W431" s="309">
        <f t="shared" si="66"/>
        <v>6.2794348508634218E-2</v>
      </c>
      <c r="X431" s="406">
        <f>E428</f>
        <v>567</v>
      </c>
      <c r="Y431" s="40" t="s">
        <v>16</v>
      </c>
      <c r="Z431" s="11">
        <f t="shared" si="67"/>
        <v>40</v>
      </c>
      <c r="AA431" s="372"/>
    </row>
    <row r="432" spans="1:27" x14ac:dyDescent="0.25">
      <c r="A432" s="58"/>
      <c r="B432" s="353"/>
      <c r="C432" s="353"/>
      <c r="D432" s="353"/>
      <c r="E432" s="353"/>
      <c r="F432" s="353"/>
      <c r="G432" s="354"/>
      <c r="H432" s="355"/>
      <c r="I432" s="67"/>
      <c r="J432" s="407"/>
      <c r="K432" s="407"/>
      <c r="L432" s="407"/>
      <c r="M432" s="67"/>
      <c r="N432" s="67"/>
      <c r="O432" s="67"/>
      <c r="P432" s="67"/>
      <c r="Q432" s="67"/>
      <c r="R432" s="67"/>
      <c r="S432" s="67"/>
      <c r="T432" s="67"/>
      <c r="U432" s="67"/>
      <c r="V432" s="356">
        <f t="shared" si="68"/>
        <v>0</v>
      </c>
      <c r="W432" s="309">
        <f t="shared" si="66"/>
        <v>0</v>
      </c>
      <c r="X432" s="406">
        <f>E428</f>
        <v>567</v>
      </c>
      <c r="Y432" s="40" t="s">
        <v>4</v>
      </c>
      <c r="Z432" s="11">
        <f t="shared" si="67"/>
        <v>0</v>
      </c>
      <c r="AA432" s="372"/>
    </row>
    <row r="433" spans="1:27" x14ac:dyDescent="0.25">
      <c r="A433" s="58"/>
      <c r="B433" s="353"/>
      <c r="C433" s="353"/>
      <c r="D433" s="353"/>
      <c r="E433" s="353"/>
      <c r="F433" s="353"/>
      <c r="G433" s="354"/>
      <c r="H433" s="355"/>
      <c r="I433" s="67">
        <v>8</v>
      </c>
      <c r="J433" s="67">
        <v>2</v>
      </c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>
        <v>1</v>
      </c>
      <c r="V433" s="356">
        <f t="shared" si="68"/>
        <v>3</v>
      </c>
      <c r="W433" s="309">
        <f t="shared" si="66"/>
        <v>4.7095761381475663E-3</v>
      </c>
      <c r="X433" s="406">
        <f>E428</f>
        <v>567</v>
      </c>
      <c r="Y433" s="40" t="s">
        <v>14</v>
      </c>
      <c r="Z433" s="11">
        <f t="shared" si="67"/>
        <v>3</v>
      </c>
      <c r="AA433" s="174"/>
    </row>
    <row r="434" spans="1:27" x14ac:dyDescent="0.25">
      <c r="A434" s="58"/>
      <c r="B434" s="353"/>
      <c r="C434" s="353"/>
      <c r="D434" s="353"/>
      <c r="E434" s="353"/>
      <c r="F434" s="353"/>
      <c r="G434" s="354"/>
      <c r="H434" s="355"/>
      <c r="I434" s="67">
        <v>2</v>
      </c>
      <c r="J434" s="67">
        <v>2</v>
      </c>
      <c r="K434" s="67"/>
      <c r="L434" s="67">
        <v>1</v>
      </c>
      <c r="M434" s="67"/>
      <c r="N434" s="67"/>
      <c r="O434" s="67"/>
      <c r="P434" s="67"/>
      <c r="Q434" s="67"/>
      <c r="R434" s="67"/>
      <c r="S434" s="67"/>
      <c r="T434" s="67"/>
      <c r="U434" s="67"/>
      <c r="V434" s="356">
        <f t="shared" si="68"/>
        <v>3</v>
      </c>
      <c r="W434" s="309">
        <f t="shared" si="66"/>
        <v>4.7095761381475663E-3</v>
      </c>
      <c r="X434" s="406">
        <f>E428</f>
        <v>567</v>
      </c>
      <c r="Y434" s="40" t="s">
        <v>15</v>
      </c>
      <c r="Z434" s="11">
        <f t="shared" si="67"/>
        <v>3</v>
      </c>
      <c r="AA434" s="352"/>
    </row>
    <row r="435" spans="1:27" x14ac:dyDescent="0.25">
      <c r="A435" s="58" t="s">
        <v>182</v>
      </c>
      <c r="B435" s="353"/>
      <c r="C435" s="353"/>
      <c r="D435" s="353"/>
      <c r="E435" s="353"/>
      <c r="F435" s="353"/>
      <c r="G435" s="354"/>
      <c r="H435" s="355"/>
      <c r="I435" s="67">
        <v>6</v>
      </c>
      <c r="J435" s="67"/>
      <c r="K435" s="67">
        <v>3</v>
      </c>
      <c r="L435" s="67">
        <v>3</v>
      </c>
      <c r="M435" s="67"/>
      <c r="N435" s="67"/>
      <c r="O435" s="67"/>
      <c r="P435" s="67"/>
      <c r="Q435" s="67"/>
      <c r="R435" s="67"/>
      <c r="S435" s="67"/>
      <c r="T435" s="67"/>
      <c r="U435" s="67"/>
      <c r="V435" s="356">
        <f t="shared" si="68"/>
        <v>3</v>
      </c>
      <c r="W435" s="309">
        <f t="shared" si="66"/>
        <v>4.7095761381475663E-3</v>
      </c>
      <c r="X435" s="406">
        <f>E428</f>
        <v>567</v>
      </c>
      <c r="Y435" s="40" t="s">
        <v>8</v>
      </c>
      <c r="Z435" s="11">
        <f t="shared" si="67"/>
        <v>3</v>
      </c>
      <c r="AA435" s="352"/>
    </row>
    <row r="436" spans="1:27" x14ac:dyDescent="0.25">
      <c r="A436" s="58"/>
      <c r="B436" s="353"/>
      <c r="C436" s="353"/>
      <c r="D436" s="353"/>
      <c r="E436" s="353"/>
      <c r="F436" s="353"/>
      <c r="G436" s="354"/>
      <c r="H436" s="355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356">
        <f t="shared" si="68"/>
        <v>0</v>
      </c>
      <c r="W436" s="309">
        <f t="shared" si="66"/>
        <v>0</v>
      </c>
      <c r="X436" s="406">
        <f>E428</f>
        <v>567</v>
      </c>
      <c r="Y436" s="40" t="s">
        <v>9</v>
      </c>
      <c r="Z436" s="11">
        <f t="shared" si="67"/>
        <v>0</v>
      </c>
      <c r="AA436" s="408"/>
    </row>
    <row r="437" spans="1:27" x14ac:dyDescent="0.25">
      <c r="A437" s="58"/>
      <c r="B437" s="353"/>
      <c r="C437" s="353"/>
      <c r="D437" s="353"/>
      <c r="E437" s="353"/>
      <c r="F437" s="353"/>
      <c r="G437" s="354"/>
      <c r="H437" s="375"/>
      <c r="I437" s="67"/>
      <c r="J437" s="67">
        <v>1</v>
      </c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356">
        <f t="shared" si="68"/>
        <v>1</v>
      </c>
      <c r="W437" s="309">
        <f t="shared" si="66"/>
        <v>1.5698587127158557E-3</v>
      </c>
      <c r="X437" s="406">
        <f>E428</f>
        <v>567</v>
      </c>
      <c r="Y437" s="40" t="s">
        <v>72</v>
      </c>
      <c r="Z437" s="11">
        <f t="shared" si="67"/>
        <v>1</v>
      </c>
      <c r="AA437" s="408"/>
    </row>
    <row r="438" spans="1:27" x14ac:dyDescent="0.25">
      <c r="A438" s="58"/>
      <c r="B438" s="353"/>
      <c r="C438" s="353"/>
      <c r="D438" s="353"/>
      <c r="E438" s="353"/>
      <c r="F438" s="353"/>
      <c r="G438" s="354"/>
      <c r="H438" s="375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356">
        <f t="shared" si="68"/>
        <v>0</v>
      </c>
      <c r="W438" s="309">
        <f t="shared" si="66"/>
        <v>0</v>
      </c>
      <c r="X438" s="406">
        <f>E428</f>
        <v>567</v>
      </c>
      <c r="Y438" s="40" t="s">
        <v>0</v>
      </c>
      <c r="Z438" s="11">
        <f t="shared" si="67"/>
        <v>0</v>
      </c>
      <c r="AA438" s="409"/>
    </row>
    <row r="439" spans="1:27" x14ac:dyDescent="0.25">
      <c r="A439" s="58"/>
      <c r="B439" s="353"/>
      <c r="C439" s="353"/>
      <c r="D439" s="353"/>
      <c r="E439" s="353"/>
      <c r="F439" s="353"/>
      <c r="G439" s="354"/>
      <c r="H439" s="375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356">
        <f t="shared" si="68"/>
        <v>0</v>
      </c>
      <c r="W439" s="309">
        <f t="shared" si="66"/>
        <v>0</v>
      </c>
      <c r="X439" s="406">
        <f>E428</f>
        <v>567</v>
      </c>
      <c r="Y439" s="40" t="s">
        <v>20</v>
      </c>
      <c r="Z439" s="11">
        <f t="shared" si="67"/>
        <v>0</v>
      </c>
      <c r="AA439" s="409"/>
    </row>
    <row r="440" spans="1:27" x14ac:dyDescent="0.25">
      <c r="A440" s="58"/>
      <c r="B440" s="353"/>
      <c r="C440" s="353"/>
      <c r="D440" s="353"/>
      <c r="E440" s="353"/>
      <c r="F440" s="353" t="s">
        <v>109</v>
      </c>
      <c r="G440" s="354"/>
      <c r="H440" s="375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356">
        <f t="shared" si="68"/>
        <v>0</v>
      </c>
      <c r="W440" s="309">
        <f t="shared" si="66"/>
        <v>0</v>
      </c>
      <c r="X440" s="406">
        <f>E428</f>
        <v>567</v>
      </c>
      <c r="Y440" s="40" t="s">
        <v>3</v>
      </c>
      <c r="Z440" s="11">
        <f t="shared" si="67"/>
        <v>0</v>
      </c>
      <c r="AA440" s="409"/>
    </row>
    <row r="441" spans="1:27" x14ac:dyDescent="0.25">
      <c r="A441" s="430"/>
      <c r="B441" s="432"/>
      <c r="C441" s="432"/>
      <c r="D441" s="432"/>
      <c r="E441" s="432"/>
      <c r="F441" s="432"/>
      <c r="G441" s="431"/>
      <c r="H441" s="410"/>
      <c r="I441" s="67">
        <v>2</v>
      </c>
      <c r="J441" s="72">
        <v>2</v>
      </c>
      <c r="K441" s="72"/>
      <c r="L441" s="72">
        <v>1</v>
      </c>
      <c r="M441" s="67"/>
      <c r="N441" s="72"/>
      <c r="O441" s="72"/>
      <c r="P441" s="72"/>
      <c r="Q441" s="72"/>
      <c r="R441" s="72"/>
      <c r="S441" s="72"/>
      <c r="T441" s="72"/>
      <c r="U441" s="72"/>
      <c r="V441" s="356">
        <f t="shared" si="68"/>
        <v>3</v>
      </c>
      <c r="W441" s="309">
        <f t="shared" si="66"/>
        <v>4.7095761381475663E-3</v>
      </c>
      <c r="X441" s="406">
        <f>E428</f>
        <v>567</v>
      </c>
      <c r="Y441" s="40" t="s">
        <v>477</v>
      </c>
      <c r="Z441" s="11">
        <f t="shared" si="67"/>
        <v>3</v>
      </c>
      <c r="AA441" s="409"/>
    </row>
    <row r="442" spans="1:27" x14ac:dyDescent="0.25">
      <c r="A442" s="430"/>
      <c r="B442" s="432"/>
      <c r="C442" s="432"/>
      <c r="D442" s="432"/>
      <c r="E442" s="432"/>
      <c r="F442" s="432"/>
      <c r="G442" s="431"/>
      <c r="H442" s="402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356">
        <f t="shared" si="68"/>
        <v>0</v>
      </c>
      <c r="W442" s="309">
        <f t="shared" si="66"/>
        <v>0</v>
      </c>
      <c r="X442" s="406">
        <f>E428</f>
        <v>567</v>
      </c>
      <c r="Y442" s="258" t="s">
        <v>88</v>
      </c>
      <c r="Z442" s="11">
        <f t="shared" si="67"/>
        <v>0</v>
      </c>
      <c r="AA442" s="409"/>
    </row>
    <row r="443" spans="1:27" x14ac:dyDescent="0.25">
      <c r="A443" s="58"/>
      <c r="B443" s="353"/>
      <c r="C443" s="353"/>
      <c r="D443" s="353"/>
      <c r="E443" s="353"/>
      <c r="F443" s="353"/>
      <c r="G443" s="62"/>
      <c r="H443" s="364"/>
      <c r="I443" s="364">
        <v>11</v>
      </c>
      <c r="J443" s="67"/>
      <c r="K443" s="67"/>
      <c r="L443" s="67"/>
      <c r="M443" s="364"/>
      <c r="N443" s="67"/>
      <c r="O443" s="67"/>
      <c r="P443" s="67"/>
      <c r="Q443" s="67"/>
      <c r="R443" s="67"/>
      <c r="S443" s="67"/>
      <c r="T443" s="67"/>
      <c r="U443" s="67"/>
      <c r="V443" s="356">
        <f t="shared" si="68"/>
        <v>0</v>
      </c>
      <c r="W443" s="309">
        <f t="shared" si="66"/>
        <v>0</v>
      </c>
      <c r="X443" s="406">
        <f>E428</f>
        <v>567</v>
      </c>
      <c r="Y443" s="258" t="s">
        <v>13</v>
      </c>
      <c r="Z443" s="11">
        <f t="shared" si="67"/>
        <v>0</v>
      </c>
      <c r="AA443" s="411"/>
    </row>
    <row r="444" spans="1:27" x14ac:dyDescent="0.25">
      <c r="A444" s="58"/>
      <c r="B444" s="353"/>
      <c r="C444" s="353"/>
      <c r="D444" s="353"/>
      <c r="E444" s="353"/>
      <c r="F444" s="353"/>
      <c r="G444" s="62"/>
      <c r="H444" s="364"/>
      <c r="I444" s="67">
        <v>3</v>
      </c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356">
        <f t="shared" si="68"/>
        <v>0</v>
      </c>
      <c r="W444" s="309">
        <f t="shared" si="66"/>
        <v>0</v>
      </c>
      <c r="X444" s="406">
        <f>E428</f>
        <v>567</v>
      </c>
      <c r="Y444" s="40" t="s">
        <v>100</v>
      </c>
      <c r="Z444" s="11">
        <f t="shared" si="67"/>
        <v>0</v>
      </c>
      <c r="AA444" s="175" t="s">
        <v>341</v>
      </c>
    </row>
    <row r="445" spans="1:27" x14ac:dyDescent="0.25">
      <c r="A445" s="58"/>
      <c r="B445" s="353"/>
      <c r="C445" s="353"/>
      <c r="D445" s="353"/>
      <c r="E445" s="353"/>
      <c r="F445" s="353"/>
      <c r="G445" s="354"/>
      <c r="H445" s="355"/>
      <c r="I445" s="67">
        <v>1</v>
      </c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356">
        <f t="shared" si="68"/>
        <v>0</v>
      </c>
      <c r="W445" s="309">
        <f t="shared" si="66"/>
        <v>0</v>
      </c>
      <c r="X445" s="406">
        <f>E428</f>
        <v>567</v>
      </c>
      <c r="Y445" s="259" t="s">
        <v>84</v>
      </c>
      <c r="Z445" s="11">
        <f t="shared" si="67"/>
        <v>0</v>
      </c>
      <c r="AA445" s="409"/>
    </row>
    <row r="446" spans="1:27" x14ac:dyDescent="0.25">
      <c r="A446" s="58"/>
      <c r="B446" s="353"/>
      <c r="C446" s="353"/>
      <c r="D446" s="353"/>
      <c r="E446" s="353"/>
      <c r="F446" s="353"/>
      <c r="G446" s="354"/>
      <c r="H446" s="355"/>
      <c r="I446" s="67"/>
      <c r="J446" s="67"/>
      <c r="K446" s="67"/>
      <c r="L446" s="67">
        <v>2</v>
      </c>
      <c r="M446" s="67"/>
      <c r="N446" s="67"/>
      <c r="O446" s="67"/>
      <c r="P446" s="67"/>
      <c r="Q446" s="67"/>
      <c r="R446" s="67"/>
      <c r="S446" s="67"/>
      <c r="T446" s="67"/>
      <c r="U446" s="67"/>
      <c r="V446" s="356">
        <f t="shared" si="68"/>
        <v>2</v>
      </c>
      <c r="W446" s="309">
        <f t="shared" si="66"/>
        <v>3.1397174254317113E-3</v>
      </c>
      <c r="X446" s="406">
        <f>E428</f>
        <v>567</v>
      </c>
      <c r="Y446" s="40" t="s">
        <v>29</v>
      </c>
      <c r="Z446" s="11">
        <f t="shared" si="67"/>
        <v>2</v>
      </c>
      <c r="AA446" s="411"/>
    </row>
    <row r="447" spans="1:27" x14ac:dyDescent="0.25">
      <c r="A447" s="58"/>
      <c r="B447" s="353"/>
      <c r="C447" s="353"/>
      <c r="D447" s="353"/>
      <c r="E447" s="353"/>
      <c r="F447" s="353"/>
      <c r="G447" s="354"/>
      <c r="H447" s="361"/>
      <c r="I447" s="72">
        <v>2</v>
      </c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356">
        <f t="shared" si="68"/>
        <v>0</v>
      </c>
      <c r="W447" s="309">
        <f t="shared" si="66"/>
        <v>0</v>
      </c>
      <c r="X447" s="406">
        <f>E428</f>
        <v>567</v>
      </c>
      <c r="Y447" s="259" t="s">
        <v>10</v>
      </c>
      <c r="Z447" s="11">
        <f t="shared" si="67"/>
        <v>0</v>
      </c>
      <c r="AA447" s="408"/>
    </row>
    <row r="448" spans="1:27" ht="15.75" thickBot="1" x14ac:dyDescent="0.3">
      <c r="A448" s="58"/>
      <c r="B448" s="353"/>
      <c r="C448" s="353"/>
      <c r="D448" s="353"/>
      <c r="E448" s="353"/>
      <c r="F448" s="353"/>
      <c r="G448" s="354"/>
      <c r="H448" s="361"/>
      <c r="I448" s="72">
        <v>1</v>
      </c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356">
        <f>SUM(H448,J448,L448,N448,P448,R448,U448,T448)</f>
        <v>0</v>
      </c>
      <c r="W448" s="334">
        <f t="shared" si="66"/>
        <v>0</v>
      </c>
      <c r="X448" s="406">
        <f>E428</f>
        <v>567</v>
      </c>
      <c r="Y448" s="259" t="s">
        <v>102</v>
      </c>
      <c r="Z448" s="11">
        <f t="shared" si="67"/>
        <v>0</v>
      </c>
      <c r="AA448" s="409"/>
    </row>
    <row r="449" spans="1:27" ht="15.75" thickBot="1" x14ac:dyDescent="0.3">
      <c r="A449" s="58"/>
      <c r="B449" s="353"/>
      <c r="C449" s="353"/>
      <c r="D449" s="353"/>
      <c r="E449" s="353"/>
      <c r="F449" s="353"/>
      <c r="G449" s="354"/>
      <c r="H449" s="412"/>
      <c r="I449" s="199"/>
      <c r="J449" s="199"/>
      <c r="K449" s="199"/>
      <c r="L449" s="199"/>
      <c r="M449" s="199"/>
      <c r="N449" s="199"/>
      <c r="O449" s="199"/>
      <c r="P449" s="199"/>
      <c r="Q449" s="199"/>
      <c r="R449" s="199"/>
      <c r="S449" s="199"/>
      <c r="T449" s="199"/>
      <c r="U449" s="199"/>
      <c r="V449" s="413"/>
      <c r="W449" s="199"/>
      <c r="X449" s="413"/>
      <c r="Y449" s="81" t="s">
        <v>22</v>
      </c>
      <c r="Z449" s="11">
        <f t="shared" si="67"/>
        <v>0</v>
      </c>
      <c r="AA449" s="409"/>
    </row>
    <row r="450" spans="1:27" x14ac:dyDescent="0.25">
      <c r="A450" s="58"/>
      <c r="B450" s="353"/>
      <c r="C450" s="353"/>
      <c r="D450" s="353"/>
      <c r="E450" s="353"/>
      <c r="F450" s="353"/>
      <c r="G450" s="354"/>
      <c r="H450" s="414">
        <v>2</v>
      </c>
      <c r="I450" s="68"/>
      <c r="J450" s="68"/>
      <c r="K450" s="68"/>
      <c r="L450" s="68"/>
      <c r="M450" s="68"/>
      <c r="N450" s="68"/>
      <c r="O450" s="68"/>
      <c r="P450" s="68"/>
      <c r="Q450" s="67"/>
      <c r="R450" s="68"/>
      <c r="S450" s="68"/>
      <c r="T450" s="68"/>
      <c r="U450" s="68"/>
      <c r="V450" s="356">
        <f t="shared" ref="V450:V463" si="69">SUM(H450,J450,L450,N450,P450,R450,U450)</f>
        <v>2</v>
      </c>
      <c r="W450" s="307">
        <f>$V450/$D$428</f>
        <v>3.1397174254317113E-3</v>
      </c>
      <c r="X450" s="406">
        <f>E428</f>
        <v>567</v>
      </c>
      <c r="Y450" s="258" t="s">
        <v>75</v>
      </c>
      <c r="Z450" s="11">
        <f t="shared" si="67"/>
        <v>2</v>
      </c>
      <c r="AA450" s="409"/>
    </row>
    <row r="451" spans="1:27" x14ac:dyDescent="0.25">
      <c r="A451" s="58"/>
      <c r="B451" s="353"/>
      <c r="C451" s="353"/>
      <c r="D451" s="353"/>
      <c r="E451" s="353"/>
      <c r="F451" s="353"/>
      <c r="G451" s="354"/>
      <c r="H451" s="355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356">
        <f t="shared" si="69"/>
        <v>0</v>
      </c>
      <c r="W451" s="309">
        <f t="shared" ref="W451:W463" si="70">$V451/$D$428</f>
        <v>0</v>
      </c>
      <c r="X451" s="406">
        <f>E428</f>
        <v>567</v>
      </c>
      <c r="Y451" s="41" t="s">
        <v>181</v>
      </c>
      <c r="Z451" s="11">
        <f t="shared" si="67"/>
        <v>0</v>
      </c>
      <c r="AA451" s="174"/>
    </row>
    <row r="452" spans="1:27" x14ac:dyDescent="0.25">
      <c r="A452" s="58"/>
      <c r="B452" s="353"/>
      <c r="C452" s="353"/>
      <c r="D452" s="353"/>
      <c r="E452" s="353"/>
      <c r="F452" s="353"/>
      <c r="G452" s="354"/>
      <c r="H452" s="355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356">
        <f t="shared" si="69"/>
        <v>0</v>
      </c>
      <c r="W452" s="309">
        <f t="shared" si="70"/>
        <v>0</v>
      </c>
      <c r="X452" s="406">
        <f>E428</f>
        <v>567</v>
      </c>
      <c r="Y452" s="42" t="s">
        <v>26</v>
      </c>
      <c r="Z452" s="11">
        <f t="shared" si="67"/>
        <v>0</v>
      </c>
      <c r="AA452" s="409"/>
    </row>
    <row r="453" spans="1:27" x14ac:dyDescent="0.25">
      <c r="A453" s="58"/>
      <c r="B453" s="353"/>
      <c r="C453" s="353"/>
      <c r="D453" s="353"/>
      <c r="E453" s="353"/>
      <c r="F453" s="353"/>
      <c r="G453" s="354"/>
      <c r="H453" s="355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356">
        <f t="shared" si="69"/>
        <v>0</v>
      </c>
      <c r="W453" s="309">
        <f t="shared" si="70"/>
        <v>0</v>
      </c>
      <c r="X453" s="406">
        <f>E428</f>
        <v>567</v>
      </c>
      <c r="Y453" s="43" t="s">
        <v>27</v>
      </c>
      <c r="Z453" s="11">
        <f t="shared" si="67"/>
        <v>0</v>
      </c>
      <c r="AA453" s="174"/>
    </row>
    <row r="454" spans="1:27" x14ac:dyDescent="0.25">
      <c r="A454" s="58"/>
      <c r="B454" s="353"/>
      <c r="C454" s="353"/>
      <c r="D454" s="353"/>
      <c r="E454" s="353"/>
      <c r="F454" s="353" t="s">
        <v>109</v>
      </c>
      <c r="G454" s="354"/>
      <c r="H454" s="355">
        <v>7</v>
      </c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356">
        <f t="shared" si="69"/>
        <v>7</v>
      </c>
      <c r="W454" s="309">
        <f t="shared" si="70"/>
        <v>1.098901098901099E-2</v>
      </c>
      <c r="X454" s="406">
        <f>E428</f>
        <v>567</v>
      </c>
      <c r="Y454" s="43" t="s">
        <v>39</v>
      </c>
      <c r="Z454" s="11">
        <f t="shared" si="67"/>
        <v>7</v>
      </c>
      <c r="AA454" s="174"/>
    </row>
    <row r="455" spans="1:27" x14ac:dyDescent="0.25">
      <c r="A455" s="58"/>
      <c r="B455" s="353"/>
      <c r="C455" s="353"/>
      <c r="D455" s="353"/>
      <c r="E455" s="353"/>
      <c r="F455" s="353"/>
      <c r="G455" s="354"/>
      <c r="H455" s="355">
        <v>1</v>
      </c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356">
        <f t="shared" si="69"/>
        <v>1</v>
      </c>
      <c r="W455" s="309">
        <f t="shared" si="70"/>
        <v>1.5698587127158557E-3</v>
      </c>
      <c r="X455" s="406">
        <f>E428</f>
        <v>567</v>
      </c>
      <c r="Y455" s="43" t="s">
        <v>16</v>
      </c>
      <c r="Z455" s="11">
        <f t="shared" si="67"/>
        <v>1</v>
      </c>
      <c r="AA455" s="425"/>
    </row>
    <row r="456" spans="1:27" x14ac:dyDescent="0.25">
      <c r="A456" s="58"/>
      <c r="B456" s="353"/>
      <c r="C456" s="353"/>
      <c r="D456" s="353"/>
      <c r="E456" s="353"/>
      <c r="F456" s="353"/>
      <c r="G456" s="354"/>
      <c r="H456" s="355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356">
        <f t="shared" si="69"/>
        <v>0</v>
      </c>
      <c r="W456" s="309">
        <f t="shared" si="70"/>
        <v>0</v>
      </c>
      <c r="X456" s="406">
        <f>E428</f>
        <v>567</v>
      </c>
      <c r="Y456" s="258" t="s">
        <v>192</v>
      </c>
      <c r="Z456" s="11">
        <f t="shared" si="67"/>
        <v>0</v>
      </c>
      <c r="AA456" s="174" t="s">
        <v>505</v>
      </c>
    </row>
    <row r="457" spans="1:27" x14ac:dyDescent="0.25">
      <c r="A457" s="58"/>
      <c r="B457" s="353"/>
      <c r="C457" s="353"/>
      <c r="D457" s="353"/>
      <c r="E457" s="353"/>
      <c r="F457" s="353"/>
      <c r="G457" s="354"/>
      <c r="H457" s="355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356">
        <f t="shared" si="69"/>
        <v>0</v>
      </c>
      <c r="W457" s="309">
        <f t="shared" si="70"/>
        <v>0</v>
      </c>
      <c r="X457" s="406">
        <f>E428</f>
        <v>567</v>
      </c>
      <c r="Y457" s="43" t="s">
        <v>480</v>
      </c>
      <c r="Z457" s="11">
        <f t="shared" si="67"/>
        <v>0</v>
      </c>
      <c r="AA457" s="408" t="s">
        <v>509</v>
      </c>
    </row>
    <row r="458" spans="1:27" x14ac:dyDescent="0.25">
      <c r="A458" s="58"/>
      <c r="B458" s="353"/>
      <c r="C458" s="353"/>
      <c r="D458" s="353"/>
      <c r="E458" s="353"/>
      <c r="F458" s="353"/>
      <c r="G458" s="354"/>
      <c r="H458" s="355">
        <v>2</v>
      </c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356">
        <f t="shared" si="69"/>
        <v>2</v>
      </c>
      <c r="W458" s="309">
        <f t="shared" si="70"/>
        <v>3.1397174254317113E-3</v>
      </c>
      <c r="X458" s="406">
        <f>E428</f>
        <v>567</v>
      </c>
      <c r="Y458" s="43" t="s">
        <v>54</v>
      </c>
      <c r="Z458" s="11">
        <f t="shared" si="67"/>
        <v>2</v>
      </c>
      <c r="AA458" s="408" t="s">
        <v>508</v>
      </c>
    </row>
    <row r="459" spans="1:27" x14ac:dyDescent="0.25">
      <c r="A459" s="58"/>
      <c r="B459" s="353"/>
      <c r="C459" s="353"/>
      <c r="D459" s="353"/>
      <c r="E459" s="353"/>
      <c r="F459" s="353"/>
      <c r="G459" s="354"/>
      <c r="H459" s="355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356">
        <f t="shared" si="69"/>
        <v>0</v>
      </c>
      <c r="W459" s="309">
        <f t="shared" si="70"/>
        <v>0</v>
      </c>
      <c r="X459" s="406">
        <f>E428</f>
        <v>567</v>
      </c>
      <c r="Y459" s="43" t="s">
        <v>110</v>
      </c>
      <c r="Z459" s="11">
        <f t="shared" si="67"/>
        <v>0</v>
      </c>
      <c r="AA459" s="408"/>
    </row>
    <row r="460" spans="1:27" x14ac:dyDescent="0.25">
      <c r="A460" s="58"/>
      <c r="B460" s="353"/>
      <c r="C460" s="353"/>
      <c r="D460" s="353"/>
      <c r="E460" s="353"/>
      <c r="F460" s="353"/>
      <c r="G460" s="354"/>
      <c r="H460" s="355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356">
        <f t="shared" si="69"/>
        <v>0</v>
      </c>
      <c r="W460" s="309">
        <f t="shared" si="70"/>
        <v>0</v>
      </c>
      <c r="X460" s="406">
        <f>E428</f>
        <v>567</v>
      </c>
      <c r="Y460" s="43" t="s">
        <v>72</v>
      </c>
      <c r="Z460" s="11">
        <f t="shared" si="67"/>
        <v>0</v>
      </c>
      <c r="AA460" s="408"/>
    </row>
    <row r="461" spans="1:27" x14ac:dyDescent="0.25">
      <c r="A461" s="58"/>
      <c r="B461" s="353"/>
      <c r="C461" s="353"/>
      <c r="D461" s="353"/>
      <c r="E461" s="353"/>
      <c r="F461" s="353"/>
      <c r="G461" s="354"/>
      <c r="H461" s="355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356">
        <f t="shared" si="69"/>
        <v>0</v>
      </c>
      <c r="W461" s="309">
        <f t="shared" si="70"/>
        <v>0</v>
      </c>
      <c r="X461" s="406">
        <f>E428</f>
        <v>567</v>
      </c>
      <c r="Y461" s="43" t="s">
        <v>363</v>
      </c>
      <c r="Z461" s="11">
        <f t="shared" si="67"/>
        <v>0</v>
      </c>
      <c r="AA461" s="408"/>
    </row>
    <row r="462" spans="1:27" ht="15.75" thickBot="1" x14ac:dyDescent="0.3">
      <c r="A462" s="188"/>
      <c r="B462" s="189"/>
      <c r="C462" s="189"/>
      <c r="D462" s="189"/>
      <c r="E462" s="189"/>
      <c r="F462" s="189"/>
      <c r="G462" s="354"/>
      <c r="H462" s="355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356">
        <f t="shared" si="69"/>
        <v>0</v>
      </c>
      <c r="W462" s="306">
        <f t="shared" si="70"/>
        <v>0</v>
      </c>
      <c r="X462" s="406">
        <f>E428</f>
        <v>567</v>
      </c>
      <c r="Y462" s="44" t="s">
        <v>37</v>
      </c>
      <c r="Z462" s="11">
        <f t="shared" si="67"/>
        <v>0</v>
      </c>
      <c r="AA462" s="415"/>
    </row>
    <row r="463" spans="1:27" ht="15.75" thickBot="1" x14ac:dyDescent="0.3">
      <c r="A463" s="47"/>
      <c r="B463" s="47"/>
      <c r="C463" s="47"/>
      <c r="D463" s="47"/>
      <c r="E463" s="47"/>
      <c r="F463" s="47"/>
      <c r="G463" s="53" t="s">
        <v>5</v>
      </c>
      <c r="H463" s="63">
        <f t="shared" ref="H463:U463" si="71">SUM(H429:H462)</f>
        <v>50</v>
      </c>
      <c r="I463" s="63">
        <f t="shared" si="71"/>
        <v>48</v>
      </c>
      <c r="J463" s="63">
        <f t="shared" si="71"/>
        <v>11</v>
      </c>
      <c r="K463" s="63">
        <f t="shared" si="71"/>
        <v>3</v>
      </c>
      <c r="L463" s="63">
        <f t="shared" si="71"/>
        <v>8</v>
      </c>
      <c r="M463" s="63">
        <f t="shared" si="71"/>
        <v>0</v>
      </c>
      <c r="N463" s="63">
        <f t="shared" si="71"/>
        <v>0</v>
      </c>
      <c r="O463" s="63">
        <f t="shared" si="71"/>
        <v>0</v>
      </c>
      <c r="P463" s="63">
        <f t="shared" si="71"/>
        <v>0</v>
      </c>
      <c r="Q463" s="63">
        <f t="shared" si="71"/>
        <v>0</v>
      </c>
      <c r="R463" s="63">
        <f t="shared" si="71"/>
        <v>0</v>
      </c>
      <c r="S463" s="63">
        <f t="shared" si="71"/>
        <v>0</v>
      </c>
      <c r="T463" s="63">
        <f t="shared" si="71"/>
        <v>0</v>
      </c>
      <c r="U463" s="63">
        <f t="shared" si="71"/>
        <v>1</v>
      </c>
      <c r="V463" s="382">
        <f t="shared" si="69"/>
        <v>70</v>
      </c>
      <c r="W463" s="334">
        <f t="shared" si="70"/>
        <v>0.10989010989010989</v>
      </c>
      <c r="X463" s="469">
        <f>E428</f>
        <v>567</v>
      </c>
    </row>
    <row r="465" spans="1:27" ht="15.75" thickBot="1" x14ac:dyDescent="0.3"/>
    <row r="466" spans="1:27" ht="60.75" thickBot="1" x14ac:dyDescent="0.3">
      <c r="A466" s="49" t="s">
        <v>23</v>
      </c>
      <c r="B466" s="49" t="s">
        <v>50</v>
      </c>
      <c r="C466" s="49" t="s">
        <v>55</v>
      </c>
      <c r="D466" s="49" t="s">
        <v>18</v>
      </c>
      <c r="E466" s="48" t="s">
        <v>17</v>
      </c>
      <c r="F466" s="50" t="s">
        <v>1</v>
      </c>
      <c r="G466" s="51" t="s">
        <v>24</v>
      </c>
      <c r="H466" s="83" t="s">
        <v>70</v>
      </c>
      <c r="I466" s="52" t="s">
        <v>71</v>
      </c>
      <c r="J466" s="52" t="s">
        <v>56</v>
      </c>
      <c r="K466" s="52" t="s">
        <v>61</v>
      </c>
      <c r="L466" s="52" t="s">
        <v>57</v>
      </c>
      <c r="M466" s="52" t="s">
        <v>62</v>
      </c>
      <c r="N466" s="52" t="s">
        <v>58</v>
      </c>
      <c r="O466" s="52" t="s">
        <v>63</v>
      </c>
      <c r="P466" s="52" t="s">
        <v>59</v>
      </c>
      <c r="Q466" s="52" t="s">
        <v>67</v>
      </c>
      <c r="R466" s="52" t="s">
        <v>60</v>
      </c>
      <c r="S466" s="52" t="s">
        <v>68</v>
      </c>
      <c r="T466" s="52" t="s">
        <v>128</v>
      </c>
      <c r="U466" s="52" t="s">
        <v>43</v>
      </c>
      <c r="V466" s="52" t="s">
        <v>5</v>
      </c>
      <c r="W466" s="48" t="s">
        <v>2</v>
      </c>
      <c r="X466" s="49" t="s">
        <v>119</v>
      </c>
      <c r="Y466" s="37" t="s">
        <v>21</v>
      </c>
      <c r="Z466" s="11" t="s">
        <v>5</v>
      </c>
      <c r="AA466" s="36" t="s">
        <v>7</v>
      </c>
    </row>
    <row r="467" spans="1:27" ht="15.75" thickBot="1" x14ac:dyDescent="0.3">
      <c r="A467" s="80">
        <v>1491103</v>
      </c>
      <c r="B467" s="80" t="s">
        <v>238</v>
      </c>
      <c r="C467" s="450">
        <v>576</v>
      </c>
      <c r="D467" s="450">
        <v>672</v>
      </c>
      <c r="E467" s="450">
        <v>567</v>
      </c>
      <c r="F467" s="451">
        <f>E467/D467</f>
        <v>0.84375</v>
      </c>
      <c r="G467" s="54">
        <v>45080</v>
      </c>
      <c r="H467" s="89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1"/>
      <c r="T467" s="413"/>
      <c r="U467" s="123"/>
      <c r="V467" s="123"/>
      <c r="W467" s="91"/>
      <c r="Y467" s="93" t="s">
        <v>79</v>
      </c>
      <c r="AA467" s="45" t="s">
        <v>74</v>
      </c>
    </row>
    <row r="468" spans="1:27" x14ac:dyDescent="0.25">
      <c r="A468" s="58"/>
      <c r="B468" s="353"/>
      <c r="C468" s="353"/>
      <c r="D468" s="353"/>
      <c r="E468" s="353"/>
      <c r="F468" s="353"/>
      <c r="G468" s="354"/>
      <c r="H468" s="348"/>
      <c r="I468" s="65">
        <v>14</v>
      </c>
      <c r="J468" s="65"/>
      <c r="K468" s="65">
        <v>1</v>
      </c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378">
        <f>SUM(H468,J468,L468,N468,P468,R468,U468,T468)</f>
        <v>0</v>
      </c>
      <c r="W468" s="307">
        <f>$V468/$D$467</f>
        <v>0</v>
      </c>
      <c r="X468" s="406">
        <f>E467</f>
        <v>567</v>
      </c>
      <c r="Y468" s="39" t="s">
        <v>19</v>
      </c>
      <c r="Z468" s="11">
        <f>V468</f>
        <v>0</v>
      </c>
      <c r="AA468" s="345"/>
    </row>
    <row r="469" spans="1:27" x14ac:dyDescent="0.25">
      <c r="A469" s="58"/>
      <c r="B469" s="353"/>
      <c r="C469" s="353"/>
      <c r="D469" s="353"/>
      <c r="E469" s="353"/>
      <c r="F469" s="353"/>
      <c r="G469" s="354"/>
      <c r="H469" s="355">
        <v>1</v>
      </c>
      <c r="I469" s="67"/>
      <c r="J469" s="67">
        <v>2</v>
      </c>
      <c r="K469" s="67"/>
      <c r="L469" s="67"/>
      <c r="M469" s="67"/>
      <c r="N469" s="72"/>
      <c r="O469" s="67"/>
      <c r="P469" s="67"/>
      <c r="Q469" s="67"/>
      <c r="R469" s="67"/>
      <c r="S469" s="67"/>
      <c r="T469" s="67"/>
      <c r="U469" s="67"/>
      <c r="V469" s="356">
        <f>SUM(H469,J469,L469,N469,P469,R469,U469,T469)</f>
        <v>3</v>
      </c>
      <c r="W469" s="309">
        <f t="shared" ref="W469:W487" si="72">$V469/$D$467</f>
        <v>4.464285714285714E-3</v>
      </c>
      <c r="X469" s="406">
        <f>E467</f>
        <v>567</v>
      </c>
      <c r="Y469" s="258" t="s">
        <v>51</v>
      </c>
      <c r="Z469" s="11">
        <f t="shared" ref="Z469:Z501" si="73">V469</f>
        <v>3</v>
      </c>
      <c r="AA469" s="345"/>
    </row>
    <row r="470" spans="1:27" x14ac:dyDescent="0.25">
      <c r="A470" s="58"/>
      <c r="B470" s="353"/>
      <c r="C470" s="353"/>
      <c r="D470" s="353"/>
      <c r="E470" s="353"/>
      <c r="F470" s="353"/>
      <c r="G470" s="354"/>
      <c r="H470" s="355">
        <v>25</v>
      </c>
      <c r="I470" s="67"/>
      <c r="J470" s="67">
        <v>22</v>
      </c>
      <c r="K470" s="67"/>
      <c r="L470" s="67">
        <v>3</v>
      </c>
      <c r="M470" s="67"/>
      <c r="N470" s="67"/>
      <c r="O470" s="67"/>
      <c r="P470" s="67"/>
      <c r="Q470" s="67"/>
      <c r="R470" s="67"/>
      <c r="S470" s="67"/>
      <c r="T470" s="67"/>
      <c r="U470" s="67"/>
      <c r="V470" s="356">
        <f t="shared" ref="V470:V486" si="74">SUM(H470,J470,L470,N470,P470,R470,U470,T470)</f>
        <v>50</v>
      </c>
      <c r="W470" s="309">
        <f t="shared" si="72"/>
        <v>7.4404761904761904E-2</v>
      </c>
      <c r="X470" s="406">
        <f>E467</f>
        <v>567</v>
      </c>
      <c r="Y470" s="40" t="s">
        <v>16</v>
      </c>
      <c r="Z470" s="11">
        <f t="shared" si="73"/>
        <v>50</v>
      </c>
      <c r="AA470" s="372"/>
    </row>
    <row r="471" spans="1:27" x14ac:dyDescent="0.25">
      <c r="A471" s="58"/>
      <c r="B471" s="353"/>
      <c r="C471" s="353"/>
      <c r="D471" s="353"/>
      <c r="E471" s="353"/>
      <c r="F471" s="353"/>
      <c r="G471" s="354"/>
      <c r="H471" s="355"/>
      <c r="I471" s="67"/>
      <c r="J471" s="407"/>
      <c r="K471" s="407"/>
      <c r="L471" s="407"/>
      <c r="M471" s="67"/>
      <c r="N471" s="67"/>
      <c r="O471" s="67"/>
      <c r="P471" s="67"/>
      <c r="Q471" s="67"/>
      <c r="R471" s="67"/>
      <c r="S471" s="67"/>
      <c r="T471" s="67"/>
      <c r="U471" s="67"/>
      <c r="V471" s="356">
        <f t="shared" si="74"/>
        <v>0</v>
      </c>
      <c r="W471" s="309">
        <f t="shared" si="72"/>
        <v>0</v>
      </c>
      <c r="X471" s="406">
        <f>E467</f>
        <v>567</v>
      </c>
      <c r="Y471" s="40" t="s">
        <v>4</v>
      </c>
      <c r="Z471" s="11">
        <f t="shared" si="73"/>
        <v>0</v>
      </c>
      <c r="AA471" s="372"/>
    </row>
    <row r="472" spans="1:27" x14ac:dyDescent="0.25">
      <c r="A472" s="58"/>
      <c r="B472" s="353"/>
      <c r="C472" s="353"/>
      <c r="D472" s="353"/>
      <c r="E472" s="353"/>
      <c r="F472" s="353"/>
      <c r="G472" s="354"/>
      <c r="H472" s="355"/>
      <c r="I472" s="67">
        <v>5</v>
      </c>
      <c r="J472" s="67">
        <v>1</v>
      </c>
      <c r="K472" s="67">
        <v>1</v>
      </c>
      <c r="L472" s="67">
        <v>1</v>
      </c>
      <c r="M472" s="67"/>
      <c r="N472" s="67"/>
      <c r="O472" s="67"/>
      <c r="P472" s="67"/>
      <c r="Q472" s="67"/>
      <c r="R472" s="67"/>
      <c r="S472" s="67"/>
      <c r="T472" s="67"/>
      <c r="U472" s="67"/>
      <c r="V472" s="356">
        <f t="shared" si="74"/>
        <v>2</v>
      </c>
      <c r="W472" s="309">
        <f t="shared" si="72"/>
        <v>2.976190476190476E-3</v>
      </c>
      <c r="X472" s="406">
        <f>E467</f>
        <v>567</v>
      </c>
      <c r="Y472" s="40" t="s">
        <v>14</v>
      </c>
      <c r="Z472" s="11">
        <f t="shared" si="73"/>
        <v>2</v>
      </c>
      <c r="AA472" s="174"/>
    </row>
    <row r="473" spans="1:27" x14ac:dyDescent="0.25">
      <c r="A473" s="58"/>
      <c r="B473" s="353"/>
      <c r="C473" s="353"/>
      <c r="D473" s="353"/>
      <c r="E473" s="353"/>
      <c r="F473" s="353"/>
      <c r="G473" s="354"/>
      <c r="H473" s="355"/>
      <c r="I473" s="67">
        <v>1</v>
      </c>
      <c r="J473" s="67">
        <v>4</v>
      </c>
      <c r="K473" s="67">
        <v>1</v>
      </c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356">
        <f t="shared" si="74"/>
        <v>4</v>
      </c>
      <c r="W473" s="309">
        <f t="shared" si="72"/>
        <v>5.9523809523809521E-3</v>
      </c>
      <c r="X473" s="406">
        <f>E467</f>
        <v>567</v>
      </c>
      <c r="Y473" s="40" t="s">
        <v>15</v>
      </c>
      <c r="Z473" s="11">
        <f t="shared" si="73"/>
        <v>4</v>
      </c>
      <c r="AA473" s="352"/>
    </row>
    <row r="474" spans="1:27" x14ac:dyDescent="0.25">
      <c r="A474" s="58" t="s">
        <v>182</v>
      </c>
      <c r="B474" s="353"/>
      <c r="C474" s="353"/>
      <c r="D474" s="353"/>
      <c r="E474" s="353"/>
      <c r="F474" s="353"/>
      <c r="G474" s="354"/>
      <c r="H474" s="355"/>
      <c r="I474" s="67">
        <v>25</v>
      </c>
      <c r="J474" s="67">
        <v>15</v>
      </c>
      <c r="K474" s="67">
        <v>8</v>
      </c>
      <c r="L474" s="67">
        <v>1</v>
      </c>
      <c r="M474" s="67"/>
      <c r="N474" s="67"/>
      <c r="O474" s="67"/>
      <c r="P474" s="67"/>
      <c r="Q474" s="67"/>
      <c r="R474" s="67"/>
      <c r="S474" s="67"/>
      <c r="T474" s="67"/>
      <c r="U474" s="67"/>
      <c r="V474" s="356">
        <f t="shared" si="74"/>
        <v>16</v>
      </c>
      <c r="W474" s="309">
        <f t="shared" si="72"/>
        <v>2.3809523809523808E-2</v>
      </c>
      <c r="X474" s="406">
        <f>E467</f>
        <v>567</v>
      </c>
      <c r="Y474" s="40" t="s">
        <v>8</v>
      </c>
      <c r="Z474" s="11">
        <f t="shared" si="73"/>
        <v>16</v>
      </c>
      <c r="AA474" s="352"/>
    </row>
    <row r="475" spans="1:27" x14ac:dyDescent="0.25">
      <c r="A475" s="58"/>
      <c r="B475" s="353"/>
      <c r="C475" s="353"/>
      <c r="D475" s="353"/>
      <c r="E475" s="353"/>
      <c r="F475" s="353"/>
      <c r="G475" s="354"/>
      <c r="H475" s="355"/>
      <c r="I475" s="67"/>
      <c r="J475" s="67"/>
      <c r="K475" s="67">
        <v>1</v>
      </c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356">
        <f t="shared" si="74"/>
        <v>0</v>
      </c>
      <c r="W475" s="309">
        <f t="shared" si="72"/>
        <v>0</v>
      </c>
      <c r="X475" s="406">
        <f>E467</f>
        <v>567</v>
      </c>
      <c r="Y475" s="40" t="s">
        <v>9</v>
      </c>
      <c r="Z475" s="11">
        <f t="shared" si="73"/>
        <v>0</v>
      </c>
      <c r="AA475" s="408"/>
    </row>
    <row r="476" spans="1:27" x14ac:dyDescent="0.25">
      <c r="A476" s="58"/>
      <c r="B476" s="353"/>
      <c r="C476" s="353"/>
      <c r="D476" s="353"/>
      <c r="E476" s="353"/>
      <c r="F476" s="353"/>
      <c r="G476" s="354"/>
      <c r="H476" s="375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356">
        <f t="shared" si="74"/>
        <v>0</v>
      </c>
      <c r="W476" s="309">
        <f t="shared" si="72"/>
        <v>0</v>
      </c>
      <c r="X476" s="406">
        <f>E467</f>
        <v>567</v>
      </c>
      <c r="Y476" s="40" t="s">
        <v>72</v>
      </c>
      <c r="Z476" s="11">
        <f t="shared" si="73"/>
        <v>0</v>
      </c>
      <c r="AA476" s="408"/>
    </row>
    <row r="477" spans="1:27" x14ac:dyDescent="0.25">
      <c r="A477" s="58"/>
      <c r="B477" s="353"/>
      <c r="C477" s="353"/>
      <c r="D477" s="353"/>
      <c r="E477" s="353"/>
      <c r="F477" s="353"/>
      <c r="G477" s="354"/>
      <c r="H477" s="375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356">
        <f t="shared" si="74"/>
        <v>0</v>
      </c>
      <c r="W477" s="309">
        <f t="shared" si="72"/>
        <v>0</v>
      </c>
      <c r="X477" s="406">
        <f>E467</f>
        <v>567</v>
      </c>
      <c r="Y477" s="40" t="s">
        <v>0</v>
      </c>
      <c r="Z477" s="11">
        <f t="shared" si="73"/>
        <v>0</v>
      </c>
      <c r="AA477" s="409"/>
    </row>
    <row r="478" spans="1:27" x14ac:dyDescent="0.25">
      <c r="A478" s="58"/>
      <c r="B478" s="353"/>
      <c r="C478" s="353"/>
      <c r="D478" s="353"/>
      <c r="E478" s="353"/>
      <c r="F478" s="353"/>
      <c r="G478" s="354"/>
      <c r="H478" s="375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356">
        <f t="shared" si="74"/>
        <v>0</v>
      </c>
      <c r="W478" s="309">
        <f t="shared" si="72"/>
        <v>0</v>
      </c>
      <c r="X478" s="406">
        <f>E467</f>
        <v>567</v>
      </c>
      <c r="Y478" s="40" t="s">
        <v>20</v>
      </c>
      <c r="Z478" s="11">
        <f t="shared" si="73"/>
        <v>0</v>
      </c>
      <c r="AA478" s="409"/>
    </row>
    <row r="479" spans="1:27" x14ac:dyDescent="0.25">
      <c r="A479" s="58"/>
      <c r="B479" s="353"/>
      <c r="C479" s="353"/>
      <c r="D479" s="353"/>
      <c r="E479" s="353"/>
      <c r="F479" s="353" t="s">
        <v>109</v>
      </c>
      <c r="G479" s="354"/>
      <c r="H479" s="375"/>
      <c r="I479" s="67"/>
      <c r="J479" s="67"/>
      <c r="K479" s="67"/>
      <c r="L479" s="67">
        <v>1</v>
      </c>
      <c r="M479" s="67"/>
      <c r="N479" s="67"/>
      <c r="O479" s="67"/>
      <c r="P479" s="67"/>
      <c r="Q479" s="67"/>
      <c r="R479" s="67"/>
      <c r="S479" s="67"/>
      <c r="T479" s="67"/>
      <c r="U479" s="67"/>
      <c r="V479" s="356">
        <f t="shared" si="74"/>
        <v>1</v>
      </c>
      <c r="W479" s="309">
        <f t="shared" si="72"/>
        <v>1.488095238095238E-3</v>
      </c>
      <c r="X479" s="406">
        <f>E467</f>
        <v>567</v>
      </c>
      <c r="Y479" s="40" t="s">
        <v>3</v>
      </c>
      <c r="Z479" s="11">
        <f t="shared" si="73"/>
        <v>1</v>
      </c>
      <c r="AA479" s="409"/>
    </row>
    <row r="480" spans="1:27" x14ac:dyDescent="0.25">
      <c r="A480" s="430"/>
      <c r="B480" s="432"/>
      <c r="C480" s="432"/>
      <c r="D480" s="432"/>
      <c r="E480" s="432"/>
      <c r="F480" s="432"/>
      <c r="G480" s="431"/>
      <c r="H480" s="410"/>
      <c r="I480" s="67">
        <v>22</v>
      </c>
      <c r="J480" s="72">
        <v>1</v>
      </c>
      <c r="K480" s="72">
        <v>6</v>
      </c>
      <c r="L480" s="72"/>
      <c r="M480" s="67"/>
      <c r="N480" s="72"/>
      <c r="O480" s="72"/>
      <c r="P480" s="72"/>
      <c r="Q480" s="72"/>
      <c r="R480" s="72"/>
      <c r="S480" s="72"/>
      <c r="T480" s="72"/>
      <c r="U480" s="72"/>
      <c r="V480" s="356">
        <f t="shared" si="74"/>
        <v>1</v>
      </c>
      <c r="W480" s="309">
        <f t="shared" si="72"/>
        <v>1.488095238095238E-3</v>
      </c>
      <c r="X480" s="406">
        <f>E467</f>
        <v>567</v>
      </c>
      <c r="Y480" s="40" t="s">
        <v>477</v>
      </c>
      <c r="Z480" s="11">
        <f t="shared" si="73"/>
        <v>1</v>
      </c>
      <c r="AA480" s="409"/>
    </row>
    <row r="481" spans="1:27" x14ac:dyDescent="0.25">
      <c r="A481" s="430"/>
      <c r="B481" s="432"/>
      <c r="C481" s="432"/>
      <c r="D481" s="432"/>
      <c r="E481" s="432"/>
      <c r="F481" s="432"/>
      <c r="G481" s="431"/>
      <c r="H481" s="402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356">
        <f t="shared" si="74"/>
        <v>0</v>
      </c>
      <c r="W481" s="309">
        <f t="shared" si="72"/>
        <v>0</v>
      </c>
      <c r="X481" s="406">
        <f>E467</f>
        <v>567</v>
      </c>
      <c r="Y481" s="258" t="s">
        <v>88</v>
      </c>
      <c r="Z481" s="11">
        <f t="shared" si="73"/>
        <v>0</v>
      </c>
      <c r="AA481" s="409"/>
    </row>
    <row r="482" spans="1:27" x14ac:dyDescent="0.25">
      <c r="A482" s="58"/>
      <c r="B482" s="353"/>
      <c r="C482" s="353"/>
      <c r="D482" s="353"/>
      <c r="E482" s="353"/>
      <c r="F482" s="353"/>
      <c r="G482" s="62"/>
      <c r="H482" s="364"/>
      <c r="I482" s="364">
        <v>22</v>
      </c>
      <c r="J482" s="67"/>
      <c r="K482" s="67">
        <v>2</v>
      </c>
      <c r="L482" s="67"/>
      <c r="M482" s="364"/>
      <c r="N482" s="67"/>
      <c r="O482" s="67"/>
      <c r="P482" s="67"/>
      <c r="Q482" s="67"/>
      <c r="R482" s="67"/>
      <c r="S482" s="67"/>
      <c r="T482" s="67"/>
      <c r="U482" s="67"/>
      <c r="V482" s="356">
        <f t="shared" si="74"/>
        <v>0</v>
      </c>
      <c r="W482" s="309">
        <f t="shared" si="72"/>
        <v>0</v>
      </c>
      <c r="X482" s="406">
        <f>E467</f>
        <v>567</v>
      </c>
      <c r="Y482" s="258" t="s">
        <v>13</v>
      </c>
      <c r="Z482" s="11">
        <f t="shared" si="73"/>
        <v>0</v>
      </c>
      <c r="AA482" s="411"/>
    </row>
    <row r="483" spans="1:27" x14ac:dyDescent="0.25">
      <c r="A483" s="58"/>
      <c r="B483" s="353"/>
      <c r="C483" s="353"/>
      <c r="D483" s="353"/>
      <c r="E483" s="353"/>
      <c r="F483" s="353"/>
      <c r="G483" s="62"/>
      <c r="H483" s="364"/>
      <c r="I483" s="67">
        <v>5</v>
      </c>
      <c r="J483" s="67"/>
      <c r="K483" s="67">
        <v>1</v>
      </c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356">
        <f t="shared" si="74"/>
        <v>0</v>
      </c>
      <c r="W483" s="309">
        <f t="shared" si="72"/>
        <v>0</v>
      </c>
      <c r="X483" s="406">
        <f>E467</f>
        <v>567</v>
      </c>
      <c r="Y483" s="40" t="s">
        <v>100</v>
      </c>
      <c r="Z483" s="11">
        <f t="shared" si="73"/>
        <v>0</v>
      </c>
      <c r="AA483" s="175" t="s">
        <v>341</v>
      </c>
    </row>
    <row r="484" spans="1:27" x14ac:dyDescent="0.25">
      <c r="A484" s="58"/>
      <c r="B484" s="353"/>
      <c r="C484" s="353"/>
      <c r="D484" s="353"/>
      <c r="E484" s="353"/>
      <c r="F484" s="353"/>
      <c r="G484" s="354"/>
      <c r="H484" s="355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356">
        <f t="shared" si="74"/>
        <v>0</v>
      </c>
      <c r="W484" s="309">
        <f t="shared" si="72"/>
        <v>0</v>
      </c>
      <c r="X484" s="406">
        <f>E467</f>
        <v>567</v>
      </c>
      <c r="Y484" s="259" t="s">
        <v>84</v>
      </c>
      <c r="Z484" s="11">
        <f t="shared" si="73"/>
        <v>0</v>
      </c>
      <c r="AA484" s="409"/>
    </row>
    <row r="485" spans="1:27" x14ac:dyDescent="0.25">
      <c r="A485" s="58"/>
      <c r="B485" s="353"/>
      <c r="C485" s="353"/>
      <c r="D485" s="353"/>
      <c r="E485" s="353"/>
      <c r="F485" s="353"/>
      <c r="G485" s="354"/>
      <c r="H485" s="355"/>
      <c r="I485" s="67"/>
      <c r="J485" s="67"/>
      <c r="K485" s="67"/>
      <c r="L485" s="67">
        <v>1</v>
      </c>
      <c r="M485" s="67"/>
      <c r="N485" s="67"/>
      <c r="O485" s="67"/>
      <c r="P485" s="67"/>
      <c r="Q485" s="67"/>
      <c r="R485" s="67"/>
      <c r="S485" s="67"/>
      <c r="T485" s="67"/>
      <c r="U485" s="67">
        <v>1</v>
      </c>
      <c r="V485" s="356">
        <f t="shared" si="74"/>
        <v>2</v>
      </c>
      <c r="W485" s="309">
        <f t="shared" si="72"/>
        <v>2.976190476190476E-3</v>
      </c>
      <c r="X485" s="406">
        <f>E467</f>
        <v>567</v>
      </c>
      <c r="Y485" s="40" t="s">
        <v>29</v>
      </c>
      <c r="Z485" s="11">
        <f t="shared" si="73"/>
        <v>2</v>
      </c>
      <c r="AA485" s="411"/>
    </row>
    <row r="486" spans="1:27" x14ac:dyDescent="0.25">
      <c r="A486" s="58"/>
      <c r="B486" s="353"/>
      <c r="C486" s="353"/>
      <c r="D486" s="353"/>
      <c r="E486" s="353"/>
      <c r="F486" s="353" t="s">
        <v>109</v>
      </c>
      <c r="G486" s="354"/>
      <c r="H486" s="361"/>
      <c r="I486" s="72">
        <v>2</v>
      </c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>
        <v>1</v>
      </c>
      <c r="V486" s="356">
        <f t="shared" si="74"/>
        <v>1</v>
      </c>
      <c r="W486" s="309">
        <f t="shared" si="72"/>
        <v>1.488095238095238E-3</v>
      </c>
      <c r="X486" s="406">
        <f>E467</f>
        <v>567</v>
      </c>
      <c r="Y486" s="259" t="s">
        <v>10</v>
      </c>
      <c r="Z486" s="11">
        <f t="shared" si="73"/>
        <v>1</v>
      </c>
      <c r="AA486" s="408"/>
    </row>
    <row r="487" spans="1:27" ht="15.75" thickBot="1" x14ac:dyDescent="0.3">
      <c r="A487" s="58"/>
      <c r="B487" s="353"/>
      <c r="C487" s="353"/>
      <c r="D487" s="353"/>
      <c r="E487" s="353"/>
      <c r="F487" s="353"/>
      <c r="G487" s="354"/>
      <c r="H487" s="361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356">
        <f>SUM(H487,J487,L487,N487,P487,R487,U487,T487)</f>
        <v>0</v>
      </c>
      <c r="W487" s="334">
        <f t="shared" si="72"/>
        <v>0</v>
      </c>
      <c r="X487" s="406">
        <f>E467</f>
        <v>567</v>
      </c>
      <c r="Y487" s="259" t="s">
        <v>102</v>
      </c>
      <c r="Z487" s="11">
        <f t="shared" si="73"/>
        <v>0</v>
      </c>
      <c r="AA487" s="409"/>
    </row>
    <row r="488" spans="1:27" ht="15.75" thickBot="1" x14ac:dyDescent="0.3">
      <c r="A488" s="58"/>
      <c r="B488" s="353"/>
      <c r="C488" s="353"/>
      <c r="D488" s="353"/>
      <c r="E488" s="353"/>
      <c r="F488" s="353"/>
      <c r="G488" s="354"/>
      <c r="H488" s="412"/>
      <c r="I488" s="199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  <c r="T488" s="199"/>
      <c r="U488" s="199"/>
      <c r="V488" s="413"/>
      <c r="W488" s="199"/>
      <c r="X488" s="413"/>
      <c r="Y488" s="81" t="s">
        <v>22</v>
      </c>
      <c r="Z488" s="11">
        <f t="shared" si="73"/>
        <v>0</v>
      </c>
      <c r="AA488" s="409"/>
    </row>
    <row r="489" spans="1:27" x14ac:dyDescent="0.25">
      <c r="A489" s="58"/>
      <c r="B489" s="353"/>
      <c r="C489" s="353"/>
      <c r="D489" s="353"/>
      <c r="E489" s="353"/>
      <c r="F489" s="353"/>
      <c r="G489" s="354"/>
      <c r="H489" s="414">
        <v>2</v>
      </c>
      <c r="I489" s="68"/>
      <c r="J489" s="68"/>
      <c r="K489" s="68"/>
      <c r="L489" s="68"/>
      <c r="M489" s="68"/>
      <c r="N489" s="68"/>
      <c r="O489" s="68"/>
      <c r="P489" s="68"/>
      <c r="Q489" s="67"/>
      <c r="R489" s="68"/>
      <c r="S489" s="68"/>
      <c r="T489" s="68"/>
      <c r="U489" s="68"/>
      <c r="V489" s="356">
        <f t="shared" ref="V489:V502" si="75">SUM(H489,J489,L489,N489,P489,R489,U489)</f>
        <v>2</v>
      </c>
      <c r="W489" s="307">
        <f>$V489/$D$467</f>
        <v>2.976190476190476E-3</v>
      </c>
      <c r="X489" s="406">
        <f>E467</f>
        <v>567</v>
      </c>
      <c r="Y489" s="258" t="s">
        <v>75</v>
      </c>
      <c r="Z489" s="11">
        <f t="shared" si="73"/>
        <v>2</v>
      </c>
      <c r="AA489" s="409"/>
    </row>
    <row r="490" spans="1:27" x14ac:dyDescent="0.25">
      <c r="A490" s="58"/>
      <c r="B490" s="353"/>
      <c r="C490" s="353"/>
      <c r="D490" s="353"/>
      <c r="E490" s="353"/>
      <c r="F490" s="353"/>
      <c r="G490" s="354"/>
      <c r="H490" s="355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356">
        <f t="shared" si="75"/>
        <v>0</v>
      </c>
      <c r="W490" s="309">
        <f t="shared" ref="W490:W501" si="76">$V490/$D$467</f>
        <v>0</v>
      </c>
      <c r="X490" s="406">
        <f>E467</f>
        <v>567</v>
      </c>
      <c r="Y490" s="41" t="s">
        <v>181</v>
      </c>
      <c r="Z490" s="11">
        <f t="shared" si="73"/>
        <v>0</v>
      </c>
      <c r="AA490" s="174"/>
    </row>
    <row r="491" spans="1:27" x14ac:dyDescent="0.25">
      <c r="A491" s="58"/>
      <c r="B491" s="353"/>
      <c r="C491" s="353"/>
      <c r="D491" s="353"/>
      <c r="E491" s="353"/>
      <c r="F491" s="353"/>
      <c r="G491" s="354"/>
      <c r="H491" s="355">
        <v>9</v>
      </c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356">
        <f t="shared" si="75"/>
        <v>9</v>
      </c>
      <c r="W491" s="309">
        <f t="shared" si="76"/>
        <v>1.3392857142857142E-2</v>
      </c>
      <c r="X491" s="406">
        <f>E467</f>
        <v>567</v>
      </c>
      <c r="Y491" s="42" t="s">
        <v>516</v>
      </c>
      <c r="Z491" s="11">
        <f t="shared" si="73"/>
        <v>9</v>
      </c>
      <c r="AA491" s="409"/>
    </row>
    <row r="492" spans="1:27" x14ac:dyDescent="0.25">
      <c r="A492" s="58"/>
      <c r="B492" s="353"/>
      <c r="C492" s="353"/>
      <c r="D492" s="353"/>
      <c r="E492" s="353"/>
      <c r="F492" s="353"/>
      <c r="G492" s="354"/>
      <c r="H492" s="355">
        <v>4</v>
      </c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356">
        <f t="shared" si="75"/>
        <v>4</v>
      </c>
      <c r="W492" s="309">
        <f t="shared" si="76"/>
        <v>5.9523809523809521E-3</v>
      </c>
      <c r="X492" s="406">
        <f>E467</f>
        <v>567</v>
      </c>
      <c r="Y492" s="43" t="s">
        <v>27</v>
      </c>
      <c r="Z492" s="11">
        <f t="shared" si="73"/>
        <v>4</v>
      </c>
      <c r="AA492" s="174"/>
    </row>
    <row r="493" spans="1:27" x14ac:dyDescent="0.25">
      <c r="A493" s="58"/>
      <c r="B493" s="353"/>
      <c r="C493" s="353"/>
      <c r="D493" s="353"/>
      <c r="E493" s="353"/>
      <c r="F493" s="353" t="s">
        <v>109</v>
      </c>
      <c r="G493" s="354"/>
      <c r="H493" s="355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356">
        <f t="shared" si="75"/>
        <v>0</v>
      </c>
      <c r="W493" s="309">
        <f t="shared" si="76"/>
        <v>0</v>
      </c>
      <c r="X493" s="406">
        <f>E467</f>
        <v>567</v>
      </c>
      <c r="Y493" s="43" t="s">
        <v>39</v>
      </c>
      <c r="Z493" s="11">
        <f t="shared" si="73"/>
        <v>0</v>
      </c>
      <c r="AA493" s="174"/>
    </row>
    <row r="494" spans="1:27" x14ac:dyDescent="0.25">
      <c r="A494" s="58"/>
      <c r="B494" s="353"/>
      <c r="C494" s="353"/>
      <c r="D494" s="353"/>
      <c r="E494" s="353"/>
      <c r="F494" s="353"/>
      <c r="G494" s="354"/>
      <c r="H494" s="355">
        <v>2</v>
      </c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356">
        <f t="shared" si="75"/>
        <v>2</v>
      </c>
      <c r="W494" s="309">
        <f t="shared" si="76"/>
        <v>2.976190476190476E-3</v>
      </c>
      <c r="X494" s="406">
        <f>E467</f>
        <v>567</v>
      </c>
      <c r="Y494" s="43" t="s">
        <v>204</v>
      </c>
      <c r="Z494" s="11">
        <f t="shared" si="73"/>
        <v>2</v>
      </c>
      <c r="AA494" s="425"/>
    </row>
    <row r="495" spans="1:27" x14ac:dyDescent="0.25">
      <c r="A495" s="58"/>
      <c r="B495" s="353"/>
      <c r="C495" s="353"/>
      <c r="D495" s="353"/>
      <c r="E495" s="353"/>
      <c r="F495" s="353"/>
      <c r="G495" s="354"/>
      <c r="H495" s="355">
        <v>1</v>
      </c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356">
        <f t="shared" si="75"/>
        <v>1</v>
      </c>
      <c r="W495" s="309">
        <f t="shared" si="76"/>
        <v>1.488095238095238E-3</v>
      </c>
      <c r="X495" s="406">
        <f>E467</f>
        <v>567</v>
      </c>
      <c r="Y495" s="258" t="s">
        <v>192</v>
      </c>
      <c r="Z495" s="11">
        <f t="shared" si="73"/>
        <v>1</v>
      </c>
      <c r="AA495" s="174"/>
    </row>
    <row r="496" spans="1:27" x14ac:dyDescent="0.25">
      <c r="A496" s="58"/>
      <c r="B496" s="353"/>
      <c r="C496" s="353"/>
      <c r="D496" s="353"/>
      <c r="E496" s="353"/>
      <c r="F496" s="353"/>
      <c r="G496" s="354"/>
      <c r="H496" s="355">
        <v>3</v>
      </c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356">
        <f t="shared" si="75"/>
        <v>3</v>
      </c>
      <c r="W496" s="309">
        <f t="shared" si="76"/>
        <v>4.464285714285714E-3</v>
      </c>
      <c r="X496" s="406">
        <f>E467</f>
        <v>567</v>
      </c>
      <c r="Y496" s="43" t="s">
        <v>241</v>
      </c>
      <c r="Z496" s="11">
        <f t="shared" si="73"/>
        <v>3</v>
      </c>
      <c r="AA496" s="408" t="s">
        <v>517</v>
      </c>
    </row>
    <row r="497" spans="1:27" x14ac:dyDescent="0.25">
      <c r="A497" s="58"/>
      <c r="B497" s="353"/>
      <c r="C497" s="353"/>
      <c r="D497" s="353"/>
      <c r="E497" s="353"/>
      <c r="F497" s="353"/>
      <c r="G497" s="354"/>
      <c r="H497" s="355">
        <v>1</v>
      </c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356">
        <f t="shared" si="75"/>
        <v>1</v>
      </c>
      <c r="W497" s="309">
        <f t="shared" si="76"/>
        <v>1.488095238095238E-3</v>
      </c>
      <c r="X497" s="406">
        <f>E467</f>
        <v>567</v>
      </c>
      <c r="Y497" s="43" t="s">
        <v>54</v>
      </c>
      <c r="Z497" s="11">
        <f t="shared" si="73"/>
        <v>1</v>
      </c>
      <c r="AA497" s="408" t="s">
        <v>518</v>
      </c>
    </row>
    <row r="498" spans="1:27" x14ac:dyDescent="0.25">
      <c r="A498" s="58"/>
      <c r="B498" s="353"/>
      <c r="C498" s="353"/>
      <c r="D498" s="353"/>
      <c r="E498" s="353"/>
      <c r="F498" s="353"/>
      <c r="G498" s="354"/>
      <c r="H498" s="355">
        <v>1</v>
      </c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356">
        <f t="shared" si="75"/>
        <v>1</v>
      </c>
      <c r="W498" s="309">
        <f t="shared" si="76"/>
        <v>1.488095238095238E-3</v>
      </c>
      <c r="X498" s="406">
        <f>E467</f>
        <v>567</v>
      </c>
      <c r="Y498" s="43" t="s">
        <v>110</v>
      </c>
      <c r="Z498" s="11">
        <f t="shared" si="73"/>
        <v>1</v>
      </c>
      <c r="AA498" s="408"/>
    </row>
    <row r="499" spans="1:27" x14ac:dyDescent="0.25">
      <c r="A499" s="58"/>
      <c r="B499" s="353"/>
      <c r="C499" s="353"/>
      <c r="D499" s="353"/>
      <c r="E499" s="353"/>
      <c r="F499" s="353"/>
      <c r="G499" s="354"/>
      <c r="H499" s="355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356">
        <f t="shared" si="75"/>
        <v>0</v>
      </c>
      <c r="W499" s="309">
        <f t="shared" si="76"/>
        <v>0</v>
      </c>
      <c r="X499" s="406">
        <f>E467</f>
        <v>567</v>
      </c>
      <c r="Y499" s="43" t="s">
        <v>72</v>
      </c>
      <c r="Z499" s="11">
        <f t="shared" si="73"/>
        <v>0</v>
      </c>
      <c r="AA499" s="408"/>
    </row>
    <row r="500" spans="1:27" x14ac:dyDescent="0.25">
      <c r="A500" s="58"/>
      <c r="B500" s="353"/>
      <c r="C500" s="353"/>
      <c r="D500" s="353"/>
      <c r="E500" s="353"/>
      <c r="F500" s="353"/>
      <c r="G500" s="354"/>
      <c r="H500" s="355">
        <v>1</v>
      </c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356">
        <f t="shared" si="75"/>
        <v>1</v>
      </c>
      <c r="W500" s="309">
        <f t="shared" si="76"/>
        <v>1.488095238095238E-3</v>
      </c>
      <c r="X500" s="406">
        <f>E467</f>
        <v>567</v>
      </c>
      <c r="Y500" s="43" t="s">
        <v>363</v>
      </c>
      <c r="Z500" s="11">
        <f t="shared" si="73"/>
        <v>1</v>
      </c>
      <c r="AA500" s="408"/>
    </row>
    <row r="501" spans="1:27" ht="15.75" thickBot="1" x14ac:dyDescent="0.3">
      <c r="A501" s="188"/>
      <c r="B501" s="189"/>
      <c r="C501" s="189"/>
      <c r="D501" s="189"/>
      <c r="E501" s="189"/>
      <c r="F501" s="189"/>
      <c r="G501" s="354"/>
      <c r="H501" s="355">
        <v>1</v>
      </c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356">
        <f t="shared" si="75"/>
        <v>1</v>
      </c>
      <c r="W501" s="478">
        <f t="shared" si="76"/>
        <v>1.488095238095238E-3</v>
      </c>
      <c r="X501" s="406">
        <f>E467</f>
        <v>567</v>
      </c>
      <c r="Y501" s="44" t="s">
        <v>96</v>
      </c>
      <c r="Z501" s="11">
        <f t="shared" si="73"/>
        <v>1</v>
      </c>
      <c r="AA501" s="415"/>
    </row>
    <row r="502" spans="1:27" ht="15.75" thickBot="1" x14ac:dyDescent="0.3">
      <c r="A502" s="47"/>
      <c r="B502" s="47"/>
      <c r="C502" s="47"/>
      <c r="D502" s="47"/>
      <c r="E502" s="47"/>
      <c r="F502" s="47"/>
      <c r="G502" s="53" t="s">
        <v>5</v>
      </c>
      <c r="H502" s="63">
        <f t="shared" ref="H502:U502" si="77">SUM(H468:H501)</f>
        <v>51</v>
      </c>
      <c r="I502" s="63">
        <f t="shared" si="77"/>
        <v>96</v>
      </c>
      <c r="J502" s="63">
        <f t="shared" si="77"/>
        <v>45</v>
      </c>
      <c r="K502" s="63">
        <f t="shared" si="77"/>
        <v>21</v>
      </c>
      <c r="L502" s="63">
        <f t="shared" si="77"/>
        <v>7</v>
      </c>
      <c r="M502" s="63">
        <f t="shared" si="77"/>
        <v>0</v>
      </c>
      <c r="N502" s="63">
        <f t="shared" si="77"/>
        <v>0</v>
      </c>
      <c r="O502" s="63">
        <f t="shared" si="77"/>
        <v>0</v>
      </c>
      <c r="P502" s="63">
        <f t="shared" si="77"/>
        <v>0</v>
      </c>
      <c r="Q502" s="63">
        <f t="shared" si="77"/>
        <v>0</v>
      </c>
      <c r="R502" s="63">
        <f t="shared" si="77"/>
        <v>0</v>
      </c>
      <c r="S502" s="63">
        <f t="shared" si="77"/>
        <v>0</v>
      </c>
      <c r="T502" s="63">
        <f t="shared" si="77"/>
        <v>0</v>
      </c>
      <c r="U502" s="63">
        <f t="shared" si="77"/>
        <v>2</v>
      </c>
      <c r="V502" s="382">
        <f t="shared" si="75"/>
        <v>105</v>
      </c>
      <c r="W502" s="470">
        <f>$V502/$D$467</f>
        <v>0.15625</v>
      </c>
      <c r="X502" s="469">
        <f>E467</f>
        <v>567</v>
      </c>
    </row>
    <row r="504" spans="1:27" ht="15.75" thickBot="1" x14ac:dyDescent="0.3"/>
    <row r="505" spans="1:27" ht="60.75" thickBot="1" x14ac:dyDescent="0.3">
      <c r="A505" s="49" t="s">
        <v>23</v>
      </c>
      <c r="B505" s="49" t="s">
        <v>50</v>
      </c>
      <c r="C505" s="49" t="s">
        <v>55</v>
      </c>
      <c r="D505" s="49" t="s">
        <v>18</v>
      </c>
      <c r="E505" s="48" t="s">
        <v>17</v>
      </c>
      <c r="F505" s="50" t="s">
        <v>1</v>
      </c>
      <c r="G505" s="51" t="s">
        <v>24</v>
      </c>
      <c r="H505" s="83" t="s">
        <v>70</v>
      </c>
      <c r="I505" s="52" t="s">
        <v>71</v>
      </c>
      <c r="J505" s="52" t="s">
        <v>56</v>
      </c>
      <c r="K505" s="52" t="s">
        <v>61</v>
      </c>
      <c r="L505" s="52" t="s">
        <v>57</v>
      </c>
      <c r="M505" s="52" t="s">
        <v>62</v>
      </c>
      <c r="N505" s="52" t="s">
        <v>58</v>
      </c>
      <c r="O505" s="52" t="s">
        <v>63</v>
      </c>
      <c r="P505" s="52" t="s">
        <v>59</v>
      </c>
      <c r="Q505" s="52" t="s">
        <v>67</v>
      </c>
      <c r="R505" s="52" t="s">
        <v>60</v>
      </c>
      <c r="S505" s="52" t="s">
        <v>68</v>
      </c>
      <c r="T505" s="52" t="s">
        <v>128</v>
      </c>
      <c r="U505" s="52" t="s">
        <v>43</v>
      </c>
      <c r="V505" s="52" t="s">
        <v>5</v>
      </c>
      <c r="W505" s="48" t="s">
        <v>2</v>
      </c>
      <c r="X505" s="49" t="s">
        <v>119</v>
      </c>
      <c r="Y505" s="37" t="s">
        <v>21</v>
      </c>
      <c r="Z505" s="11" t="s">
        <v>5</v>
      </c>
      <c r="AA505" s="36" t="s">
        <v>7</v>
      </c>
    </row>
    <row r="506" spans="1:27" ht="15.75" thickBot="1" x14ac:dyDescent="0.3">
      <c r="A506" s="80">
        <v>1491104</v>
      </c>
      <c r="B506" s="80" t="s">
        <v>238</v>
      </c>
      <c r="C506" s="450">
        <v>576</v>
      </c>
      <c r="D506" s="450">
        <v>631</v>
      </c>
      <c r="E506" s="450">
        <v>551</v>
      </c>
      <c r="F506" s="451">
        <f>E506/D506</f>
        <v>0.87321711568938198</v>
      </c>
      <c r="G506" s="54">
        <v>45082</v>
      </c>
      <c r="H506" s="89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1"/>
      <c r="T506" s="413"/>
      <c r="U506" s="123"/>
      <c r="V506" s="123"/>
      <c r="W506" s="91"/>
      <c r="Y506" s="93" t="s">
        <v>79</v>
      </c>
      <c r="AA506" s="45" t="s">
        <v>74</v>
      </c>
    </row>
    <row r="507" spans="1:27" x14ac:dyDescent="0.25">
      <c r="A507" s="58"/>
      <c r="B507" s="353"/>
      <c r="C507" s="353"/>
      <c r="D507" s="353"/>
      <c r="E507" s="353"/>
      <c r="F507" s="353"/>
      <c r="G507" s="354"/>
      <c r="H507" s="348"/>
      <c r="I507" s="65">
        <v>18</v>
      </c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378">
        <f>SUM(H507,J507,L507,N507,P507,R507,U507,T507)</f>
        <v>0</v>
      </c>
      <c r="W507" s="307">
        <f>$V507/$D$506</f>
        <v>0</v>
      </c>
      <c r="X507" s="406">
        <f>E506</f>
        <v>551</v>
      </c>
      <c r="Y507" s="39" t="s">
        <v>19</v>
      </c>
      <c r="Z507" s="11">
        <f>V507</f>
        <v>0</v>
      </c>
      <c r="AA507" s="345"/>
    </row>
    <row r="508" spans="1:27" x14ac:dyDescent="0.25">
      <c r="A508" s="58"/>
      <c r="B508" s="353"/>
      <c r="C508" s="353"/>
      <c r="D508" s="353"/>
      <c r="E508" s="353"/>
      <c r="F508" s="353"/>
      <c r="G508" s="354"/>
      <c r="H508" s="355">
        <v>6</v>
      </c>
      <c r="I508" s="67"/>
      <c r="J508" s="67">
        <v>1</v>
      </c>
      <c r="K508" s="67"/>
      <c r="L508" s="67">
        <v>1</v>
      </c>
      <c r="M508" s="67"/>
      <c r="N508" s="72"/>
      <c r="O508" s="67"/>
      <c r="P508" s="67"/>
      <c r="Q508" s="67"/>
      <c r="R508" s="67"/>
      <c r="S508" s="67"/>
      <c r="T508" s="67"/>
      <c r="U508" s="67"/>
      <c r="V508" s="356">
        <f>SUM(H508,J508,L508,N508,P508,R508,U508,T508)</f>
        <v>8</v>
      </c>
      <c r="W508" s="309">
        <f t="shared" ref="W508:W526" si="78">$V508/$D$506</f>
        <v>1.2678288431061807E-2</v>
      </c>
      <c r="X508" s="406">
        <f>E506</f>
        <v>551</v>
      </c>
      <c r="Y508" s="258" t="s">
        <v>51</v>
      </c>
      <c r="Z508" s="11">
        <f t="shared" ref="Z508:Z540" si="79">V508</f>
        <v>8</v>
      </c>
      <c r="AA508" s="345"/>
    </row>
    <row r="509" spans="1:27" x14ac:dyDescent="0.25">
      <c r="A509" s="58"/>
      <c r="B509" s="353"/>
      <c r="C509" s="353"/>
      <c r="D509" s="353"/>
      <c r="E509" s="353"/>
      <c r="F509" s="353"/>
      <c r="G509" s="354"/>
      <c r="H509" s="355">
        <v>16</v>
      </c>
      <c r="I509" s="67"/>
      <c r="J509" s="67">
        <v>6</v>
      </c>
      <c r="K509" s="67"/>
      <c r="L509" s="67">
        <v>3</v>
      </c>
      <c r="M509" s="67"/>
      <c r="N509" s="67"/>
      <c r="O509" s="67"/>
      <c r="P509" s="67"/>
      <c r="Q509" s="67"/>
      <c r="R509" s="67"/>
      <c r="S509" s="67"/>
      <c r="T509" s="67"/>
      <c r="U509" s="67"/>
      <c r="V509" s="356">
        <f t="shared" ref="V509:V525" si="80">SUM(H509,J509,L509,N509,P509,R509,U509,T509)</f>
        <v>25</v>
      </c>
      <c r="W509" s="309">
        <f t="shared" si="78"/>
        <v>3.9619651347068144E-2</v>
      </c>
      <c r="X509" s="406">
        <f>E506</f>
        <v>551</v>
      </c>
      <c r="Y509" s="40" t="s">
        <v>16</v>
      </c>
      <c r="Z509" s="11">
        <f t="shared" si="79"/>
        <v>25</v>
      </c>
      <c r="AA509" s="372"/>
    </row>
    <row r="510" spans="1:27" x14ac:dyDescent="0.25">
      <c r="A510" s="58"/>
      <c r="B510" s="353"/>
      <c r="C510" s="353"/>
      <c r="D510" s="353"/>
      <c r="E510" s="353"/>
      <c r="F510" s="353"/>
      <c r="G510" s="354"/>
      <c r="H510" s="355"/>
      <c r="I510" s="67"/>
      <c r="J510" s="407"/>
      <c r="K510" s="407"/>
      <c r="L510" s="407"/>
      <c r="M510" s="67"/>
      <c r="N510" s="67"/>
      <c r="O510" s="67"/>
      <c r="P510" s="67"/>
      <c r="Q510" s="67"/>
      <c r="R510" s="67"/>
      <c r="S510" s="67"/>
      <c r="T510" s="67"/>
      <c r="U510" s="67"/>
      <c r="V510" s="356">
        <f t="shared" si="80"/>
        <v>0</v>
      </c>
      <c r="W510" s="309">
        <f t="shared" si="78"/>
        <v>0</v>
      </c>
      <c r="X510" s="406">
        <f>E506</f>
        <v>551</v>
      </c>
      <c r="Y510" s="40" t="s">
        <v>4</v>
      </c>
      <c r="Z510" s="11">
        <f t="shared" si="79"/>
        <v>0</v>
      </c>
      <c r="AA510" s="372"/>
    </row>
    <row r="511" spans="1:27" x14ac:dyDescent="0.25">
      <c r="A511" s="58"/>
      <c r="B511" s="353"/>
      <c r="C511" s="353"/>
      <c r="D511" s="353"/>
      <c r="E511" s="353"/>
      <c r="F511" s="353"/>
      <c r="G511" s="354"/>
      <c r="H511" s="355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356">
        <f t="shared" si="80"/>
        <v>0</v>
      </c>
      <c r="W511" s="309">
        <f t="shared" si="78"/>
        <v>0</v>
      </c>
      <c r="X511" s="406">
        <f>E506</f>
        <v>551</v>
      </c>
      <c r="Y511" s="40" t="s">
        <v>14</v>
      </c>
      <c r="Z511" s="11">
        <f t="shared" si="79"/>
        <v>0</v>
      </c>
      <c r="AA511" s="174"/>
    </row>
    <row r="512" spans="1:27" x14ac:dyDescent="0.25">
      <c r="A512" s="58"/>
      <c r="B512" s="353"/>
      <c r="C512" s="353"/>
      <c r="D512" s="353"/>
      <c r="E512" s="353"/>
      <c r="F512" s="353"/>
      <c r="G512" s="354"/>
      <c r="H512" s="355"/>
      <c r="I512" s="67">
        <v>4</v>
      </c>
      <c r="J512" s="67">
        <v>2</v>
      </c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>
        <v>1</v>
      </c>
      <c r="V512" s="356">
        <f t="shared" si="80"/>
        <v>3</v>
      </c>
      <c r="W512" s="309">
        <f t="shared" si="78"/>
        <v>4.7543581616481777E-3</v>
      </c>
      <c r="X512" s="406">
        <f>E506</f>
        <v>551</v>
      </c>
      <c r="Y512" s="40" t="s">
        <v>15</v>
      </c>
      <c r="Z512" s="11">
        <f t="shared" si="79"/>
        <v>3</v>
      </c>
      <c r="AA512" s="352"/>
    </row>
    <row r="513" spans="1:27" x14ac:dyDescent="0.25">
      <c r="A513" s="58" t="s">
        <v>182</v>
      </c>
      <c r="B513" s="353"/>
      <c r="C513" s="353"/>
      <c r="D513" s="353"/>
      <c r="E513" s="353"/>
      <c r="F513" s="353"/>
      <c r="G513" s="354"/>
      <c r="H513" s="355"/>
      <c r="I513" s="67">
        <v>25</v>
      </c>
      <c r="J513" s="67">
        <v>14</v>
      </c>
      <c r="K513" s="67">
        <v>33</v>
      </c>
      <c r="L513" s="67">
        <v>11</v>
      </c>
      <c r="M513" s="67"/>
      <c r="N513" s="67"/>
      <c r="O513" s="67"/>
      <c r="P513" s="67"/>
      <c r="Q513" s="67"/>
      <c r="R513" s="67"/>
      <c r="S513" s="67"/>
      <c r="T513" s="67"/>
      <c r="U513" s="67"/>
      <c r="V513" s="356">
        <f t="shared" si="80"/>
        <v>25</v>
      </c>
      <c r="W513" s="309">
        <f t="shared" si="78"/>
        <v>3.9619651347068144E-2</v>
      </c>
      <c r="X513" s="406">
        <f>E506</f>
        <v>551</v>
      </c>
      <c r="Y513" s="40" t="s">
        <v>8</v>
      </c>
      <c r="Z513" s="11">
        <f t="shared" si="79"/>
        <v>25</v>
      </c>
      <c r="AA513" s="352"/>
    </row>
    <row r="514" spans="1:27" x14ac:dyDescent="0.25">
      <c r="A514" s="58"/>
      <c r="B514" s="353"/>
      <c r="C514" s="353"/>
      <c r="D514" s="353"/>
      <c r="E514" s="353"/>
      <c r="F514" s="353"/>
      <c r="G514" s="354"/>
      <c r="H514" s="355"/>
      <c r="I514" s="67"/>
      <c r="J514" s="67">
        <v>1</v>
      </c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356">
        <f t="shared" si="80"/>
        <v>1</v>
      </c>
      <c r="W514" s="309">
        <f t="shared" si="78"/>
        <v>1.5847860538827259E-3</v>
      </c>
      <c r="X514" s="406">
        <f>E506</f>
        <v>551</v>
      </c>
      <c r="Y514" s="40" t="s">
        <v>9</v>
      </c>
      <c r="Z514" s="11">
        <f t="shared" si="79"/>
        <v>1</v>
      </c>
      <c r="AA514" s="408"/>
    </row>
    <row r="515" spans="1:27" x14ac:dyDescent="0.25">
      <c r="A515" s="58"/>
      <c r="B515" s="353"/>
      <c r="C515" s="353"/>
      <c r="D515" s="353"/>
      <c r="E515" s="353"/>
      <c r="F515" s="353"/>
      <c r="G515" s="354"/>
      <c r="H515" s="375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356">
        <f t="shared" si="80"/>
        <v>0</v>
      </c>
      <c r="W515" s="309">
        <f t="shared" si="78"/>
        <v>0</v>
      </c>
      <c r="X515" s="406">
        <f>E506</f>
        <v>551</v>
      </c>
      <c r="Y515" s="40" t="s">
        <v>72</v>
      </c>
      <c r="Z515" s="11">
        <f t="shared" si="79"/>
        <v>0</v>
      </c>
      <c r="AA515" s="408"/>
    </row>
    <row r="516" spans="1:27" x14ac:dyDescent="0.25">
      <c r="A516" s="58"/>
      <c r="B516" s="353"/>
      <c r="C516" s="353"/>
      <c r="D516" s="353"/>
      <c r="E516" s="353"/>
      <c r="F516" s="353"/>
      <c r="G516" s="354"/>
      <c r="H516" s="375"/>
      <c r="I516" s="67">
        <v>1</v>
      </c>
      <c r="J516" s="67">
        <v>1</v>
      </c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>
        <v>1</v>
      </c>
      <c r="V516" s="356">
        <f t="shared" si="80"/>
        <v>2</v>
      </c>
      <c r="W516" s="309">
        <f t="shared" si="78"/>
        <v>3.1695721077654518E-3</v>
      </c>
      <c r="X516" s="406">
        <f>E506</f>
        <v>551</v>
      </c>
      <c r="Y516" s="40" t="s">
        <v>0</v>
      </c>
      <c r="Z516" s="11">
        <f t="shared" si="79"/>
        <v>2</v>
      </c>
      <c r="AA516" s="409"/>
    </row>
    <row r="517" spans="1:27" x14ac:dyDescent="0.25">
      <c r="A517" s="58"/>
      <c r="B517" s="353"/>
      <c r="C517" s="353"/>
      <c r="D517" s="353"/>
      <c r="E517" s="353"/>
      <c r="F517" s="353"/>
      <c r="G517" s="354"/>
      <c r="H517" s="375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356">
        <f t="shared" si="80"/>
        <v>0</v>
      </c>
      <c r="W517" s="309">
        <f t="shared" si="78"/>
        <v>0</v>
      </c>
      <c r="X517" s="406">
        <f>E506</f>
        <v>551</v>
      </c>
      <c r="Y517" s="40" t="s">
        <v>20</v>
      </c>
      <c r="Z517" s="11">
        <f t="shared" si="79"/>
        <v>0</v>
      </c>
      <c r="AA517" s="409"/>
    </row>
    <row r="518" spans="1:27" x14ac:dyDescent="0.25">
      <c r="A518" s="58"/>
      <c r="B518" s="353"/>
      <c r="C518" s="353"/>
      <c r="D518" s="353"/>
      <c r="E518" s="353"/>
      <c r="F518" s="353" t="s">
        <v>109</v>
      </c>
      <c r="G518" s="354"/>
      <c r="H518" s="375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356">
        <f t="shared" si="80"/>
        <v>0</v>
      </c>
      <c r="W518" s="309">
        <f t="shared" si="78"/>
        <v>0</v>
      </c>
      <c r="X518" s="406">
        <f>E506</f>
        <v>551</v>
      </c>
      <c r="Y518" s="40" t="s">
        <v>3</v>
      </c>
      <c r="Z518" s="11">
        <f t="shared" si="79"/>
        <v>0</v>
      </c>
      <c r="AA518" s="409"/>
    </row>
    <row r="519" spans="1:27" x14ac:dyDescent="0.25">
      <c r="A519" s="430"/>
      <c r="B519" s="432"/>
      <c r="C519" s="432"/>
      <c r="D519" s="432"/>
      <c r="E519" s="432"/>
      <c r="F519" s="432"/>
      <c r="G519" s="431"/>
      <c r="H519" s="410"/>
      <c r="I519" s="67">
        <v>10</v>
      </c>
      <c r="J519" s="72"/>
      <c r="K519" s="72"/>
      <c r="L519" s="72"/>
      <c r="M519" s="67"/>
      <c r="N519" s="72"/>
      <c r="O519" s="72"/>
      <c r="P519" s="72"/>
      <c r="Q519" s="72"/>
      <c r="R519" s="72"/>
      <c r="S519" s="72"/>
      <c r="T519" s="72"/>
      <c r="U519" s="72"/>
      <c r="V519" s="356">
        <f t="shared" si="80"/>
        <v>0</v>
      </c>
      <c r="W519" s="309">
        <f t="shared" si="78"/>
        <v>0</v>
      </c>
      <c r="X519" s="406">
        <f>E506</f>
        <v>551</v>
      </c>
      <c r="Y519" s="40" t="s">
        <v>477</v>
      </c>
      <c r="Z519" s="11">
        <f t="shared" si="79"/>
        <v>0</v>
      </c>
      <c r="AA519" s="409"/>
    </row>
    <row r="520" spans="1:27" x14ac:dyDescent="0.25">
      <c r="A520" s="430"/>
      <c r="B520" s="432"/>
      <c r="C520" s="432"/>
      <c r="D520" s="432"/>
      <c r="E520" s="432"/>
      <c r="F520" s="432"/>
      <c r="G520" s="431"/>
      <c r="H520" s="402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356">
        <f t="shared" si="80"/>
        <v>0</v>
      </c>
      <c r="W520" s="309">
        <f t="shared" si="78"/>
        <v>0</v>
      </c>
      <c r="X520" s="406">
        <f>E506</f>
        <v>551</v>
      </c>
      <c r="Y520" s="258" t="s">
        <v>88</v>
      </c>
      <c r="Z520" s="11">
        <f t="shared" si="79"/>
        <v>0</v>
      </c>
      <c r="AA520" s="409"/>
    </row>
    <row r="521" spans="1:27" x14ac:dyDescent="0.25">
      <c r="A521" s="58"/>
      <c r="B521" s="353"/>
      <c r="C521" s="353"/>
      <c r="D521" s="353"/>
      <c r="E521" s="353"/>
      <c r="F521" s="353"/>
      <c r="G521" s="62"/>
      <c r="H521" s="364"/>
      <c r="I521" s="364">
        <v>3</v>
      </c>
      <c r="J521" s="67"/>
      <c r="K521" s="67"/>
      <c r="L521" s="67">
        <v>1</v>
      </c>
      <c r="M521" s="364"/>
      <c r="N521" s="67"/>
      <c r="O521" s="67"/>
      <c r="P521" s="67"/>
      <c r="Q521" s="67"/>
      <c r="R521" s="67"/>
      <c r="S521" s="67"/>
      <c r="T521" s="67"/>
      <c r="U521" s="67"/>
      <c r="V521" s="356">
        <f t="shared" si="80"/>
        <v>1</v>
      </c>
      <c r="W521" s="309">
        <f t="shared" si="78"/>
        <v>1.5847860538827259E-3</v>
      </c>
      <c r="X521" s="406">
        <f>E506</f>
        <v>551</v>
      </c>
      <c r="Y521" s="258" t="s">
        <v>13</v>
      </c>
      <c r="Z521" s="11">
        <f t="shared" si="79"/>
        <v>1</v>
      </c>
      <c r="AA521" s="411"/>
    </row>
    <row r="522" spans="1:27" x14ac:dyDescent="0.25">
      <c r="A522" s="58"/>
      <c r="B522" s="353"/>
      <c r="C522" s="353"/>
      <c r="D522" s="353"/>
      <c r="E522" s="353"/>
      <c r="F522" s="353"/>
      <c r="G522" s="62"/>
      <c r="H522" s="364"/>
      <c r="I522" s="67">
        <v>6</v>
      </c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356">
        <f t="shared" si="80"/>
        <v>0</v>
      </c>
      <c r="W522" s="309">
        <f t="shared" si="78"/>
        <v>0</v>
      </c>
      <c r="X522" s="406">
        <f>E506</f>
        <v>551</v>
      </c>
      <c r="Y522" s="40" t="s">
        <v>100</v>
      </c>
      <c r="Z522" s="11">
        <f t="shared" si="79"/>
        <v>0</v>
      </c>
      <c r="AA522" s="175" t="s">
        <v>341</v>
      </c>
    </row>
    <row r="523" spans="1:27" x14ac:dyDescent="0.25">
      <c r="A523" s="58"/>
      <c r="B523" s="353"/>
      <c r="C523" s="353"/>
      <c r="D523" s="353"/>
      <c r="E523" s="353"/>
      <c r="F523" s="353"/>
      <c r="G523" s="354"/>
      <c r="H523" s="355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356">
        <f t="shared" si="80"/>
        <v>0</v>
      </c>
      <c r="W523" s="309">
        <f t="shared" si="78"/>
        <v>0</v>
      </c>
      <c r="X523" s="406">
        <f>E506</f>
        <v>551</v>
      </c>
      <c r="Y523" s="259" t="s">
        <v>191</v>
      </c>
      <c r="Z523" s="11">
        <f t="shared" si="79"/>
        <v>0</v>
      </c>
      <c r="AA523" s="409"/>
    </row>
    <row r="524" spans="1:27" x14ac:dyDescent="0.25">
      <c r="A524" s="58"/>
      <c r="B524" s="353"/>
      <c r="C524" s="353"/>
      <c r="D524" s="353"/>
      <c r="E524" s="353"/>
      <c r="F524" s="353"/>
      <c r="G524" s="354"/>
      <c r="H524" s="355"/>
      <c r="I524" s="67"/>
      <c r="J524" s="67"/>
      <c r="K524" s="67"/>
      <c r="L524" s="67">
        <v>5</v>
      </c>
      <c r="M524" s="67"/>
      <c r="N524" s="67"/>
      <c r="O524" s="67"/>
      <c r="P524" s="67"/>
      <c r="Q524" s="67"/>
      <c r="R524" s="67"/>
      <c r="S524" s="67"/>
      <c r="T524" s="67"/>
      <c r="U524" s="67"/>
      <c r="V524" s="356">
        <f t="shared" si="80"/>
        <v>5</v>
      </c>
      <c r="W524" s="309">
        <f t="shared" si="78"/>
        <v>7.9239302694136295E-3</v>
      </c>
      <c r="X524" s="406">
        <f>E506</f>
        <v>551</v>
      </c>
      <c r="Y524" s="40" t="s">
        <v>29</v>
      </c>
      <c r="Z524" s="11">
        <f t="shared" si="79"/>
        <v>5</v>
      </c>
      <c r="AA524" s="411"/>
    </row>
    <row r="525" spans="1:27" x14ac:dyDescent="0.25">
      <c r="A525" s="58"/>
      <c r="B525" s="353"/>
      <c r="C525" s="353"/>
      <c r="D525" s="353"/>
      <c r="E525" s="353"/>
      <c r="F525" s="353" t="s">
        <v>109</v>
      </c>
      <c r="G525" s="354"/>
      <c r="H525" s="361"/>
      <c r="I525" s="72">
        <v>4</v>
      </c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>
        <v>2</v>
      </c>
      <c r="V525" s="356">
        <f t="shared" si="80"/>
        <v>2</v>
      </c>
      <c r="W525" s="309">
        <f t="shared" si="78"/>
        <v>3.1695721077654518E-3</v>
      </c>
      <c r="X525" s="406">
        <f>E506</f>
        <v>551</v>
      </c>
      <c r="Y525" s="259" t="s">
        <v>10</v>
      </c>
      <c r="Z525" s="11">
        <f t="shared" si="79"/>
        <v>2</v>
      </c>
      <c r="AA525" s="408"/>
    </row>
    <row r="526" spans="1:27" ht="15.75" thickBot="1" x14ac:dyDescent="0.3">
      <c r="A526" s="58"/>
      <c r="B526" s="353"/>
      <c r="C526" s="353"/>
      <c r="D526" s="353"/>
      <c r="E526" s="353"/>
      <c r="F526" s="353"/>
      <c r="G526" s="354"/>
      <c r="H526" s="361"/>
      <c r="I526" s="72">
        <v>1</v>
      </c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356">
        <f>SUM(H526,J526,L526,N526,P526,R526,U526,T526)</f>
        <v>0</v>
      </c>
      <c r="W526" s="334">
        <f t="shared" si="78"/>
        <v>0</v>
      </c>
      <c r="X526" s="406">
        <f>E506</f>
        <v>551</v>
      </c>
      <c r="Y526" s="259" t="s">
        <v>478</v>
      </c>
      <c r="Z526" s="11">
        <f t="shared" si="79"/>
        <v>0</v>
      </c>
      <c r="AA526" s="409"/>
    </row>
    <row r="527" spans="1:27" ht="15.75" thickBot="1" x14ac:dyDescent="0.3">
      <c r="A527" s="58"/>
      <c r="B527" s="353"/>
      <c r="C527" s="353"/>
      <c r="D527" s="353"/>
      <c r="E527" s="353"/>
      <c r="F527" s="353"/>
      <c r="G527" s="354"/>
      <c r="H527" s="412"/>
      <c r="I527" s="199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  <c r="T527" s="199"/>
      <c r="U527" s="199"/>
      <c r="V527" s="413"/>
      <c r="W527" s="199"/>
      <c r="X527" s="413"/>
      <c r="Y527" s="81" t="s">
        <v>22</v>
      </c>
      <c r="Z527" s="11">
        <f t="shared" si="79"/>
        <v>0</v>
      </c>
      <c r="AA527" s="409"/>
    </row>
    <row r="528" spans="1:27" x14ac:dyDescent="0.25">
      <c r="A528" s="58"/>
      <c r="B528" s="353"/>
      <c r="C528" s="353"/>
      <c r="D528" s="353"/>
      <c r="E528" s="353"/>
      <c r="F528" s="353"/>
      <c r="G528" s="354"/>
      <c r="H528" s="414">
        <v>2</v>
      </c>
      <c r="I528" s="68"/>
      <c r="J528" s="68"/>
      <c r="K528" s="68"/>
      <c r="L528" s="68"/>
      <c r="M528" s="68"/>
      <c r="N528" s="68"/>
      <c r="O528" s="68"/>
      <c r="P528" s="68"/>
      <c r="Q528" s="67"/>
      <c r="R528" s="68"/>
      <c r="S528" s="68"/>
      <c r="T528" s="68"/>
      <c r="U528" s="68"/>
      <c r="V528" s="356">
        <f t="shared" ref="V528:V541" si="81">SUM(H528,J528,L528,N528,P528,R528,U528)</f>
        <v>2</v>
      </c>
      <c r="W528" s="307">
        <f>$V528/$D$506</f>
        <v>3.1695721077654518E-3</v>
      </c>
      <c r="X528" s="406">
        <f>E506</f>
        <v>551</v>
      </c>
      <c r="Y528" s="258" t="s">
        <v>75</v>
      </c>
      <c r="Z528" s="11">
        <f t="shared" si="79"/>
        <v>2</v>
      </c>
      <c r="AA528" s="409"/>
    </row>
    <row r="529" spans="1:27" x14ac:dyDescent="0.25">
      <c r="A529" s="58"/>
      <c r="B529" s="353"/>
      <c r="C529" s="353"/>
      <c r="D529" s="353"/>
      <c r="E529" s="353"/>
      <c r="F529" s="353"/>
      <c r="G529" s="354"/>
      <c r="H529" s="355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356">
        <f t="shared" si="81"/>
        <v>0</v>
      </c>
      <c r="W529" s="309">
        <f t="shared" ref="W529:W541" si="82">$V529/$D$506</f>
        <v>0</v>
      </c>
      <c r="X529" s="406">
        <f>E506</f>
        <v>551</v>
      </c>
      <c r="Y529" s="41" t="s">
        <v>181</v>
      </c>
      <c r="Z529" s="11">
        <f t="shared" si="79"/>
        <v>0</v>
      </c>
      <c r="AA529" s="174"/>
    </row>
    <row r="530" spans="1:27" x14ac:dyDescent="0.25">
      <c r="A530" s="58"/>
      <c r="B530" s="353"/>
      <c r="C530" s="353"/>
      <c r="D530" s="353"/>
      <c r="E530" s="353"/>
      <c r="F530" s="353"/>
      <c r="G530" s="354"/>
      <c r="H530" s="355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356">
        <f t="shared" si="81"/>
        <v>0</v>
      </c>
      <c r="W530" s="309">
        <f t="shared" si="82"/>
        <v>0</v>
      </c>
      <c r="X530" s="406">
        <f>E506</f>
        <v>551</v>
      </c>
      <c r="Y530" s="42" t="s">
        <v>516</v>
      </c>
      <c r="Z530" s="11">
        <f t="shared" si="79"/>
        <v>0</v>
      </c>
      <c r="AA530" s="409"/>
    </row>
    <row r="531" spans="1:27" x14ac:dyDescent="0.25">
      <c r="A531" s="58"/>
      <c r="B531" s="353"/>
      <c r="C531" s="353"/>
      <c r="D531" s="353"/>
      <c r="E531" s="353"/>
      <c r="F531" s="353"/>
      <c r="G531" s="354"/>
      <c r="H531" s="355">
        <v>2</v>
      </c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356">
        <f t="shared" si="81"/>
        <v>2</v>
      </c>
      <c r="W531" s="309">
        <f t="shared" si="82"/>
        <v>3.1695721077654518E-3</v>
      </c>
      <c r="X531" s="406">
        <f>E506</f>
        <v>551</v>
      </c>
      <c r="Y531" s="43" t="s">
        <v>27</v>
      </c>
      <c r="Z531" s="11">
        <f t="shared" si="79"/>
        <v>2</v>
      </c>
      <c r="AA531" s="174"/>
    </row>
    <row r="532" spans="1:27" x14ac:dyDescent="0.25">
      <c r="A532" s="58"/>
      <c r="B532" s="353"/>
      <c r="C532" s="353"/>
      <c r="D532" s="353"/>
      <c r="E532" s="353"/>
      <c r="F532" s="353" t="s">
        <v>109</v>
      </c>
      <c r="G532" s="354"/>
      <c r="H532" s="355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356">
        <f t="shared" si="81"/>
        <v>0</v>
      </c>
      <c r="W532" s="309">
        <f t="shared" si="82"/>
        <v>0</v>
      </c>
      <c r="X532" s="406">
        <f>E506</f>
        <v>551</v>
      </c>
      <c r="Y532" s="43" t="s">
        <v>39</v>
      </c>
      <c r="Z532" s="11">
        <f t="shared" si="79"/>
        <v>0</v>
      </c>
      <c r="AA532" s="174"/>
    </row>
    <row r="533" spans="1:27" x14ac:dyDescent="0.25">
      <c r="A533" s="58"/>
      <c r="B533" s="353"/>
      <c r="C533" s="353"/>
      <c r="D533" s="353"/>
      <c r="E533" s="353"/>
      <c r="F533" s="353"/>
      <c r="G533" s="354"/>
      <c r="H533" s="355">
        <v>1</v>
      </c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356">
        <f t="shared" si="81"/>
        <v>1</v>
      </c>
      <c r="W533" s="309">
        <f t="shared" si="82"/>
        <v>1.5847860538827259E-3</v>
      </c>
      <c r="X533" s="406">
        <f>E506</f>
        <v>551</v>
      </c>
      <c r="Y533" s="43" t="s">
        <v>204</v>
      </c>
      <c r="Z533" s="11">
        <f t="shared" si="79"/>
        <v>1</v>
      </c>
      <c r="AA533" s="425"/>
    </row>
    <row r="534" spans="1:27" x14ac:dyDescent="0.25">
      <c r="A534" s="58"/>
      <c r="B534" s="353"/>
      <c r="C534" s="353"/>
      <c r="D534" s="353"/>
      <c r="E534" s="353"/>
      <c r="F534" s="353"/>
      <c r="G534" s="354"/>
      <c r="H534" s="355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356">
        <f t="shared" si="81"/>
        <v>0</v>
      </c>
      <c r="W534" s="309">
        <f t="shared" si="82"/>
        <v>0</v>
      </c>
      <c r="X534" s="406">
        <f>E506</f>
        <v>551</v>
      </c>
      <c r="Y534" s="258" t="s">
        <v>192</v>
      </c>
      <c r="Z534" s="11">
        <f t="shared" si="79"/>
        <v>0</v>
      </c>
      <c r="AA534" s="174" t="s">
        <v>109</v>
      </c>
    </row>
    <row r="535" spans="1:27" x14ac:dyDescent="0.25">
      <c r="A535" s="58"/>
      <c r="B535" s="353"/>
      <c r="C535" s="353"/>
      <c r="D535" s="353"/>
      <c r="E535" s="353"/>
      <c r="F535" s="353"/>
      <c r="G535" s="354"/>
      <c r="H535" s="355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356">
        <f t="shared" si="81"/>
        <v>0</v>
      </c>
      <c r="W535" s="309">
        <f t="shared" si="82"/>
        <v>0</v>
      </c>
      <c r="X535" s="406">
        <f>E506</f>
        <v>551</v>
      </c>
      <c r="Y535" s="43" t="s">
        <v>241</v>
      </c>
      <c r="Z535" s="11">
        <f t="shared" si="79"/>
        <v>0</v>
      </c>
      <c r="AA535" s="408"/>
    </row>
    <row r="536" spans="1:27" x14ac:dyDescent="0.25">
      <c r="A536" s="58"/>
      <c r="B536" s="353"/>
      <c r="C536" s="353"/>
      <c r="D536" s="353"/>
      <c r="E536" s="353"/>
      <c r="F536" s="353"/>
      <c r="G536" s="354"/>
      <c r="H536" s="355">
        <v>2</v>
      </c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356">
        <f t="shared" si="81"/>
        <v>2</v>
      </c>
      <c r="W536" s="309">
        <f t="shared" si="82"/>
        <v>3.1695721077654518E-3</v>
      </c>
      <c r="X536" s="406">
        <f>E506</f>
        <v>551</v>
      </c>
      <c r="Y536" s="43" t="s">
        <v>54</v>
      </c>
      <c r="Z536" s="11">
        <f t="shared" si="79"/>
        <v>2</v>
      </c>
      <c r="AA536" s="408"/>
    </row>
    <row r="537" spans="1:27" x14ac:dyDescent="0.25">
      <c r="A537" s="58"/>
      <c r="B537" s="353"/>
      <c r="C537" s="353"/>
      <c r="D537" s="353"/>
      <c r="E537" s="353"/>
      <c r="F537" s="353"/>
      <c r="G537" s="354"/>
      <c r="H537" s="355">
        <v>1</v>
      </c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356">
        <f t="shared" si="81"/>
        <v>1</v>
      </c>
      <c r="W537" s="309">
        <f t="shared" si="82"/>
        <v>1.5847860538827259E-3</v>
      </c>
      <c r="X537" s="406">
        <f>E506</f>
        <v>551</v>
      </c>
      <c r="Y537" s="43" t="s">
        <v>110</v>
      </c>
      <c r="Z537" s="11">
        <f t="shared" si="79"/>
        <v>1</v>
      </c>
      <c r="AA537" s="408"/>
    </row>
    <row r="538" spans="1:27" x14ac:dyDescent="0.25">
      <c r="A538" s="58"/>
      <c r="B538" s="353"/>
      <c r="C538" s="353"/>
      <c r="D538" s="353"/>
      <c r="E538" s="353"/>
      <c r="F538" s="353"/>
      <c r="G538" s="354"/>
      <c r="H538" s="355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356">
        <f t="shared" si="81"/>
        <v>0</v>
      </c>
      <c r="W538" s="309">
        <f t="shared" si="82"/>
        <v>0</v>
      </c>
      <c r="X538" s="406">
        <f>E506</f>
        <v>551</v>
      </c>
      <c r="Y538" s="43" t="s">
        <v>72</v>
      </c>
      <c r="Z538" s="11">
        <f t="shared" si="79"/>
        <v>0</v>
      </c>
      <c r="AA538" s="408"/>
    </row>
    <row r="539" spans="1:27" x14ac:dyDescent="0.25">
      <c r="A539" s="58"/>
      <c r="B539" s="353"/>
      <c r="C539" s="353"/>
      <c r="D539" s="353"/>
      <c r="E539" s="353"/>
      <c r="F539" s="353"/>
      <c r="G539" s="354"/>
      <c r="H539" s="355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356">
        <f t="shared" si="81"/>
        <v>0</v>
      </c>
      <c r="W539" s="309">
        <f t="shared" si="82"/>
        <v>0</v>
      </c>
      <c r="X539" s="406">
        <f>E506</f>
        <v>551</v>
      </c>
      <c r="Y539" s="43" t="s">
        <v>363</v>
      </c>
      <c r="Z539" s="11">
        <f t="shared" si="79"/>
        <v>0</v>
      </c>
      <c r="AA539" s="408"/>
    </row>
    <row r="540" spans="1:27" ht="15.75" thickBot="1" x14ac:dyDescent="0.3">
      <c r="A540" s="188"/>
      <c r="B540" s="189"/>
      <c r="C540" s="189"/>
      <c r="D540" s="189"/>
      <c r="E540" s="189"/>
      <c r="F540" s="189"/>
      <c r="G540" s="354"/>
      <c r="H540" s="355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356">
        <f t="shared" si="81"/>
        <v>0</v>
      </c>
      <c r="W540" s="478">
        <f t="shared" si="82"/>
        <v>0</v>
      </c>
      <c r="X540" s="406">
        <f>E506</f>
        <v>551</v>
      </c>
      <c r="Y540" s="44" t="s">
        <v>96</v>
      </c>
      <c r="Z540" s="11">
        <f t="shared" si="79"/>
        <v>0</v>
      </c>
      <c r="AA540" s="415"/>
    </row>
    <row r="541" spans="1:27" ht="15.75" thickBot="1" x14ac:dyDescent="0.3">
      <c r="A541" s="47"/>
      <c r="B541" s="47"/>
      <c r="C541" s="47"/>
      <c r="D541" s="47"/>
      <c r="E541" s="47"/>
      <c r="F541" s="47"/>
      <c r="G541" s="53" t="s">
        <v>5</v>
      </c>
      <c r="H541" s="63">
        <f t="shared" ref="H541:U541" si="83">SUM(H507:H540)</f>
        <v>30</v>
      </c>
      <c r="I541" s="63">
        <f t="shared" si="83"/>
        <v>72</v>
      </c>
      <c r="J541" s="63">
        <f t="shared" si="83"/>
        <v>25</v>
      </c>
      <c r="K541" s="63">
        <f t="shared" si="83"/>
        <v>33</v>
      </c>
      <c r="L541" s="63">
        <f t="shared" si="83"/>
        <v>21</v>
      </c>
      <c r="M541" s="63">
        <f t="shared" si="83"/>
        <v>0</v>
      </c>
      <c r="N541" s="63">
        <f t="shared" si="83"/>
        <v>0</v>
      </c>
      <c r="O541" s="63">
        <f t="shared" si="83"/>
        <v>0</v>
      </c>
      <c r="P541" s="63">
        <f t="shared" si="83"/>
        <v>0</v>
      </c>
      <c r="Q541" s="63">
        <f t="shared" si="83"/>
        <v>0</v>
      </c>
      <c r="R541" s="63">
        <f t="shared" si="83"/>
        <v>0</v>
      </c>
      <c r="S541" s="63">
        <f t="shared" si="83"/>
        <v>0</v>
      </c>
      <c r="T541" s="63">
        <f t="shared" si="83"/>
        <v>0</v>
      </c>
      <c r="U541" s="63">
        <f t="shared" si="83"/>
        <v>4</v>
      </c>
      <c r="V541" s="382">
        <f t="shared" si="81"/>
        <v>80</v>
      </c>
      <c r="W541" s="470">
        <f t="shared" si="82"/>
        <v>0.12678288431061807</v>
      </c>
      <c r="X541" s="469">
        <f>E506</f>
        <v>551</v>
      </c>
    </row>
    <row r="543" spans="1:27" ht="15.75" thickBot="1" x14ac:dyDescent="0.3"/>
    <row r="544" spans="1:27" ht="60.75" thickBot="1" x14ac:dyDescent="0.3">
      <c r="A544" s="49" t="s">
        <v>23</v>
      </c>
      <c r="B544" s="49" t="s">
        <v>50</v>
      </c>
      <c r="C544" s="49" t="s">
        <v>55</v>
      </c>
      <c r="D544" s="49" t="s">
        <v>18</v>
      </c>
      <c r="E544" s="48" t="s">
        <v>17</v>
      </c>
      <c r="F544" s="50" t="s">
        <v>1</v>
      </c>
      <c r="G544" s="51" t="s">
        <v>24</v>
      </c>
      <c r="H544" s="83" t="s">
        <v>70</v>
      </c>
      <c r="I544" s="52" t="s">
        <v>71</v>
      </c>
      <c r="J544" s="52" t="s">
        <v>56</v>
      </c>
      <c r="K544" s="52" t="s">
        <v>61</v>
      </c>
      <c r="L544" s="52" t="s">
        <v>57</v>
      </c>
      <c r="M544" s="52" t="s">
        <v>62</v>
      </c>
      <c r="N544" s="52" t="s">
        <v>58</v>
      </c>
      <c r="O544" s="52" t="s">
        <v>63</v>
      </c>
      <c r="P544" s="52" t="s">
        <v>59</v>
      </c>
      <c r="Q544" s="52" t="s">
        <v>67</v>
      </c>
      <c r="R544" s="52" t="s">
        <v>60</v>
      </c>
      <c r="S544" s="52" t="s">
        <v>68</v>
      </c>
      <c r="T544" s="52" t="s">
        <v>128</v>
      </c>
      <c r="U544" s="52" t="s">
        <v>43</v>
      </c>
      <c r="V544" s="52" t="s">
        <v>5</v>
      </c>
      <c r="W544" s="48" t="s">
        <v>2</v>
      </c>
      <c r="X544" s="49" t="s">
        <v>119</v>
      </c>
      <c r="Y544" s="37" t="s">
        <v>21</v>
      </c>
      <c r="Z544" s="11" t="s">
        <v>5</v>
      </c>
      <c r="AA544" s="36" t="s">
        <v>7</v>
      </c>
    </row>
    <row r="545" spans="1:27" ht="15.75" thickBot="1" x14ac:dyDescent="0.3">
      <c r="A545" s="80">
        <v>1493482</v>
      </c>
      <c r="B545" s="80" t="s">
        <v>238</v>
      </c>
      <c r="C545" s="450">
        <v>576</v>
      </c>
      <c r="D545" s="450">
        <v>647</v>
      </c>
      <c r="E545" s="450">
        <v>569</v>
      </c>
      <c r="F545" s="451">
        <f>E545/D545</f>
        <v>0.87944358578052551</v>
      </c>
      <c r="G545" s="54">
        <v>45084</v>
      </c>
      <c r="H545" s="89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1"/>
      <c r="T545" s="413"/>
      <c r="U545" s="123"/>
      <c r="V545" s="123"/>
      <c r="W545" s="91"/>
      <c r="Y545" s="93" t="s">
        <v>79</v>
      </c>
      <c r="AA545" s="45" t="s">
        <v>74</v>
      </c>
    </row>
    <row r="546" spans="1:27" x14ac:dyDescent="0.25">
      <c r="A546" s="58"/>
      <c r="B546" s="353"/>
      <c r="C546" s="353"/>
      <c r="D546" s="353"/>
      <c r="E546" s="353"/>
      <c r="F546" s="353"/>
      <c r="G546" s="354"/>
      <c r="H546" s="348"/>
      <c r="I546" s="65">
        <v>22</v>
      </c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378">
        <f>SUM(H546,J546,L546,N546,P546,R546,U546,T546)</f>
        <v>0</v>
      </c>
      <c r="W546" s="307">
        <f>$V546/$D$545</f>
        <v>0</v>
      </c>
      <c r="X546" s="406">
        <f>E545</f>
        <v>569</v>
      </c>
      <c r="Y546" s="39" t="s">
        <v>19</v>
      </c>
      <c r="Z546" s="11">
        <f>V546</f>
        <v>0</v>
      </c>
      <c r="AA546" s="345"/>
    </row>
    <row r="547" spans="1:27" x14ac:dyDescent="0.25">
      <c r="A547" s="58"/>
      <c r="B547" s="353"/>
      <c r="C547" s="353"/>
      <c r="D547" s="353"/>
      <c r="E547" s="353"/>
      <c r="F547" s="353"/>
      <c r="G547" s="354"/>
      <c r="H547" s="355">
        <v>7</v>
      </c>
      <c r="I547" s="67"/>
      <c r="J547" s="67">
        <v>1</v>
      </c>
      <c r="K547" s="67"/>
      <c r="L547" s="67"/>
      <c r="M547" s="67"/>
      <c r="N547" s="72"/>
      <c r="O547" s="67"/>
      <c r="P547" s="67"/>
      <c r="Q547" s="67"/>
      <c r="R547" s="67"/>
      <c r="S547" s="67"/>
      <c r="T547" s="67"/>
      <c r="U547" s="67"/>
      <c r="V547" s="356">
        <f>SUM(H547,J547,L547,N547,P547,R547,U547,T547)</f>
        <v>8</v>
      </c>
      <c r="W547" s="309">
        <f t="shared" ref="W547:W565" si="84">$V547/$D$545</f>
        <v>1.2364760432766615E-2</v>
      </c>
      <c r="X547" s="406">
        <f>E545</f>
        <v>569</v>
      </c>
      <c r="Y547" s="258" t="s">
        <v>51</v>
      </c>
      <c r="Z547" s="11">
        <f t="shared" ref="Z547:Z579" si="85">V547</f>
        <v>8</v>
      </c>
      <c r="AA547" s="345"/>
    </row>
    <row r="548" spans="1:27" x14ac:dyDescent="0.25">
      <c r="A548" s="58"/>
      <c r="B548" s="353"/>
      <c r="C548" s="353"/>
      <c r="D548" s="353"/>
      <c r="E548" s="353"/>
      <c r="F548" s="353"/>
      <c r="G548" s="354"/>
      <c r="H548" s="355">
        <v>41</v>
      </c>
      <c r="I548" s="67"/>
      <c r="J548" s="67">
        <v>5</v>
      </c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356">
        <f t="shared" ref="V548:V564" si="86">SUM(H548,J548,L548,N548,P548,R548,U548,T548)</f>
        <v>46</v>
      </c>
      <c r="W548" s="309">
        <f t="shared" si="84"/>
        <v>7.1097372488408042E-2</v>
      </c>
      <c r="X548" s="406">
        <f>E545</f>
        <v>569</v>
      </c>
      <c r="Y548" s="40" t="s">
        <v>16</v>
      </c>
      <c r="Z548" s="11">
        <f t="shared" si="85"/>
        <v>46</v>
      </c>
      <c r="AA548" s="372"/>
    </row>
    <row r="549" spans="1:27" x14ac:dyDescent="0.25">
      <c r="A549" s="58"/>
      <c r="B549" s="353"/>
      <c r="C549" s="353"/>
      <c r="D549" s="353"/>
      <c r="E549" s="353"/>
      <c r="F549" s="353"/>
      <c r="G549" s="354"/>
      <c r="H549" s="355"/>
      <c r="I549" s="67"/>
      <c r="J549" s="407"/>
      <c r="K549" s="407"/>
      <c r="L549" s="407"/>
      <c r="M549" s="67"/>
      <c r="N549" s="67"/>
      <c r="O549" s="67"/>
      <c r="P549" s="67"/>
      <c r="Q549" s="67"/>
      <c r="R549" s="67"/>
      <c r="S549" s="67"/>
      <c r="T549" s="67"/>
      <c r="U549" s="67"/>
      <c r="V549" s="356">
        <f t="shared" si="86"/>
        <v>0</v>
      </c>
      <c r="W549" s="309">
        <f t="shared" si="84"/>
        <v>0</v>
      </c>
      <c r="X549" s="406">
        <f>E545</f>
        <v>569</v>
      </c>
      <c r="Y549" s="40" t="s">
        <v>4</v>
      </c>
      <c r="Z549" s="11">
        <f t="shared" si="85"/>
        <v>0</v>
      </c>
      <c r="AA549" s="372"/>
    </row>
    <row r="550" spans="1:27" x14ac:dyDescent="0.25">
      <c r="A550" s="58"/>
      <c r="B550" s="353"/>
      <c r="C550" s="353"/>
      <c r="D550" s="353"/>
      <c r="E550" s="353"/>
      <c r="F550" s="353"/>
      <c r="G550" s="354"/>
      <c r="H550" s="355"/>
      <c r="I550" s="67">
        <v>1</v>
      </c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356">
        <f t="shared" si="86"/>
        <v>0</v>
      </c>
      <c r="W550" s="309">
        <f t="shared" si="84"/>
        <v>0</v>
      </c>
      <c r="X550" s="406">
        <f>E545</f>
        <v>569</v>
      </c>
      <c r="Y550" s="40" t="s">
        <v>14</v>
      </c>
      <c r="Z550" s="11">
        <f t="shared" si="85"/>
        <v>0</v>
      </c>
      <c r="AA550" s="174"/>
    </row>
    <row r="551" spans="1:27" x14ac:dyDescent="0.25">
      <c r="A551" s="58"/>
      <c r="B551" s="353"/>
      <c r="C551" s="353"/>
      <c r="D551" s="353"/>
      <c r="E551" s="353"/>
      <c r="F551" s="353"/>
      <c r="G551" s="354"/>
      <c r="H551" s="355"/>
      <c r="I551" s="67">
        <v>1</v>
      </c>
      <c r="J551" s="67">
        <v>1</v>
      </c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356">
        <f t="shared" si="86"/>
        <v>1</v>
      </c>
      <c r="W551" s="309">
        <f t="shared" si="84"/>
        <v>1.5455950540958269E-3</v>
      </c>
      <c r="X551" s="406">
        <f>E545</f>
        <v>569</v>
      </c>
      <c r="Y551" s="40" t="s">
        <v>15</v>
      </c>
      <c r="Z551" s="11">
        <f t="shared" si="85"/>
        <v>1</v>
      </c>
      <c r="AA551" s="352"/>
    </row>
    <row r="552" spans="1:27" x14ac:dyDescent="0.25">
      <c r="A552" s="58" t="s">
        <v>182</v>
      </c>
      <c r="B552" s="353"/>
      <c r="C552" s="353"/>
      <c r="D552" s="353"/>
      <c r="E552" s="353"/>
      <c r="F552" s="353"/>
      <c r="G552" s="354"/>
      <c r="H552" s="355"/>
      <c r="I552" s="67">
        <v>25</v>
      </c>
      <c r="J552" s="67">
        <v>1</v>
      </c>
      <c r="K552" s="67">
        <v>19</v>
      </c>
      <c r="L552" s="67">
        <v>5</v>
      </c>
      <c r="M552" s="67"/>
      <c r="N552" s="67"/>
      <c r="O552" s="67"/>
      <c r="P552" s="67"/>
      <c r="Q552" s="67"/>
      <c r="R552" s="67"/>
      <c r="S552" s="67"/>
      <c r="T552" s="67"/>
      <c r="U552" s="67"/>
      <c r="V552" s="356">
        <f t="shared" si="86"/>
        <v>6</v>
      </c>
      <c r="W552" s="309">
        <f t="shared" si="84"/>
        <v>9.2735703245749607E-3</v>
      </c>
      <c r="X552" s="406">
        <f>E545</f>
        <v>569</v>
      </c>
      <c r="Y552" s="40" t="s">
        <v>8</v>
      </c>
      <c r="Z552" s="11">
        <f t="shared" si="85"/>
        <v>6</v>
      </c>
      <c r="AA552" s="352"/>
    </row>
    <row r="553" spans="1:27" x14ac:dyDescent="0.25">
      <c r="A553" s="58"/>
      <c r="B553" s="353"/>
      <c r="C553" s="353"/>
      <c r="D553" s="353"/>
      <c r="E553" s="353"/>
      <c r="F553" s="353"/>
      <c r="G553" s="354"/>
      <c r="H553" s="355"/>
      <c r="I553" s="67"/>
      <c r="J553" s="67"/>
      <c r="K553" s="67"/>
      <c r="L553" s="67" t="s">
        <v>109</v>
      </c>
      <c r="M553" s="67"/>
      <c r="N553" s="67"/>
      <c r="O553" s="67"/>
      <c r="P553" s="67"/>
      <c r="Q553" s="67"/>
      <c r="R553" s="67"/>
      <c r="S553" s="67"/>
      <c r="T553" s="67"/>
      <c r="U553" s="67"/>
      <c r="V553" s="356">
        <f t="shared" si="86"/>
        <v>0</v>
      </c>
      <c r="W553" s="309">
        <f t="shared" si="84"/>
        <v>0</v>
      </c>
      <c r="X553" s="406">
        <f>E545</f>
        <v>569</v>
      </c>
      <c r="Y553" s="40" t="s">
        <v>9</v>
      </c>
      <c r="Z553" s="11">
        <f t="shared" si="85"/>
        <v>0</v>
      </c>
      <c r="AA553" s="408"/>
    </row>
    <row r="554" spans="1:27" x14ac:dyDescent="0.25">
      <c r="A554" s="58"/>
      <c r="B554" s="353"/>
      <c r="C554" s="353"/>
      <c r="D554" s="353"/>
      <c r="E554" s="353"/>
      <c r="F554" s="353"/>
      <c r="G554" s="354"/>
      <c r="H554" s="375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356">
        <f t="shared" si="86"/>
        <v>0</v>
      </c>
      <c r="W554" s="309">
        <f t="shared" si="84"/>
        <v>0</v>
      </c>
      <c r="X554" s="406">
        <f>E545</f>
        <v>569</v>
      </c>
      <c r="Y554" s="40" t="s">
        <v>72</v>
      </c>
      <c r="Z554" s="11">
        <f t="shared" si="85"/>
        <v>0</v>
      </c>
      <c r="AA554" s="408"/>
    </row>
    <row r="555" spans="1:27" x14ac:dyDescent="0.25">
      <c r="A555" s="58"/>
      <c r="B555" s="353"/>
      <c r="C555" s="353"/>
      <c r="D555" s="353"/>
      <c r="E555" s="353"/>
      <c r="F555" s="353"/>
      <c r="G555" s="354"/>
      <c r="H555" s="375"/>
      <c r="I555" s="67">
        <v>3</v>
      </c>
      <c r="J555" s="67">
        <v>2</v>
      </c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356">
        <f t="shared" si="86"/>
        <v>2</v>
      </c>
      <c r="W555" s="309">
        <f t="shared" si="84"/>
        <v>3.0911901081916537E-3</v>
      </c>
      <c r="X555" s="406">
        <f>E545</f>
        <v>569</v>
      </c>
      <c r="Y555" s="40" t="s">
        <v>0</v>
      </c>
      <c r="Z555" s="11">
        <f t="shared" si="85"/>
        <v>2</v>
      </c>
      <c r="AA555" s="409"/>
    </row>
    <row r="556" spans="1:27" x14ac:dyDescent="0.25">
      <c r="A556" s="58"/>
      <c r="B556" s="353"/>
      <c r="C556" s="353"/>
      <c r="D556" s="353"/>
      <c r="E556" s="353"/>
      <c r="F556" s="353"/>
      <c r="G556" s="354"/>
      <c r="H556" s="375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356">
        <f t="shared" si="86"/>
        <v>0</v>
      </c>
      <c r="W556" s="309">
        <f t="shared" si="84"/>
        <v>0</v>
      </c>
      <c r="X556" s="406">
        <f>E545</f>
        <v>569</v>
      </c>
      <c r="Y556" s="40" t="s">
        <v>20</v>
      </c>
      <c r="Z556" s="11">
        <f t="shared" si="85"/>
        <v>0</v>
      </c>
      <c r="AA556" s="409"/>
    </row>
    <row r="557" spans="1:27" x14ac:dyDescent="0.25">
      <c r="A557" s="58"/>
      <c r="B557" s="353"/>
      <c r="C557" s="353"/>
      <c r="D557" s="353"/>
      <c r="E557" s="353"/>
      <c r="F557" s="353" t="s">
        <v>109</v>
      </c>
      <c r="G557" s="354"/>
      <c r="H557" s="375"/>
      <c r="I557" s="67">
        <v>8</v>
      </c>
      <c r="J557" s="67">
        <v>1</v>
      </c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356">
        <f t="shared" si="86"/>
        <v>1</v>
      </c>
      <c r="W557" s="309">
        <f t="shared" si="84"/>
        <v>1.5455950540958269E-3</v>
      </c>
      <c r="X557" s="406">
        <f>E545</f>
        <v>569</v>
      </c>
      <c r="Y557" s="40" t="s">
        <v>3</v>
      </c>
      <c r="Z557" s="11">
        <f t="shared" si="85"/>
        <v>1</v>
      </c>
      <c r="AA557" s="409"/>
    </row>
    <row r="558" spans="1:27" x14ac:dyDescent="0.25">
      <c r="A558" s="430"/>
      <c r="B558" s="432"/>
      <c r="C558" s="432"/>
      <c r="D558" s="432"/>
      <c r="E558" s="432"/>
      <c r="F558" s="432"/>
      <c r="G558" s="431"/>
      <c r="H558" s="410"/>
      <c r="I558" s="67">
        <v>13</v>
      </c>
      <c r="J558" s="72"/>
      <c r="K558" s="72"/>
      <c r="L558" s="72"/>
      <c r="M558" s="67"/>
      <c r="N558" s="72"/>
      <c r="O558" s="72"/>
      <c r="P558" s="72"/>
      <c r="Q558" s="72"/>
      <c r="R558" s="72"/>
      <c r="S558" s="72"/>
      <c r="T558" s="72"/>
      <c r="U558" s="72"/>
      <c r="V558" s="356">
        <f t="shared" si="86"/>
        <v>0</v>
      </c>
      <c r="W558" s="309">
        <f t="shared" si="84"/>
        <v>0</v>
      </c>
      <c r="X558" s="406">
        <f>E545</f>
        <v>569</v>
      </c>
      <c r="Y558" s="40" t="s">
        <v>477</v>
      </c>
      <c r="Z558" s="11">
        <f t="shared" si="85"/>
        <v>0</v>
      </c>
      <c r="AA558" s="409"/>
    </row>
    <row r="559" spans="1:27" x14ac:dyDescent="0.25">
      <c r="A559" s="430"/>
      <c r="B559" s="432"/>
      <c r="C559" s="432"/>
      <c r="D559" s="432"/>
      <c r="E559" s="432"/>
      <c r="F559" s="432"/>
      <c r="G559" s="431"/>
      <c r="H559" s="402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356">
        <f t="shared" si="86"/>
        <v>0</v>
      </c>
      <c r="W559" s="309">
        <f t="shared" si="84"/>
        <v>0</v>
      </c>
      <c r="X559" s="406">
        <f>E545</f>
        <v>569</v>
      </c>
      <c r="Y559" s="258" t="s">
        <v>88</v>
      </c>
      <c r="Z559" s="11">
        <f t="shared" si="85"/>
        <v>0</v>
      </c>
      <c r="AA559" s="409"/>
    </row>
    <row r="560" spans="1:27" x14ac:dyDescent="0.25">
      <c r="A560" s="58"/>
      <c r="B560" s="353"/>
      <c r="C560" s="353"/>
      <c r="D560" s="353"/>
      <c r="E560" s="353"/>
      <c r="F560" s="353"/>
      <c r="G560" s="62"/>
      <c r="H560" s="364"/>
      <c r="I560" s="364">
        <v>17</v>
      </c>
      <c r="J560" s="67"/>
      <c r="K560" s="67"/>
      <c r="L560" s="67"/>
      <c r="M560" s="364"/>
      <c r="N560" s="67"/>
      <c r="O560" s="67"/>
      <c r="P560" s="67"/>
      <c r="Q560" s="67"/>
      <c r="R560" s="67"/>
      <c r="S560" s="67"/>
      <c r="T560" s="67"/>
      <c r="U560" s="67"/>
      <c r="V560" s="356">
        <f t="shared" si="86"/>
        <v>0</v>
      </c>
      <c r="W560" s="309">
        <f t="shared" si="84"/>
        <v>0</v>
      </c>
      <c r="X560" s="406">
        <f>E545</f>
        <v>569</v>
      </c>
      <c r="Y560" s="258" t="s">
        <v>13</v>
      </c>
      <c r="Z560" s="11">
        <f t="shared" si="85"/>
        <v>0</v>
      </c>
      <c r="AA560" s="411"/>
    </row>
    <row r="561" spans="1:27" x14ac:dyDescent="0.25">
      <c r="A561" s="58"/>
      <c r="B561" s="353"/>
      <c r="C561" s="353"/>
      <c r="D561" s="353"/>
      <c r="E561" s="353"/>
      <c r="F561" s="353"/>
      <c r="G561" s="62"/>
      <c r="H561" s="364"/>
      <c r="I561" s="67">
        <v>6</v>
      </c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356">
        <f t="shared" si="86"/>
        <v>0</v>
      </c>
      <c r="W561" s="309">
        <f t="shared" si="84"/>
        <v>0</v>
      </c>
      <c r="X561" s="406">
        <f>E545</f>
        <v>569</v>
      </c>
      <c r="Y561" s="40" t="s">
        <v>100</v>
      </c>
      <c r="Z561" s="11">
        <f t="shared" si="85"/>
        <v>0</v>
      </c>
      <c r="AA561" s="175" t="s">
        <v>341</v>
      </c>
    </row>
    <row r="562" spans="1:27" x14ac:dyDescent="0.25">
      <c r="A562" s="58"/>
      <c r="B562" s="353"/>
      <c r="C562" s="353"/>
      <c r="D562" s="353"/>
      <c r="E562" s="353"/>
      <c r="F562" s="353"/>
      <c r="G562" s="354"/>
      <c r="H562" s="355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356">
        <f t="shared" si="86"/>
        <v>0</v>
      </c>
      <c r="W562" s="309">
        <f t="shared" si="84"/>
        <v>0</v>
      </c>
      <c r="X562" s="406">
        <f>E545</f>
        <v>569</v>
      </c>
      <c r="Y562" s="259" t="s">
        <v>191</v>
      </c>
      <c r="Z562" s="11">
        <f t="shared" si="85"/>
        <v>0</v>
      </c>
      <c r="AA562" s="409"/>
    </row>
    <row r="563" spans="1:27" x14ac:dyDescent="0.25">
      <c r="A563" s="58"/>
      <c r="B563" s="353"/>
      <c r="C563" s="353"/>
      <c r="D563" s="353"/>
      <c r="E563" s="353"/>
      <c r="F563" s="353"/>
      <c r="G563" s="354"/>
      <c r="H563" s="355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356">
        <f t="shared" si="86"/>
        <v>0</v>
      </c>
      <c r="W563" s="309">
        <f t="shared" si="84"/>
        <v>0</v>
      </c>
      <c r="X563" s="406">
        <f>E545</f>
        <v>569</v>
      </c>
      <c r="Y563" s="40" t="s">
        <v>29</v>
      </c>
      <c r="Z563" s="11">
        <f t="shared" si="85"/>
        <v>0</v>
      </c>
      <c r="AA563" s="411"/>
    </row>
    <row r="564" spans="1:27" x14ac:dyDescent="0.25">
      <c r="A564" s="58"/>
      <c r="B564" s="353"/>
      <c r="C564" s="353"/>
      <c r="D564" s="353"/>
      <c r="E564" s="353"/>
      <c r="F564" s="353" t="s">
        <v>109</v>
      </c>
      <c r="G564" s="354"/>
      <c r="H564" s="361"/>
      <c r="I564" s="72">
        <v>2</v>
      </c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>
        <v>1</v>
      </c>
      <c r="V564" s="356">
        <f t="shared" si="86"/>
        <v>1</v>
      </c>
      <c r="W564" s="309">
        <f t="shared" si="84"/>
        <v>1.5455950540958269E-3</v>
      </c>
      <c r="X564" s="406">
        <f>E545</f>
        <v>569</v>
      </c>
      <c r="Y564" s="259" t="s">
        <v>10</v>
      </c>
      <c r="Z564" s="11">
        <f t="shared" si="85"/>
        <v>1</v>
      </c>
      <c r="AA564" s="408"/>
    </row>
    <row r="565" spans="1:27" ht="15.75" thickBot="1" x14ac:dyDescent="0.3">
      <c r="A565" s="58"/>
      <c r="B565" s="353"/>
      <c r="C565" s="353"/>
      <c r="D565" s="353"/>
      <c r="E565" s="353"/>
      <c r="F565" s="353"/>
      <c r="G565" s="354"/>
      <c r="H565" s="361"/>
      <c r="I565" s="72">
        <v>1</v>
      </c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356">
        <f>SUM(H565,J565,L565,N565,P565,R565,U565,T565)</f>
        <v>0</v>
      </c>
      <c r="W565" s="334">
        <f t="shared" si="84"/>
        <v>0</v>
      </c>
      <c r="X565" s="406">
        <f>E545</f>
        <v>569</v>
      </c>
      <c r="Y565" s="259" t="s">
        <v>102</v>
      </c>
      <c r="Z565" s="11">
        <f t="shared" si="85"/>
        <v>0</v>
      </c>
      <c r="AA565" s="409"/>
    </row>
    <row r="566" spans="1:27" ht="15.75" thickBot="1" x14ac:dyDescent="0.3">
      <c r="A566" s="58"/>
      <c r="B566" s="353"/>
      <c r="C566" s="353"/>
      <c r="D566" s="353"/>
      <c r="E566" s="353"/>
      <c r="F566" s="353"/>
      <c r="G566" s="354"/>
      <c r="H566" s="412"/>
      <c r="I566" s="199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413"/>
      <c r="W566" s="199"/>
      <c r="X566" s="413"/>
      <c r="Y566" s="81" t="s">
        <v>22</v>
      </c>
      <c r="Z566" s="11">
        <f t="shared" si="85"/>
        <v>0</v>
      </c>
      <c r="AA566" s="409"/>
    </row>
    <row r="567" spans="1:27" x14ac:dyDescent="0.25">
      <c r="A567" s="58"/>
      <c r="B567" s="353"/>
      <c r="C567" s="353"/>
      <c r="D567" s="353"/>
      <c r="E567" s="353"/>
      <c r="F567" s="353"/>
      <c r="G567" s="354"/>
      <c r="H567" s="414">
        <v>2</v>
      </c>
      <c r="I567" s="68"/>
      <c r="J567" s="68"/>
      <c r="K567" s="68"/>
      <c r="L567" s="68"/>
      <c r="M567" s="68"/>
      <c r="N567" s="68"/>
      <c r="O567" s="68"/>
      <c r="P567" s="68"/>
      <c r="Q567" s="67"/>
      <c r="R567" s="68"/>
      <c r="S567" s="68"/>
      <c r="T567" s="68"/>
      <c r="U567" s="68"/>
      <c r="V567" s="356">
        <f t="shared" ref="V567:V580" si="87">SUM(H567,J567,L567,N567,P567,R567,U567)</f>
        <v>2</v>
      </c>
      <c r="W567" s="307">
        <f>$V567/$D$545</f>
        <v>3.0911901081916537E-3</v>
      </c>
      <c r="X567" s="406">
        <f>E545</f>
        <v>569</v>
      </c>
      <c r="Y567" s="258" t="s">
        <v>75</v>
      </c>
      <c r="Z567" s="11">
        <f t="shared" si="85"/>
        <v>2</v>
      </c>
      <c r="AA567" s="409"/>
    </row>
    <row r="568" spans="1:27" x14ac:dyDescent="0.25">
      <c r="A568" s="58"/>
      <c r="B568" s="353"/>
      <c r="C568" s="353"/>
      <c r="D568" s="353"/>
      <c r="E568" s="353"/>
      <c r="F568" s="353"/>
      <c r="G568" s="354"/>
      <c r="H568" s="355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356">
        <f t="shared" si="87"/>
        <v>0</v>
      </c>
      <c r="W568" s="309">
        <f t="shared" ref="W568:W580" si="88">$V568/$D$545</f>
        <v>0</v>
      </c>
      <c r="X568" s="406">
        <f>E545</f>
        <v>569</v>
      </c>
      <c r="Y568" s="41" t="s">
        <v>181</v>
      </c>
      <c r="Z568" s="11">
        <f t="shared" si="85"/>
        <v>0</v>
      </c>
      <c r="AA568" s="174"/>
    </row>
    <row r="569" spans="1:27" x14ac:dyDescent="0.25">
      <c r="A569" s="58"/>
      <c r="B569" s="353"/>
      <c r="C569" s="353"/>
      <c r="D569" s="353"/>
      <c r="E569" s="353"/>
      <c r="F569" s="353"/>
      <c r="G569" s="354"/>
      <c r="H569" s="355">
        <v>2</v>
      </c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356">
        <f t="shared" si="87"/>
        <v>2</v>
      </c>
      <c r="W569" s="309">
        <f t="shared" si="88"/>
        <v>3.0911901081916537E-3</v>
      </c>
      <c r="X569" s="406">
        <f>E545</f>
        <v>569</v>
      </c>
      <c r="Y569" s="42" t="s">
        <v>459</v>
      </c>
      <c r="Z569" s="11">
        <f t="shared" si="85"/>
        <v>2</v>
      </c>
      <c r="AA569" s="409"/>
    </row>
    <row r="570" spans="1:27" x14ac:dyDescent="0.25">
      <c r="A570" s="58"/>
      <c r="B570" s="353"/>
      <c r="C570" s="353"/>
      <c r="D570" s="353"/>
      <c r="E570" s="353"/>
      <c r="F570" s="353"/>
      <c r="G570" s="354"/>
      <c r="H570" s="355">
        <v>1</v>
      </c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356">
        <f t="shared" si="87"/>
        <v>1</v>
      </c>
      <c r="W570" s="309">
        <f t="shared" si="88"/>
        <v>1.5455950540958269E-3</v>
      </c>
      <c r="X570" s="406">
        <f>E545</f>
        <v>569</v>
      </c>
      <c r="Y570" s="43" t="s">
        <v>27</v>
      </c>
      <c r="Z570" s="11">
        <f t="shared" si="85"/>
        <v>1</v>
      </c>
      <c r="AA570" s="174"/>
    </row>
    <row r="571" spans="1:27" x14ac:dyDescent="0.25">
      <c r="A571" s="58"/>
      <c r="B571" s="353"/>
      <c r="C571" s="353"/>
      <c r="D571" s="353"/>
      <c r="E571" s="353"/>
      <c r="F571" s="353" t="s">
        <v>109</v>
      </c>
      <c r="G571" s="354"/>
      <c r="H571" s="355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356">
        <f t="shared" si="87"/>
        <v>0</v>
      </c>
      <c r="W571" s="309">
        <f t="shared" si="88"/>
        <v>0</v>
      </c>
      <c r="X571" s="406">
        <f>E545</f>
        <v>569</v>
      </c>
      <c r="Y571" s="43" t="s">
        <v>39</v>
      </c>
      <c r="Z571" s="11">
        <f t="shared" si="85"/>
        <v>0</v>
      </c>
      <c r="AA571" s="174"/>
    </row>
    <row r="572" spans="1:27" x14ac:dyDescent="0.25">
      <c r="A572" s="58"/>
      <c r="B572" s="353"/>
      <c r="C572" s="353"/>
      <c r="D572" s="353"/>
      <c r="E572" s="353"/>
      <c r="F572" s="353"/>
      <c r="G572" s="354"/>
      <c r="H572" s="355">
        <v>1</v>
      </c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356">
        <f t="shared" si="87"/>
        <v>1</v>
      </c>
      <c r="W572" s="309">
        <f t="shared" si="88"/>
        <v>1.5455950540958269E-3</v>
      </c>
      <c r="X572" s="406">
        <f>E545</f>
        <v>569</v>
      </c>
      <c r="Y572" s="43" t="s">
        <v>204</v>
      </c>
      <c r="Z572" s="11">
        <f t="shared" si="85"/>
        <v>1</v>
      </c>
      <c r="AA572" s="425"/>
    </row>
    <row r="573" spans="1:27" x14ac:dyDescent="0.25">
      <c r="A573" s="58"/>
      <c r="B573" s="353"/>
      <c r="C573" s="353"/>
      <c r="D573" s="353"/>
      <c r="E573" s="353"/>
      <c r="F573" s="353"/>
      <c r="G573" s="354"/>
      <c r="H573" s="355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356">
        <f t="shared" si="87"/>
        <v>0</v>
      </c>
      <c r="W573" s="309">
        <f t="shared" si="88"/>
        <v>0</v>
      </c>
      <c r="X573" s="406">
        <f>E545</f>
        <v>569</v>
      </c>
      <c r="Y573" s="258" t="s">
        <v>192</v>
      </c>
      <c r="Z573" s="11">
        <f t="shared" si="85"/>
        <v>0</v>
      </c>
      <c r="AA573" s="174" t="s">
        <v>109</v>
      </c>
    </row>
    <row r="574" spans="1:27" x14ac:dyDescent="0.25">
      <c r="A574" s="58"/>
      <c r="B574" s="353"/>
      <c r="C574" s="353"/>
      <c r="D574" s="353"/>
      <c r="E574" s="353"/>
      <c r="F574" s="353"/>
      <c r="G574" s="354"/>
      <c r="H574" s="355">
        <v>3</v>
      </c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356">
        <f t="shared" si="87"/>
        <v>3</v>
      </c>
      <c r="W574" s="309">
        <f t="shared" si="88"/>
        <v>4.6367851622874804E-3</v>
      </c>
      <c r="X574" s="406">
        <f>E545</f>
        <v>569</v>
      </c>
      <c r="Y574" s="43" t="s">
        <v>241</v>
      </c>
      <c r="Z574" s="11">
        <f t="shared" si="85"/>
        <v>3</v>
      </c>
      <c r="AA574" s="408" t="s">
        <v>529</v>
      </c>
    </row>
    <row r="575" spans="1:27" x14ac:dyDescent="0.25">
      <c r="A575" s="58"/>
      <c r="B575" s="353"/>
      <c r="C575" s="353"/>
      <c r="D575" s="353"/>
      <c r="E575" s="353"/>
      <c r="F575" s="353"/>
      <c r="G575" s="354"/>
      <c r="H575" s="355">
        <v>2</v>
      </c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356">
        <f t="shared" si="87"/>
        <v>2</v>
      </c>
      <c r="W575" s="309">
        <f t="shared" si="88"/>
        <v>3.0911901081916537E-3</v>
      </c>
      <c r="X575" s="406">
        <f>E545</f>
        <v>569</v>
      </c>
      <c r="Y575" s="43" t="s">
        <v>54</v>
      </c>
      <c r="Z575" s="11">
        <f t="shared" si="85"/>
        <v>2</v>
      </c>
      <c r="AA575" s="408" t="s">
        <v>325</v>
      </c>
    </row>
    <row r="576" spans="1:27" x14ac:dyDescent="0.25">
      <c r="A576" s="58"/>
      <c r="B576" s="353"/>
      <c r="C576" s="353"/>
      <c r="D576" s="353"/>
      <c r="E576" s="353"/>
      <c r="F576" s="353"/>
      <c r="G576" s="354"/>
      <c r="H576" s="355">
        <v>1</v>
      </c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356">
        <f t="shared" si="87"/>
        <v>1</v>
      </c>
      <c r="W576" s="309">
        <f t="shared" si="88"/>
        <v>1.5455950540958269E-3</v>
      </c>
      <c r="X576" s="406">
        <f>E545</f>
        <v>569</v>
      </c>
      <c r="Y576" s="43" t="s">
        <v>110</v>
      </c>
      <c r="Z576" s="11">
        <f t="shared" si="85"/>
        <v>1</v>
      </c>
      <c r="AA576" s="408"/>
    </row>
    <row r="577" spans="1:27" x14ac:dyDescent="0.25">
      <c r="A577" s="58"/>
      <c r="B577" s="353"/>
      <c r="C577" s="353"/>
      <c r="D577" s="353"/>
      <c r="E577" s="353"/>
      <c r="F577" s="353"/>
      <c r="G577" s="354"/>
      <c r="H577" s="355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356">
        <f t="shared" si="87"/>
        <v>0</v>
      </c>
      <c r="W577" s="309">
        <f t="shared" si="88"/>
        <v>0</v>
      </c>
      <c r="X577" s="406">
        <f>E545</f>
        <v>569</v>
      </c>
      <c r="Y577" s="43" t="s">
        <v>72</v>
      </c>
      <c r="Z577" s="11">
        <f t="shared" si="85"/>
        <v>0</v>
      </c>
      <c r="AA577" s="408"/>
    </row>
    <row r="578" spans="1:27" x14ac:dyDescent="0.25">
      <c r="A578" s="58"/>
      <c r="B578" s="353"/>
      <c r="C578" s="353"/>
      <c r="D578" s="353"/>
      <c r="E578" s="353"/>
      <c r="F578" s="353"/>
      <c r="G578" s="354"/>
      <c r="H578" s="355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356">
        <f t="shared" si="87"/>
        <v>0</v>
      </c>
      <c r="W578" s="309">
        <f t="shared" si="88"/>
        <v>0</v>
      </c>
      <c r="X578" s="406">
        <f>E545</f>
        <v>569</v>
      </c>
      <c r="Y578" s="43" t="s">
        <v>363</v>
      </c>
      <c r="Z578" s="11">
        <f t="shared" si="85"/>
        <v>0</v>
      </c>
      <c r="AA578" s="408"/>
    </row>
    <row r="579" spans="1:27" ht="15.75" thickBot="1" x14ac:dyDescent="0.3">
      <c r="A579" s="188"/>
      <c r="B579" s="189"/>
      <c r="C579" s="189"/>
      <c r="D579" s="189"/>
      <c r="E579" s="189"/>
      <c r="F579" s="189"/>
      <c r="G579" s="354"/>
      <c r="H579" s="355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>
        <v>1</v>
      </c>
      <c r="V579" s="356">
        <f t="shared" si="87"/>
        <v>1</v>
      </c>
      <c r="W579" s="478">
        <f t="shared" si="88"/>
        <v>1.5455950540958269E-3</v>
      </c>
      <c r="X579" s="406">
        <f>E545</f>
        <v>569</v>
      </c>
      <c r="Y579" s="44" t="s">
        <v>96</v>
      </c>
      <c r="Z579" s="11">
        <f t="shared" si="85"/>
        <v>1</v>
      </c>
      <c r="AA579" s="415"/>
    </row>
    <row r="580" spans="1:27" ht="15.75" thickBot="1" x14ac:dyDescent="0.3">
      <c r="A580" s="47"/>
      <c r="B580" s="47"/>
      <c r="C580" s="47"/>
      <c r="D580" s="47"/>
      <c r="E580" s="47"/>
      <c r="F580" s="47"/>
      <c r="G580" s="53" t="s">
        <v>5</v>
      </c>
      <c r="H580" s="63">
        <f t="shared" ref="H580:U580" si="89">SUM(H546:H579)</f>
        <v>60</v>
      </c>
      <c r="I580" s="63">
        <f t="shared" si="89"/>
        <v>99</v>
      </c>
      <c r="J580" s="63">
        <f t="shared" si="89"/>
        <v>11</v>
      </c>
      <c r="K580" s="63">
        <f t="shared" si="89"/>
        <v>19</v>
      </c>
      <c r="L580" s="63">
        <f t="shared" si="89"/>
        <v>5</v>
      </c>
      <c r="M580" s="63">
        <f t="shared" si="89"/>
        <v>0</v>
      </c>
      <c r="N580" s="63">
        <f t="shared" si="89"/>
        <v>0</v>
      </c>
      <c r="O580" s="63">
        <f t="shared" si="89"/>
        <v>0</v>
      </c>
      <c r="P580" s="63">
        <f t="shared" si="89"/>
        <v>0</v>
      </c>
      <c r="Q580" s="63">
        <f t="shared" si="89"/>
        <v>0</v>
      </c>
      <c r="R580" s="63">
        <f t="shared" si="89"/>
        <v>0</v>
      </c>
      <c r="S580" s="63">
        <f t="shared" si="89"/>
        <v>0</v>
      </c>
      <c r="T580" s="63">
        <f t="shared" si="89"/>
        <v>0</v>
      </c>
      <c r="U580" s="63">
        <f t="shared" si="89"/>
        <v>2</v>
      </c>
      <c r="V580" s="382">
        <f t="shared" si="87"/>
        <v>78</v>
      </c>
      <c r="W580" s="470">
        <f t="shared" si="88"/>
        <v>0.12055641421947449</v>
      </c>
      <c r="X580" s="469">
        <f>E545</f>
        <v>569</v>
      </c>
    </row>
    <row r="582" spans="1:27" ht="15.75" thickBot="1" x14ac:dyDescent="0.3"/>
    <row r="583" spans="1:27" ht="60.75" thickBot="1" x14ac:dyDescent="0.3">
      <c r="A583" s="49" t="s">
        <v>23</v>
      </c>
      <c r="B583" s="49" t="s">
        <v>50</v>
      </c>
      <c r="C583" s="49" t="s">
        <v>55</v>
      </c>
      <c r="D583" s="49" t="s">
        <v>18</v>
      </c>
      <c r="E583" s="48" t="s">
        <v>17</v>
      </c>
      <c r="F583" s="50" t="s">
        <v>1</v>
      </c>
      <c r="G583" s="51" t="s">
        <v>24</v>
      </c>
      <c r="H583" s="83" t="s">
        <v>70</v>
      </c>
      <c r="I583" s="52" t="s">
        <v>71</v>
      </c>
      <c r="J583" s="52" t="s">
        <v>56</v>
      </c>
      <c r="K583" s="52" t="s">
        <v>61</v>
      </c>
      <c r="L583" s="52" t="s">
        <v>57</v>
      </c>
      <c r="M583" s="52" t="s">
        <v>62</v>
      </c>
      <c r="N583" s="52" t="s">
        <v>58</v>
      </c>
      <c r="O583" s="52" t="s">
        <v>63</v>
      </c>
      <c r="P583" s="52" t="s">
        <v>59</v>
      </c>
      <c r="Q583" s="52" t="s">
        <v>67</v>
      </c>
      <c r="R583" s="52" t="s">
        <v>60</v>
      </c>
      <c r="S583" s="52" t="s">
        <v>68</v>
      </c>
      <c r="T583" s="52" t="s">
        <v>128</v>
      </c>
      <c r="U583" s="52" t="s">
        <v>43</v>
      </c>
      <c r="V583" s="52" t="s">
        <v>5</v>
      </c>
      <c r="W583" s="48" t="s">
        <v>2</v>
      </c>
      <c r="X583" s="49" t="s">
        <v>119</v>
      </c>
      <c r="Y583" s="37" t="s">
        <v>21</v>
      </c>
      <c r="Z583" s="11" t="s">
        <v>5</v>
      </c>
      <c r="AA583" s="36" t="s">
        <v>7</v>
      </c>
    </row>
    <row r="584" spans="1:27" ht="15.75" thickBot="1" x14ac:dyDescent="0.3">
      <c r="A584" s="80">
        <v>1492700</v>
      </c>
      <c r="B584" s="80" t="s">
        <v>238</v>
      </c>
      <c r="C584" s="450">
        <v>576</v>
      </c>
      <c r="D584" s="450">
        <v>660</v>
      </c>
      <c r="E584" s="450">
        <v>569</v>
      </c>
      <c r="F584" s="451">
        <f>E584/D584</f>
        <v>0.86212121212121207</v>
      </c>
      <c r="G584" s="54">
        <v>45086</v>
      </c>
      <c r="H584" s="89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1"/>
      <c r="T584" s="413"/>
      <c r="U584" s="123"/>
      <c r="V584" s="123"/>
      <c r="W584" s="91"/>
      <c r="Y584" s="93" t="s">
        <v>79</v>
      </c>
      <c r="AA584" s="45" t="s">
        <v>74</v>
      </c>
    </row>
    <row r="585" spans="1:27" x14ac:dyDescent="0.25">
      <c r="A585" s="58"/>
      <c r="B585" s="353"/>
      <c r="C585" s="353"/>
      <c r="D585" s="353"/>
      <c r="E585" s="353"/>
      <c r="F585" s="353"/>
      <c r="G585" s="354"/>
      <c r="H585" s="348"/>
      <c r="I585" s="65">
        <v>7</v>
      </c>
      <c r="J585" s="65">
        <v>1</v>
      </c>
      <c r="K585" s="65">
        <v>1</v>
      </c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378">
        <f>SUM(H585,J585,L585,N585,P585,R585,U585,T585)</f>
        <v>1</v>
      </c>
      <c r="W585" s="307">
        <f>$V585/$D$584</f>
        <v>1.5151515151515152E-3</v>
      </c>
      <c r="X585" s="406">
        <f>E584</f>
        <v>569</v>
      </c>
      <c r="Y585" s="39" t="s">
        <v>19</v>
      </c>
      <c r="Z585" s="11">
        <f>V585</f>
        <v>1</v>
      </c>
      <c r="AA585" s="345"/>
    </row>
    <row r="586" spans="1:27" x14ac:dyDescent="0.25">
      <c r="A586" s="58"/>
      <c r="B586" s="353"/>
      <c r="C586" s="353"/>
      <c r="D586" s="353"/>
      <c r="E586" s="353"/>
      <c r="F586" s="353"/>
      <c r="G586" s="354"/>
      <c r="H586" s="355">
        <v>10</v>
      </c>
      <c r="I586" s="67"/>
      <c r="J586" s="67"/>
      <c r="K586" s="67"/>
      <c r="L586" s="67"/>
      <c r="M586" s="67"/>
      <c r="N586" s="72"/>
      <c r="O586" s="67"/>
      <c r="P586" s="67"/>
      <c r="Q586" s="67"/>
      <c r="R586" s="67"/>
      <c r="S586" s="67"/>
      <c r="T586" s="67"/>
      <c r="U586" s="67"/>
      <c r="V586" s="356">
        <f>SUM(H586,J586,L586,N586,P586,R586,U586,T586)</f>
        <v>10</v>
      </c>
      <c r="W586" s="309">
        <f t="shared" ref="W586:W604" si="90">$V586/$D$584</f>
        <v>1.5151515151515152E-2</v>
      </c>
      <c r="X586" s="406">
        <f>E584</f>
        <v>569</v>
      </c>
      <c r="Y586" s="258" t="s">
        <v>51</v>
      </c>
      <c r="Z586" s="11">
        <f t="shared" ref="Z586:Z618" si="91">V586</f>
        <v>10</v>
      </c>
      <c r="AA586" s="345"/>
    </row>
    <row r="587" spans="1:27" x14ac:dyDescent="0.25">
      <c r="A587" s="58"/>
      <c r="B587" s="353"/>
      <c r="C587" s="353"/>
      <c r="D587" s="353"/>
      <c r="E587" s="353"/>
      <c r="F587" s="353"/>
      <c r="G587" s="354"/>
      <c r="H587" s="355">
        <v>50</v>
      </c>
      <c r="I587" s="67"/>
      <c r="J587" s="67">
        <v>5</v>
      </c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356">
        <f t="shared" ref="V587:V603" si="92">SUM(H587,J587,L587,N587,P587,R587,U587,T587)</f>
        <v>55</v>
      </c>
      <c r="W587" s="309">
        <f t="shared" si="90"/>
        <v>8.3333333333333329E-2</v>
      </c>
      <c r="X587" s="406">
        <f>E584</f>
        <v>569</v>
      </c>
      <c r="Y587" s="40" t="s">
        <v>16</v>
      </c>
      <c r="Z587" s="11">
        <f t="shared" si="91"/>
        <v>55</v>
      </c>
      <c r="AA587" s="372"/>
    </row>
    <row r="588" spans="1:27" x14ac:dyDescent="0.25">
      <c r="A588" s="58"/>
      <c r="B588" s="353"/>
      <c r="C588" s="353"/>
      <c r="D588" s="353"/>
      <c r="E588" s="353"/>
      <c r="F588" s="353"/>
      <c r="G588" s="354"/>
      <c r="H588" s="355"/>
      <c r="I588" s="67"/>
      <c r="J588" s="407"/>
      <c r="K588" s="407"/>
      <c r="L588" s="407"/>
      <c r="M588" s="67"/>
      <c r="N588" s="67"/>
      <c r="O588" s="67"/>
      <c r="P588" s="67"/>
      <c r="Q588" s="67"/>
      <c r="R588" s="67"/>
      <c r="S588" s="67"/>
      <c r="T588" s="67"/>
      <c r="U588" s="67"/>
      <c r="V588" s="356">
        <f t="shared" si="92"/>
        <v>0</v>
      </c>
      <c r="W588" s="309">
        <f t="shared" si="90"/>
        <v>0</v>
      </c>
      <c r="X588" s="406">
        <f>E584</f>
        <v>569</v>
      </c>
      <c r="Y588" s="40" t="s">
        <v>4</v>
      </c>
      <c r="Z588" s="11">
        <f t="shared" si="91"/>
        <v>0</v>
      </c>
      <c r="AA588" s="372"/>
    </row>
    <row r="589" spans="1:27" x14ac:dyDescent="0.25">
      <c r="A589" s="58"/>
      <c r="B589" s="353"/>
      <c r="C589" s="353"/>
      <c r="D589" s="353"/>
      <c r="E589" s="353"/>
      <c r="F589" s="353"/>
      <c r="G589" s="354"/>
      <c r="H589" s="355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356">
        <f t="shared" si="92"/>
        <v>0</v>
      </c>
      <c r="W589" s="309">
        <f t="shared" si="90"/>
        <v>0</v>
      </c>
      <c r="X589" s="406">
        <f>E584</f>
        <v>569</v>
      </c>
      <c r="Y589" s="40" t="s">
        <v>14</v>
      </c>
      <c r="Z589" s="11">
        <f t="shared" si="91"/>
        <v>0</v>
      </c>
      <c r="AA589" s="174"/>
    </row>
    <row r="590" spans="1:27" x14ac:dyDescent="0.25">
      <c r="A590" s="58"/>
      <c r="B590" s="353"/>
      <c r="C590" s="353"/>
      <c r="D590" s="353"/>
      <c r="E590" s="353"/>
      <c r="F590" s="353"/>
      <c r="G590" s="354"/>
      <c r="H590" s="355"/>
      <c r="I590" s="67">
        <v>2</v>
      </c>
      <c r="J590" s="67">
        <v>2</v>
      </c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>
        <v>1</v>
      </c>
      <c r="V590" s="356">
        <f t="shared" si="92"/>
        <v>3</v>
      </c>
      <c r="W590" s="309">
        <f t="shared" si="90"/>
        <v>4.5454545454545452E-3</v>
      </c>
      <c r="X590" s="406">
        <f>E584</f>
        <v>569</v>
      </c>
      <c r="Y590" s="40" t="s">
        <v>15</v>
      </c>
      <c r="Z590" s="11">
        <f t="shared" si="91"/>
        <v>3</v>
      </c>
      <c r="AA590" s="352"/>
    </row>
    <row r="591" spans="1:27" x14ac:dyDescent="0.25">
      <c r="A591" s="58" t="s">
        <v>182</v>
      </c>
      <c r="B591" s="353"/>
      <c r="C591" s="353"/>
      <c r="D591" s="353"/>
      <c r="E591" s="353"/>
      <c r="F591" s="353"/>
      <c r="G591" s="354"/>
      <c r="H591" s="355"/>
      <c r="I591" s="67">
        <v>9</v>
      </c>
      <c r="J591" s="67"/>
      <c r="K591" s="67">
        <v>6</v>
      </c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356">
        <f t="shared" si="92"/>
        <v>0</v>
      </c>
      <c r="W591" s="309">
        <f t="shared" si="90"/>
        <v>0</v>
      </c>
      <c r="X591" s="406">
        <f>E584</f>
        <v>569</v>
      </c>
      <c r="Y591" s="40" t="s">
        <v>8</v>
      </c>
      <c r="Z591" s="11">
        <f t="shared" si="91"/>
        <v>0</v>
      </c>
      <c r="AA591" s="352"/>
    </row>
    <row r="592" spans="1:27" x14ac:dyDescent="0.25">
      <c r="A592" s="58"/>
      <c r="B592" s="353"/>
      <c r="C592" s="353"/>
      <c r="D592" s="353"/>
      <c r="E592" s="353"/>
      <c r="F592" s="353"/>
      <c r="G592" s="354"/>
      <c r="H592" s="355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356">
        <f t="shared" si="92"/>
        <v>0</v>
      </c>
      <c r="W592" s="309">
        <f t="shared" si="90"/>
        <v>0</v>
      </c>
      <c r="X592" s="406">
        <f>E584</f>
        <v>569</v>
      </c>
      <c r="Y592" s="40" t="s">
        <v>9</v>
      </c>
      <c r="Z592" s="11">
        <f t="shared" si="91"/>
        <v>0</v>
      </c>
      <c r="AA592" s="408"/>
    </row>
    <row r="593" spans="1:27" x14ac:dyDescent="0.25">
      <c r="A593" s="58"/>
      <c r="B593" s="353"/>
      <c r="C593" s="353"/>
      <c r="D593" s="353"/>
      <c r="E593" s="353"/>
      <c r="F593" s="353"/>
      <c r="G593" s="354"/>
      <c r="H593" s="375"/>
      <c r="I593" s="67">
        <v>2</v>
      </c>
      <c r="J593" s="67">
        <v>2</v>
      </c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356">
        <f t="shared" si="92"/>
        <v>2</v>
      </c>
      <c r="W593" s="309">
        <f t="shared" si="90"/>
        <v>3.0303030303030303E-3</v>
      </c>
      <c r="X593" s="406">
        <f>E584</f>
        <v>569</v>
      </c>
      <c r="Y593" s="40" t="s">
        <v>72</v>
      </c>
      <c r="Z593" s="11">
        <f t="shared" si="91"/>
        <v>2</v>
      </c>
      <c r="AA593" s="408"/>
    </row>
    <row r="594" spans="1:27" x14ac:dyDescent="0.25">
      <c r="A594" s="58"/>
      <c r="B594" s="353"/>
      <c r="C594" s="353"/>
      <c r="D594" s="353"/>
      <c r="E594" s="353"/>
      <c r="F594" s="353"/>
      <c r="G594" s="354"/>
      <c r="H594" s="375"/>
      <c r="I594" s="67">
        <v>1</v>
      </c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356">
        <f t="shared" si="92"/>
        <v>0</v>
      </c>
      <c r="W594" s="309">
        <f t="shared" si="90"/>
        <v>0</v>
      </c>
      <c r="X594" s="406">
        <f>E584</f>
        <v>569</v>
      </c>
      <c r="Y594" s="40" t="s">
        <v>0</v>
      </c>
      <c r="Z594" s="11">
        <f t="shared" si="91"/>
        <v>0</v>
      </c>
      <c r="AA594" s="409"/>
    </row>
    <row r="595" spans="1:27" x14ac:dyDescent="0.25">
      <c r="A595" s="58"/>
      <c r="B595" s="353"/>
      <c r="C595" s="353"/>
      <c r="D595" s="353"/>
      <c r="E595" s="353"/>
      <c r="F595" s="353"/>
      <c r="G595" s="354"/>
      <c r="H595" s="375"/>
      <c r="I595" s="67">
        <v>1</v>
      </c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356">
        <f t="shared" si="92"/>
        <v>0</v>
      </c>
      <c r="W595" s="309">
        <f t="shared" si="90"/>
        <v>0</v>
      </c>
      <c r="X595" s="406">
        <f>E584</f>
        <v>569</v>
      </c>
      <c r="Y595" s="40" t="s">
        <v>20</v>
      </c>
      <c r="Z595" s="11">
        <f t="shared" si="91"/>
        <v>0</v>
      </c>
      <c r="AA595" s="409"/>
    </row>
    <row r="596" spans="1:27" x14ac:dyDescent="0.25">
      <c r="A596" s="58"/>
      <c r="B596" s="353"/>
      <c r="C596" s="353"/>
      <c r="D596" s="353"/>
      <c r="E596" s="353"/>
      <c r="F596" s="353" t="s">
        <v>109</v>
      </c>
      <c r="G596" s="354"/>
      <c r="H596" s="375"/>
      <c r="I596" s="67">
        <v>1</v>
      </c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>
        <v>1</v>
      </c>
      <c r="V596" s="356">
        <f t="shared" si="92"/>
        <v>1</v>
      </c>
      <c r="W596" s="309">
        <f t="shared" si="90"/>
        <v>1.5151515151515152E-3</v>
      </c>
      <c r="X596" s="406">
        <f>E584</f>
        <v>569</v>
      </c>
      <c r="Y596" s="40" t="s">
        <v>3</v>
      </c>
      <c r="Z596" s="11">
        <f t="shared" si="91"/>
        <v>1</v>
      </c>
      <c r="AA596" s="409"/>
    </row>
    <row r="597" spans="1:27" x14ac:dyDescent="0.25">
      <c r="A597" s="430"/>
      <c r="B597" s="432"/>
      <c r="C597" s="432"/>
      <c r="D597" s="432"/>
      <c r="E597" s="432"/>
      <c r="F597" s="432"/>
      <c r="G597" s="431"/>
      <c r="H597" s="410"/>
      <c r="I597" s="67">
        <v>21</v>
      </c>
      <c r="J597" s="72"/>
      <c r="K597" s="72"/>
      <c r="L597" s="72"/>
      <c r="M597" s="67"/>
      <c r="N597" s="72"/>
      <c r="O597" s="72"/>
      <c r="P597" s="72"/>
      <c r="Q597" s="72"/>
      <c r="R597" s="72"/>
      <c r="S597" s="72"/>
      <c r="T597" s="72"/>
      <c r="U597" s="72"/>
      <c r="V597" s="356">
        <f t="shared" si="92"/>
        <v>0</v>
      </c>
      <c r="W597" s="309">
        <f t="shared" si="90"/>
        <v>0</v>
      </c>
      <c r="X597" s="406">
        <f>E584</f>
        <v>569</v>
      </c>
      <c r="Y597" s="40" t="s">
        <v>477</v>
      </c>
      <c r="Z597" s="11">
        <f t="shared" si="91"/>
        <v>0</v>
      </c>
      <c r="AA597" s="409"/>
    </row>
    <row r="598" spans="1:27" x14ac:dyDescent="0.25">
      <c r="A598" s="430"/>
      <c r="B598" s="432"/>
      <c r="C598" s="432"/>
      <c r="D598" s="432"/>
      <c r="E598" s="432"/>
      <c r="F598" s="432"/>
      <c r="G598" s="431"/>
      <c r="H598" s="402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356">
        <f t="shared" si="92"/>
        <v>0</v>
      </c>
      <c r="W598" s="309">
        <f t="shared" si="90"/>
        <v>0</v>
      </c>
      <c r="X598" s="406">
        <f>E584</f>
        <v>569</v>
      </c>
      <c r="Y598" s="258" t="s">
        <v>88</v>
      </c>
      <c r="Z598" s="11">
        <f t="shared" si="91"/>
        <v>0</v>
      </c>
      <c r="AA598" s="409"/>
    </row>
    <row r="599" spans="1:27" x14ac:dyDescent="0.25">
      <c r="A599" s="58"/>
      <c r="B599" s="353"/>
      <c r="C599" s="353"/>
      <c r="D599" s="353"/>
      <c r="E599" s="353"/>
      <c r="F599" s="353"/>
      <c r="G599" s="62"/>
      <c r="H599" s="364"/>
      <c r="I599" s="364">
        <v>1</v>
      </c>
      <c r="J599" s="67"/>
      <c r="K599" s="67">
        <v>1</v>
      </c>
      <c r="L599" s="67"/>
      <c r="M599" s="364"/>
      <c r="N599" s="67"/>
      <c r="O599" s="67"/>
      <c r="P599" s="67"/>
      <c r="Q599" s="67"/>
      <c r="R599" s="67"/>
      <c r="S599" s="67"/>
      <c r="T599" s="67"/>
      <c r="U599" s="67"/>
      <c r="V599" s="356">
        <f t="shared" si="92"/>
        <v>0</v>
      </c>
      <c r="W599" s="309">
        <f t="shared" si="90"/>
        <v>0</v>
      </c>
      <c r="X599" s="406">
        <f>E584</f>
        <v>569</v>
      </c>
      <c r="Y599" s="258" t="s">
        <v>13</v>
      </c>
      <c r="Z599" s="11">
        <f t="shared" si="91"/>
        <v>0</v>
      </c>
      <c r="AA599" s="411"/>
    </row>
    <row r="600" spans="1:27" x14ac:dyDescent="0.25">
      <c r="A600" s="58"/>
      <c r="B600" s="353"/>
      <c r="C600" s="353"/>
      <c r="D600" s="353"/>
      <c r="E600" s="353"/>
      <c r="F600" s="353"/>
      <c r="G600" s="62"/>
      <c r="H600" s="364"/>
      <c r="I600" s="67">
        <v>4</v>
      </c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>
        <v>1</v>
      </c>
      <c r="V600" s="356">
        <f t="shared" si="92"/>
        <v>1</v>
      </c>
      <c r="W600" s="309">
        <f t="shared" si="90"/>
        <v>1.5151515151515152E-3</v>
      </c>
      <c r="X600" s="406">
        <f>E584</f>
        <v>569</v>
      </c>
      <c r="Y600" s="40" t="s">
        <v>100</v>
      </c>
      <c r="Z600" s="11">
        <f t="shared" si="91"/>
        <v>1</v>
      </c>
      <c r="AA600" s="175" t="s">
        <v>560</v>
      </c>
    </row>
    <row r="601" spans="1:27" x14ac:dyDescent="0.25">
      <c r="A601" s="58"/>
      <c r="B601" s="353"/>
      <c r="C601" s="353"/>
      <c r="D601" s="353"/>
      <c r="E601" s="353"/>
      <c r="F601" s="353"/>
      <c r="G601" s="354"/>
      <c r="H601" s="355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356">
        <f t="shared" si="92"/>
        <v>0</v>
      </c>
      <c r="W601" s="309">
        <f t="shared" si="90"/>
        <v>0</v>
      </c>
      <c r="X601" s="406">
        <f>E584</f>
        <v>569</v>
      </c>
      <c r="Y601" s="259" t="s">
        <v>191</v>
      </c>
      <c r="Z601" s="11">
        <f t="shared" si="91"/>
        <v>0</v>
      </c>
      <c r="AA601" s="409"/>
    </row>
    <row r="602" spans="1:27" x14ac:dyDescent="0.25">
      <c r="A602" s="58"/>
      <c r="B602" s="353"/>
      <c r="C602" s="353"/>
      <c r="D602" s="353"/>
      <c r="E602" s="353"/>
      <c r="F602" s="353"/>
      <c r="G602" s="354"/>
      <c r="H602" s="355"/>
      <c r="I602" s="67">
        <v>1</v>
      </c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356">
        <f t="shared" si="92"/>
        <v>0</v>
      </c>
      <c r="W602" s="309">
        <f t="shared" si="90"/>
        <v>0</v>
      </c>
      <c r="X602" s="406">
        <f>E584</f>
        <v>569</v>
      </c>
      <c r="Y602" s="40" t="s">
        <v>102</v>
      </c>
      <c r="Z602" s="11">
        <f t="shared" si="91"/>
        <v>0</v>
      </c>
      <c r="AA602" s="411"/>
    </row>
    <row r="603" spans="1:27" x14ac:dyDescent="0.25">
      <c r="A603" s="58"/>
      <c r="B603" s="353"/>
      <c r="C603" s="353"/>
      <c r="D603" s="353"/>
      <c r="E603" s="353"/>
      <c r="F603" s="353" t="s">
        <v>109</v>
      </c>
      <c r="G603" s="354"/>
      <c r="H603" s="361"/>
      <c r="I603" s="72">
        <v>1</v>
      </c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356">
        <f t="shared" si="92"/>
        <v>0</v>
      </c>
      <c r="W603" s="309">
        <f t="shared" si="90"/>
        <v>0</v>
      </c>
      <c r="X603" s="406">
        <f>E584</f>
        <v>569</v>
      </c>
      <c r="Y603" s="259" t="s">
        <v>10</v>
      </c>
      <c r="Z603" s="11">
        <f t="shared" si="91"/>
        <v>0</v>
      </c>
      <c r="AA603" s="408"/>
    </row>
    <row r="604" spans="1:27" ht="15.75" thickBot="1" x14ac:dyDescent="0.3">
      <c r="A604" s="58"/>
      <c r="B604" s="353"/>
      <c r="C604" s="353"/>
      <c r="D604" s="353"/>
      <c r="E604" s="353"/>
      <c r="F604" s="353"/>
      <c r="G604" s="354"/>
      <c r="H604" s="361"/>
      <c r="I604" s="72">
        <v>1</v>
      </c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>
        <v>4</v>
      </c>
      <c r="V604" s="356">
        <f>SUM(H604,J604,L604,N604,P604,R604,U604,T604)</f>
        <v>4</v>
      </c>
      <c r="W604" s="334">
        <f t="shared" si="90"/>
        <v>6.0606060606060606E-3</v>
      </c>
      <c r="X604" s="406">
        <f>E584</f>
        <v>569</v>
      </c>
      <c r="Y604" s="259" t="s">
        <v>84</v>
      </c>
      <c r="Z604" s="11">
        <f t="shared" si="91"/>
        <v>4</v>
      </c>
      <c r="AA604" s="409"/>
    </row>
    <row r="605" spans="1:27" ht="15.75" thickBot="1" x14ac:dyDescent="0.3">
      <c r="A605" s="58"/>
      <c r="B605" s="353"/>
      <c r="C605" s="353"/>
      <c r="D605" s="353"/>
      <c r="E605" s="353"/>
      <c r="F605" s="353"/>
      <c r="G605" s="354"/>
      <c r="H605" s="412"/>
      <c r="I605" s="199"/>
      <c r="J605" s="199"/>
      <c r="K605" s="199"/>
      <c r="L605" s="199"/>
      <c r="M605" s="199"/>
      <c r="N605" s="199"/>
      <c r="O605" s="199"/>
      <c r="P605" s="199"/>
      <c r="Q605" s="199"/>
      <c r="R605" s="199"/>
      <c r="S605" s="199"/>
      <c r="T605" s="199"/>
      <c r="U605" s="199"/>
      <c r="V605" s="413"/>
      <c r="W605" s="199"/>
      <c r="X605" s="413"/>
      <c r="Y605" s="482" t="s">
        <v>22</v>
      </c>
      <c r="Z605" s="11">
        <f t="shared" si="91"/>
        <v>0</v>
      </c>
      <c r="AA605" s="409"/>
    </row>
    <row r="606" spans="1:27" x14ac:dyDescent="0.25">
      <c r="A606" s="58"/>
      <c r="B606" s="353"/>
      <c r="C606" s="353"/>
      <c r="D606" s="353"/>
      <c r="E606" s="353"/>
      <c r="F606" s="353"/>
      <c r="G606" s="354"/>
      <c r="H606" s="414">
        <v>4</v>
      </c>
      <c r="I606" s="68"/>
      <c r="J606" s="68"/>
      <c r="K606" s="68"/>
      <c r="L606" s="68"/>
      <c r="M606" s="68"/>
      <c r="N606" s="68"/>
      <c r="O606" s="68"/>
      <c r="P606" s="68"/>
      <c r="Q606" s="67"/>
      <c r="R606" s="68"/>
      <c r="S606" s="68"/>
      <c r="T606" s="68"/>
      <c r="U606" s="68"/>
      <c r="V606" s="356">
        <f t="shared" ref="V606:V619" si="93">SUM(H606,J606,L606,N606,P606,R606,U606)</f>
        <v>4</v>
      </c>
      <c r="W606" s="307">
        <f>$V606/$D$584</f>
        <v>6.0606060606060606E-3</v>
      </c>
      <c r="X606" s="406">
        <f>E584</f>
        <v>569</v>
      </c>
      <c r="Y606" s="483" t="s">
        <v>75</v>
      </c>
      <c r="Z606" s="11">
        <f t="shared" si="91"/>
        <v>4</v>
      </c>
      <c r="AA606" s="409"/>
    </row>
    <row r="607" spans="1:27" x14ac:dyDescent="0.25">
      <c r="A607" s="58"/>
      <c r="B607" s="353"/>
      <c r="C607" s="353"/>
      <c r="D607" s="353"/>
      <c r="E607" s="353"/>
      <c r="F607" s="353"/>
      <c r="G607" s="354"/>
      <c r="H607" s="355">
        <v>1</v>
      </c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356">
        <f t="shared" si="93"/>
        <v>1</v>
      </c>
      <c r="W607" s="309">
        <f t="shared" ref="W607:W619" si="94">$V607/$D$584</f>
        <v>1.5151515151515152E-3</v>
      </c>
      <c r="X607" s="406">
        <f>E584</f>
        <v>569</v>
      </c>
      <c r="Y607" s="484" t="s">
        <v>535</v>
      </c>
      <c r="Z607" s="11">
        <f t="shared" si="91"/>
        <v>1</v>
      </c>
      <c r="AA607" s="174"/>
    </row>
    <row r="608" spans="1:27" x14ac:dyDescent="0.25">
      <c r="A608" s="58"/>
      <c r="B608" s="353"/>
      <c r="C608" s="353"/>
      <c r="D608" s="353"/>
      <c r="E608" s="353"/>
      <c r="F608" s="353"/>
      <c r="G608" s="354"/>
      <c r="H608" s="355">
        <v>1</v>
      </c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356">
        <f t="shared" si="93"/>
        <v>1</v>
      </c>
      <c r="W608" s="309">
        <f t="shared" si="94"/>
        <v>1.5151515151515152E-3</v>
      </c>
      <c r="X608" s="406">
        <f>E584</f>
        <v>569</v>
      </c>
      <c r="Y608" s="484" t="s">
        <v>534</v>
      </c>
      <c r="Z608" s="11">
        <f t="shared" si="91"/>
        <v>1</v>
      </c>
      <c r="AA608" s="409"/>
    </row>
    <row r="609" spans="1:27" x14ac:dyDescent="0.25">
      <c r="A609" s="58"/>
      <c r="B609" s="353"/>
      <c r="C609" s="353"/>
      <c r="D609" s="353"/>
      <c r="E609" s="353"/>
      <c r="F609" s="353"/>
      <c r="G609" s="354"/>
      <c r="H609" s="355">
        <v>1</v>
      </c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356">
        <f t="shared" si="93"/>
        <v>1</v>
      </c>
      <c r="W609" s="309">
        <f t="shared" si="94"/>
        <v>1.5151515151515152E-3</v>
      </c>
      <c r="X609" s="406">
        <f>E584</f>
        <v>569</v>
      </c>
      <c r="Y609" s="485" t="s">
        <v>27</v>
      </c>
      <c r="Z609" s="11">
        <f t="shared" si="91"/>
        <v>1</v>
      </c>
      <c r="AA609" s="174"/>
    </row>
    <row r="610" spans="1:27" x14ac:dyDescent="0.25">
      <c r="A610" s="58"/>
      <c r="B610" s="353"/>
      <c r="C610" s="353"/>
      <c r="D610" s="353"/>
      <c r="E610" s="353"/>
      <c r="F610" s="353" t="s">
        <v>109</v>
      </c>
      <c r="G610" s="354"/>
      <c r="H610" s="355">
        <v>2</v>
      </c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356">
        <f t="shared" si="93"/>
        <v>2</v>
      </c>
      <c r="W610" s="309">
        <f t="shared" si="94"/>
        <v>3.0303030303030303E-3</v>
      </c>
      <c r="X610" s="406">
        <f>E584</f>
        <v>569</v>
      </c>
      <c r="Y610" s="484" t="s">
        <v>459</v>
      </c>
      <c r="Z610" s="11">
        <f t="shared" si="91"/>
        <v>2</v>
      </c>
      <c r="AA610" s="174"/>
    </row>
    <row r="611" spans="1:27" x14ac:dyDescent="0.25">
      <c r="A611" s="58"/>
      <c r="B611" s="353"/>
      <c r="C611" s="353"/>
      <c r="D611" s="353"/>
      <c r="E611" s="353"/>
      <c r="F611" s="353"/>
      <c r="G611" s="354"/>
      <c r="H611" s="355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356">
        <f t="shared" si="93"/>
        <v>0</v>
      </c>
      <c r="W611" s="309">
        <f t="shared" si="94"/>
        <v>0</v>
      </c>
      <c r="X611" s="406">
        <f>E584</f>
        <v>569</v>
      </c>
      <c r="Y611" s="485" t="s">
        <v>204</v>
      </c>
      <c r="Z611" s="11">
        <f t="shared" si="91"/>
        <v>0</v>
      </c>
      <c r="AA611" s="425"/>
    </row>
    <row r="612" spans="1:27" x14ac:dyDescent="0.25">
      <c r="A612" s="58"/>
      <c r="B612" s="353"/>
      <c r="C612" s="353"/>
      <c r="D612" s="353"/>
      <c r="E612" s="353"/>
      <c r="F612" s="353"/>
      <c r="G612" s="354"/>
      <c r="H612" s="355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356">
        <f t="shared" si="93"/>
        <v>0</v>
      </c>
      <c r="W612" s="309">
        <f t="shared" si="94"/>
        <v>0</v>
      </c>
      <c r="X612" s="406">
        <f>E584</f>
        <v>569</v>
      </c>
      <c r="Y612" s="483" t="s">
        <v>192</v>
      </c>
      <c r="Z612" s="11">
        <f t="shared" si="91"/>
        <v>0</v>
      </c>
      <c r="AA612" s="174" t="s">
        <v>505</v>
      </c>
    </row>
    <row r="613" spans="1:27" x14ac:dyDescent="0.25">
      <c r="A613" s="58"/>
      <c r="B613" s="353"/>
      <c r="C613" s="353"/>
      <c r="D613" s="353"/>
      <c r="E613" s="353"/>
      <c r="F613" s="353"/>
      <c r="G613" s="354"/>
      <c r="H613" s="355">
        <v>1</v>
      </c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356">
        <f t="shared" si="93"/>
        <v>1</v>
      </c>
      <c r="W613" s="309">
        <f t="shared" si="94"/>
        <v>1.5151515151515152E-3</v>
      </c>
      <c r="X613" s="406">
        <f>E584</f>
        <v>569</v>
      </c>
      <c r="Y613" s="485" t="s">
        <v>241</v>
      </c>
      <c r="Z613" s="11">
        <f t="shared" si="91"/>
        <v>1</v>
      </c>
      <c r="AA613" s="408" t="s">
        <v>288</v>
      </c>
    </row>
    <row r="614" spans="1:27" x14ac:dyDescent="0.25">
      <c r="A614" s="58"/>
      <c r="B614" s="353"/>
      <c r="C614" s="353"/>
      <c r="D614" s="353"/>
      <c r="E614" s="353"/>
      <c r="F614" s="353"/>
      <c r="G614" s="354"/>
      <c r="H614" s="355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356">
        <f t="shared" si="93"/>
        <v>0</v>
      </c>
      <c r="W614" s="309">
        <f t="shared" si="94"/>
        <v>0</v>
      </c>
      <c r="X614" s="406">
        <f>E584</f>
        <v>569</v>
      </c>
      <c r="Y614" s="485" t="s">
        <v>54</v>
      </c>
      <c r="Z614" s="11">
        <f t="shared" si="91"/>
        <v>0</v>
      </c>
      <c r="AA614" s="408" t="s">
        <v>325</v>
      </c>
    </row>
    <row r="615" spans="1:27" x14ac:dyDescent="0.25">
      <c r="A615" s="58"/>
      <c r="B615" s="353"/>
      <c r="C615" s="353"/>
      <c r="D615" s="353"/>
      <c r="E615" s="353"/>
      <c r="F615" s="353"/>
      <c r="G615" s="354"/>
      <c r="H615" s="355">
        <v>3</v>
      </c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356">
        <f t="shared" si="93"/>
        <v>3</v>
      </c>
      <c r="W615" s="309">
        <f t="shared" si="94"/>
        <v>4.5454545454545452E-3</v>
      </c>
      <c r="X615" s="406">
        <f>E584</f>
        <v>569</v>
      </c>
      <c r="Y615" s="485" t="s">
        <v>110</v>
      </c>
      <c r="Z615" s="11">
        <f t="shared" si="91"/>
        <v>3</v>
      </c>
      <c r="AA615" s="408"/>
    </row>
    <row r="616" spans="1:27" x14ac:dyDescent="0.25">
      <c r="A616" s="58"/>
      <c r="B616" s="353"/>
      <c r="C616" s="353"/>
      <c r="D616" s="353"/>
      <c r="E616" s="353"/>
      <c r="F616" s="353"/>
      <c r="G616" s="354"/>
      <c r="H616" s="355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356">
        <f t="shared" si="93"/>
        <v>0</v>
      </c>
      <c r="W616" s="309">
        <f t="shared" si="94"/>
        <v>0</v>
      </c>
      <c r="X616" s="406">
        <f>E584</f>
        <v>569</v>
      </c>
      <c r="Y616" s="43" t="s">
        <v>72</v>
      </c>
      <c r="Z616" s="11">
        <f t="shared" si="91"/>
        <v>0</v>
      </c>
      <c r="AA616" s="408"/>
    </row>
    <row r="617" spans="1:27" x14ac:dyDescent="0.25">
      <c r="A617" s="58"/>
      <c r="B617" s="353"/>
      <c r="C617" s="353"/>
      <c r="D617" s="353"/>
      <c r="E617" s="353"/>
      <c r="F617" s="353"/>
      <c r="G617" s="354"/>
      <c r="H617" s="355">
        <v>1</v>
      </c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356">
        <f t="shared" si="93"/>
        <v>1</v>
      </c>
      <c r="W617" s="309">
        <f t="shared" si="94"/>
        <v>1.5151515151515152E-3</v>
      </c>
      <c r="X617" s="406">
        <f>E584</f>
        <v>569</v>
      </c>
      <c r="Y617" s="43" t="s">
        <v>363</v>
      </c>
      <c r="Z617" s="11">
        <f t="shared" si="91"/>
        <v>1</v>
      </c>
      <c r="AA617" s="408"/>
    </row>
    <row r="618" spans="1:27" ht="15.75" thickBot="1" x14ac:dyDescent="0.3">
      <c r="A618" s="188"/>
      <c r="B618" s="189"/>
      <c r="C618" s="189"/>
      <c r="D618" s="189"/>
      <c r="E618" s="189"/>
      <c r="F618" s="189"/>
      <c r="G618" s="354"/>
      <c r="H618" s="355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356">
        <f t="shared" si="93"/>
        <v>0</v>
      </c>
      <c r="W618" s="306">
        <f t="shared" si="94"/>
        <v>0</v>
      </c>
      <c r="X618" s="406">
        <f>E584</f>
        <v>569</v>
      </c>
      <c r="Y618" s="44" t="s">
        <v>96</v>
      </c>
      <c r="Z618" s="11">
        <f t="shared" si="91"/>
        <v>0</v>
      </c>
      <c r="AA618" s="415"/>
    </row>
    <row r="619" spans="1:27" ht="15.75" thickBot="1" x14ac:dyDescent="0.3">
      <c r="A619" s="47"/>
      <c r="B619" s="47"/>
      <c r="C619" s="47"/>
      <c r="D619" s="47"/>
      <c r="E619" s="47"/>
      <c r="F619" s="47"/>
      <c r="G619" s="53" t="s">
        <v>5</v>
      </c>
      <c r="H619" s="63">
        <f t="shared" ref="H619:U619" si="95">SUM(H585:H618)</f>
        <v>74</v>
      </c>
      <c r="I619" s="63">
        <f t="shared" si="95"/>
        <v>52</v>
      </c>
      <c r="J619" s="63">
        <f t="shared" si="95"/>
        <v>10</v>
      </c>
      <c r="K619" s="63">
        <f t="shared" si="95"/>
        <v>8</v>
      </c>
      <c r="L619" s="63">
        <f t="shared" si="95"/>
        <v>0</v>
      </c>
      <c r="M619" s="63">
        <f t="shared" si="95"/>
        <v>0</v>
      </c>
      <c r="N619" s="63">
        <f t="shared" si="95"/>
        <v>0</v>
      </c>
      <c r="O619" s="63">
        <f t="shared" si="95"/>
        <v>0</v>
      </c>
      <c r="P619" s="63">
        <f t="shared" si="95"/>
        <v>0</v>
      </c>
      <c r="Q619" s="63">
        <f t="shared" si="95"/>
        <v>0</v>
      </c>
      <c r="R619" s="63">
        <f t="shared" si="95"/>
        <v>0</v>
      </c>
      <c r="S619" s="63">
        <f t="shared" si="95"/>
        <v>0</v>
      </c>
      <c r="T619" s="63">
        <f t="shared" si="95"/>
        <v>0</v>
      </c>
      <c r="U619" s="63">
        <f t="shared" si="95"/>
        <v>7</v>
      </c>
      <c r="V619" s="382">
        <f t="shared" si="93"/>
        <v>91</v>
      </c>
      <c r="W619" s="334">
        <f t="shared" si="94"/>
        <v>0.13787878787878788</v>
      </c>
      <c r="X619" s="469">
        <f>E584</f>
        <v>569</v>
      </c>
    </row>
    <row r="620" spans="1:27" ht="15.75" thickBot="1" x14ac:dyDescent="0.3"/>
    <row r="621" spans="1:27" ht="60.75" thickBot="1" x14ac:dyDescent="0.3">
      <c r="A621" s="49" t="s">
        <v>23</v>
      </c>
      <c r="B621" s="49" t="s">
        <v>50</v>
      </c>
      <c r="C621" s="49" t="s">
        <v>55</v>
      </c>
      <c r="D621" s="49" t="s">
        <v>18</v>
      </c>
      <c r="E621" s="48" t="s">
        <v>17</v>
      </c>
      <c r="F621" s="50" t="s">
        <v>1</v>
      </c>
      <c r="G621" s="51" t="s">
        <v>24</v>
      </c>
      <c r="H621" s="83" t="s">
        <v>70</v>
      </c>
      <c r="I621" s="52" t="s">
        <v>71</v>
      </c>
      <c r="J621" s="52" t="s">
        <v>56</v>
      </c>
      <c r="K621" s="52" t="s">
        <v>61</v>
      </c>
      <c r="L621" s="52" t="s">
        <v>57</v>
      </c>
      <c r="M621" s="52" t="s">
        <v>62</v>
      </c>
      <c r="N621" s="52" t="s">
        <v>58</v>
      </c>
      <c r="O621" s="52" t="s">
        <v>63</v>
      </c>
      <c r="P621" s="52" t="s">
        <v>59</v>
      </c>
      <c r="Q621" s="52" t="s">
        <v>67</v>
      </c>
      <c r="R621" s="52" t="s">
        <v>60</v>
      </c>
      <c r="S621" s="52" t="s">
        <v>68</v>
      </c>
      <c r="T621" s="52" t="s">
        <v>128</v>
      </c>
      <c r="U621" s="52" t="s">
        <v>43</v>
      </c>
      <c r="V621" s="52" t="s">
        <v>5</v>
      </c>
      <c r="W621" s="48" t="s">
        <v>2</v>
      </c>
      <c r="X621" s="49" t="s">
        <v>119</v>
      </c>
      <c r="Y621" s="37" t="s">
        <v>21</v>
      </c>
      <c r="Z621" s="11" t="s">
        <v>5</v>
      </c>
      <c r="AA621" s="36" t="s">
        <v>7</v>
      </c>
    </row>
    <row r="622" spans="1:27" ht="15.75" thickBot="1" x14ac:dyDescent="0.3">
      <c r="A622" s="80">
        <v>1493483</v>
      </c>
      <c r="B622" s="80" t="s">
        <v>238</v>
      </c>
      <c r="C622" s="450">
        <v>576</v>
      </c>
      <c r="D622" s="450">
        <v>637</v>
      </c>
      <c r="E622" s="450">
        <v>565</v>
      </c>
      <c r="F622" s="451">
        <f>E622/D622</f>
        <v>0.88697017268445844</v>
      </c>
      <c r="G622" s="54">
        <v>45092</v>
      </c>
      <c r="H622" s="89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1"/>
      <c r="T622" s="413"/>
      <c r="U622" s="123"/>
      <c r="V622" s="123"/>
      <c r="W622" s="91"/>
      <c r="Y622" s="93" t="s">
        <v>79</v>
      </c>
      <c r="AA622" s="45" t="s">
        <v>74</v>
      </c>
    </row>
    <row r="623" spans="1:27" x14ac:dyDescent="0.25">
      <c r="A623" s="58"/>
      <c r="B623" s="353"/>
      <c r="C623" s="353"/>
      <c r="D623" s="353"/>
      <c r="E623" s="353"/>
      <c r="F623" s="353"/>
      <c r="G623" s="354"/>
      <c r="H623" s="348"/>
      <c r="I623" s="65">
        <v>5</v>
      </c>
      <c r="J623" s="65"/>
      <c r="K623" s="65"/>
      <c r="L623" s="65">
        <v>2</v>
      </c>
      <c r="M623" s="65"/>
      <c r="N623" s="65"/>
      <c r="O623" s="65"/>
      <c r="P623" s="65"/>
      <c r="Q623" s="65"/>
      <c r="R623" s="65"/>
      <c r="S623" s="65"/>
      <c r="T623" s="65"/>
      <c r="U623" s="65"/>
      <c r="V623" s="378">
        <f>SUM(H623,J623,L623,N623,P623,R623,U623,T623)</f>
        <v>2</v>
      </c>
      <c r="W623" s="307">
        <f>$V623/$D$622</f>
        <v>3.1397174254317113E-3</v>
      </c>
      <c r="X623" s="406">
        <f>E622</f>
        <v>565</v>
      </c>
      <c r="Y623" s="39" t="s">
        <v>19</v>
      </c>
      <c r="Z623" s="11">
        <f>V623</f>
        <v>2</v>
      </c>
      <c r="AA623" s="345"/>
    </row>
    <row r="624" spans="1:27" x14ac:dyDescent="0.25">
      <c r="A624" s="58"/>
      <c r="B624" s="353"/>
      <c r="C624" s="353"/>
      <c r="D624" s="353"/>
      <c r="E624" s="353"/>
      <c r="F624" s="353"/>
      <c r="G624" s="354"/>
      <c r="H624" s="355">
        <v>7</v>
      </c>
      <c r="I624" s="67"/>
      <c r="J624" s="67">
        <v>4</v>
      </c>
      <c r="K624" s="67"/>
      <c r="L624" s="67">
        <v>2</v>
      </c>
      <c r="M624" s="67"/>
      <c r="N624" s="72"/>
      <c r="O624" s="67"/>
      <c r="P624" s="67"/>
      <c r="Q624" s="67"/>
      <c r="R624" s="67"/>
      <c r="S624" s="67"/>
      <c r="T624" s="67"/>
      <c r="U624" s="67"/>
      <c r="V624" s="356">
        <f>SUM(H624,J624,L624,N624,P624,R624,U624,T624)</f>
        <v>13</v>
      </c>
      <c r="W624" s="309">
        <f t="shared" ref="W624:W642" si="96">$V624/$D$622</f>
        <v>2.0408163265306121E-2</v>
      </c>
      <c r="X624" s="406">
        <f>E622</f>
        <v>565</v>
      </c>
      <c r="Y624" s="258" t="s">
        <v>51</v>
      </c>
      <c r="Z624" s="11">
        <f t="shared" ref="Z624:Z656" si="97">V624</f>
        <v>13</v>
      </c>
      <c r="AA624" s="345"/>
    </row>
    <row r="625" spans="1:27" x14ac:dyDescent="0.25">
      <c r="A625" s="58"/>
      <c r="B625" s="353"/>
      <c r="C625" s="353"/>
      <c r="D625" s="353"/>
      <c r="E625" s="353"/>
      <c r="F625" s="353"/>
      <c r="G625" s="354"/>
      <c r="H625" s="355">
        <v>29</v>
      </c>
      <c r="I625" s="67"/>
      <c r="J625" s="67">
        <v>6</v>
      </c>
      <c r="K625" s="67"/>
      <c r="L625" s="67">
        <v>1</v>
      </c>
      <c r="M625" s="67"/>
      <c r="N625" s="67"/>
      <c r="O625" s="67"/>
      <c r="P625" s="67"/>
      <c r="Q625" s="67"/>
      <c r="R625" s="67"/>
      <c r="S625" s="67"/>
      <c r="T625" s="67"/>
      <c r="U625" s="67"/>
      <c r="V625" s="356">
        <f t="shared" ref="V625:V641" si="98">SUM(H625,J625,L625,N625,P625,R625,U625,T625)</f>
        <v>36</v>
      </c>
      <c r="W625" s="309">
        <f t="shared" si="96"/>
        <v>5.6514913657770803E-2</v>
      </c>
      <c r="X625" s="406">
        <f>E622</f>
        <v>565</v>
      </c>
      <c r="Y625" s="40" t="s">
        <v>16</v>
      </c>
      <c r="Z625" s="11">
        <f t="shared" si="97"/>
        <v>36</v>
      </c>
      <c r="AA625" s="372"/>
    </row>
    <row r="626" spans="1:27" x14ac:dyDescent="0.25">
      <c r="A626" s="58"/>
      <c r="B626" s="353"/>
      <c r="C626" s="353"/>
      <c r="D626" s="353"/>
      <c r="E626" s="353"/>
      <c r="F626" s="353"/>
      <c r="G626" s="354"/>
      <c r="H626" s="355"/>
      <c r="I626" s="67"/>
      <c r="J626" s="407"/>
      <c r="K626" s="407"/>
      <c r="L626" s="407"/>
      <c r="M626" s="67"/>
      <c r="N626" s="67"/>
      <c r="O626" s="67"/>
      <c r="P626" s="67"/>
      <c r="Q626" s="67"/>
      <c r="R626" s="67"/>
      <c r="S626" s="67"/>
      <c r="T626" s="67"/>
      <c r="U626" s="67"/>
      <c r="V626" s="356">
        <f t="shared" si="98"/>
        <v>0</v>
      </c>
      <c r="W626" s="309">
        <f t="shared" si="96"/>
        <v>0</v>
      </c>
      <c r="X626" s="406">
        <f>E622</f>
        <v>565</v>
      </c>
      <c r="Y626" s="40" t="s">
        <v>4</v>
      </c>
      <c r="Z626" s="11">
        <f t="shared" si="97"/>
        <v>0</v>
      </c>
      <c r="AA626" s="372"/>
    </row>
    <row r="627" spans="1:27" x14ac:dyDescent="0.25">
      <c r="A627" s="58"/>
      <c r="B627" s="353"/>
      <c r="C627" s="353"/>
      <c r="D627" s="353"/>
      <c r="E627" s="353"/>
      <c r="F627" s="353"/>
      <c r="G627" s="354"/>
      <c r="H627" s="355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356">
        <f t="shared" si="98"/>
        <v>0</v>
      </c>
      <c r="W627" s="309">
        <f t="shared" si="96"/>
        <v>0</v>
      </c>
      <c r="X627" s="406">
        <f>E622</f>
        <v>565</v>
      </c>
      <c r="Y627" s="40" t="s">
        <v>14</v>
      </c>
      <c r="Z627" s="11">
        <f t="shared" si="97"/>
        <v>0</v>
      </c>
      <c r="AA627" s="174"/>
    </row>
    <row r="628" spans="1:27" x14ac:dyDescent="0.25">
      <c r="A628" s="58"/>
      <c r="B628" s="353"/>
      <c r="C628" s="353"/>
      <c r="D628" s="353"/>
      <c r="E628" s="353"/>
      <c r="F628" s="353"/>
      <c r="G628" s="354"/>
      <c r="H628" s="355"/>
      <c r="I628" s="67">
        <v>4</v>
      </c>
      <c r="J628" s="67">
        <v>3</v>
      </c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356">
        <f t="shared" si="98"/>
        <v>3</v>
      </c>
      <c r="W628" s="309">
        <f t="shared" si="96"/>
        <v>4.7095761381475663E-3</v>
      </c>
      <c r="X628" s="406">
        <f>E622</f>
        <v>565</v>
      </c>
      <c r="Y628" s="40" t="s">
        <v>15</v>
      </c>
      <c r="Z628" s="11">
        <f t="shared" si="97"/>
        <v>3</v>
      </c>
      <c r="AA628" s="352"/>
    </row>
    <row r="629" spans="1:27" x14ac:dyDescent="0.25">
      <c r="A629" s="58" t="s">
        <v>182</v>
      </c>
      <c r="B629" s="353"/>
      <c r="C629" s="353"/>
      <c r="D629" s="353"/>
      <c r="E629" s="353"/>
      <c r="F629" s="353"/>
      <c r="G629" s="354"/>
      <c r="H629" s="355"/>
      <c r="I629" s="67">
        <v>4</v>
      </c>
      <c r="J629" s="67"/>
      <c r="K629" s="67">
        <v>2</v>
      </c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356">
        <f t="shared" si="98"/>
        <v>0</v>
      </c>
      <c r="W629" s="309">
        <f t="shared" si="96"/>
        <v>0</v>
      </c>
      <c r="X629" s="406">
        <f>E622</f>
        <v>565</v>
      </c>
      <c r="Y629" s="40" t="s">
        <v>8</v>
      </c>
      <c r="Z629" s="11">
        <f t="shared" si="97"/>
        <v>0</v>
      </c>
      <c r="AA629" s="352"/>
    </row>
    <row r="630" spans="1:27" x14ac:dyDescent="0.25">
      <c r="A630" s="58"/>
      <c r="B630" s="353"/>
      <c r="C630" s="353"/>
      <c r="D630" s="353"/>
      <c r="E630" s="353"/>
      <c r="F630" s="353"/>
      <c r="G630" s="354"/>
      <c r="H630" s="355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356">
        <f t="shared" si="98"/>
        <v>0</v>
      </c>
      <c r="W630" s="309">
        <f t="shared" si="96"/>
        <v>0</v>
      </c>
      <c r="X630" s="406">
        <f>E622</f>
        <v>565</v>
      </c>
      <c r="Y630" s="40" t="s">
        <v>9</v>
      </c>
      <c r="Z630" s="11">
        <f t="shared" si="97"/>
        <v>0</v>
      </c>
      <c r="AA630" s="408"/>
    </row>
    <row r="631" spans="1:27" x14ac:dyDescent="0.25">
      <c r="A631" s="58"/>
      <c r="B631" s="353"/>
      <c r="C631" s="353"/>
      <c r="D631" s="353"/>
      <c r="E631" s="353"/>
      <c r="F631" s="353"/>
      <c r="G631" s="354"/>
      <c r="H631" s="375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>
        <v>1</v>
      </c>
      <c r="V631" s="356">
        <f t="shared" si="98"/>
        <v>1</v>
      </c>
      <c r="W631" s="309">
        <f t="shared" si="96"/>
        <v>1.5698587127158557E-3</v>
      </c>
      <c r="X631" s="406">
        <f>E622</f>
        <v>565</v>
      </c>
      <c r="Y631" s="40" t="s">
        <v>72</v>
      </c>
      <c r="Z631" s="11">
        <f t="shared" si="97"/>
        <v>1</v>
      </c>
      <c r="AA631" s="408"/>
    </row>
    <row r="632" spans="1:27" x14ac:dyDescent="0.25">
      <c r="A632" s="58"/>
      <c r="B632" s="353"/>
      <c r="C632" s="353"/>
      <c r="D632" s="353"/>
      <c r="E632" s="353"/>
      <c r="F632" s="353"/>
      <c r="G632" s="354"/>
      <c r="H632" s="375">
        <v>1</v>
      </c>
      <c r="I632" s="67"/>
      <c r="J632" s="67"/>
      <c r="K632" s="67"/>
      <c r="L632" s="67">
        <v>1</v>
      </c>
      <c r="M632" s="67"/>
      <c r="N632" s="67"/>
      <c r="O632" s="67"/>
      <c r="P632" s="67"/>
      <c r="Q632" s="67"/>
      <c r="R632" s="67"/>
      <c r="S632" s="67"/>
      <c r="T632" s="67"/>
      <c r="U632" s="67"/>
      <c r="V632" s="356">
        <f t="shared" si="98"/>
        <v>2</v>
      </c>
      <c r="W632" s="309">
        <f t="shared" si="96"/>
        <v>3.1397174254317113E-3</v>
      </c>
      <c r="X632" s="406">
        <f>E622</f>
        <v>565</v>
      </c>
      <c r="Y632" s="40" t="s">
        <v>0</v>
      </c>
      <c r="Z632" s="11">
        <f t="shared" si="97"/>
        <v>2</v>
      </c>
      <c r="AA632" s="409"/>
    </row>
    <row r="633" spans="1:27" x14ac:dyDescent="0.25">
      <c r="A633" s="58"/>
      <c r="B633" s="353"/>
      <c r="C633" s="353"/>
      <c r="D633" s="353"/>
      <c r="E633" s="353"/>
      <c r="F633" s="353"/>
      <c r="G633" s="354"/>
      <c r="H633" s="375"/>
      <c r="I633" s="67">
        <v>1</v>
      </c>
      <c r="J633" s="67"/>
      <c r="K633" s="67"/>
      <c r="L633" s="67">
        <v>1</v>
      </c>
      <c r="M633" s="67"/>
      <c r="N633" s="67"/>
      <c r="O633" s="67"/>
      <c r="P633" s="67"/>
      <c r="Q633" s="67"/>
      <c r="R633" s="67"/>
      <c r="S633" s="67"/>
      <c r="T633" s="67"/>
      <c r="U633" s="67"/>
      <c r="V633" s="356">
        <f t="shared" si="98"/>
        <v>1</v>
      </c>
      <c r="W633" s="309">
        <f t="shared" si="96"/>
        <v>1.5698587127158557E-3</v>
      </c>
      <c r="X633" s="406">
        <f>E622</f>
        <v>565</v>
      </c>
      <c r="Y633" s="40" t="s">
        <v>20</v>
      </c>
      <c r="Z633" s="11">
        <f t="shared" si="97"/>
        <v>1</v>
      </c>
      <c r="AA633" s="409"/>
    </row>
    <row r="634" spans="1:27" x14ac:dyDescent="0.25">
      <c r="A634" s="58"/>
      <c r="B634" s="353"/>
      <c r="C634" s="353"/>
      <c r="D634" s="353"/>
      <c r="E634" s="353"/>
      <c r="F634" s="353" t="s">
        <v>109</v>
      </c>
      <c r="G634" s="354"/>
      <c r="H634" s="375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356">
        <f t="shared" si="98"/>
        <v>0</v>
      </c>
      <c r="W634" s="309">
        <f t="shared" si="96"/>
        <v>0</v>
      </c>
      <c r="X634" s="406">
        <f>E622</f>
        <v>565</v>
      </c>
      <c r="Y634" s="40" t="s">
        <v>3</v>
      </c>
      <c r="Z634" s="11">
        <f t="shared" si="97"/>
        <v>0</v>
      </c>
      <c r="AA634" s="409"/>
    </row>
    <row r="635" spans="1:27" x14ac:dyDescent="0.25">
      <c r="A635" s="430"/>
      <c r="B635" s="432"/>
      <c r="C635" s="432"/>
      <c r="D635" s="432"/>
      <c r="E635" s="432"/>
      <c r="F635" s="432"/>
      <c r="G635" s="431"/>
      <c r="H635" s="410"/>
      <c r="I635" s="67">
        <v>12</v>
      </c>
      <c r="J635" s="72"/>
      <c r="K635" s="72"/>
      <c r="L635" s="72"/>
      <c r="M635" s="67"/>
      <c r="N635" s="72"/>
      <c r="O635" s="72"/>
      <c r="P635" s="72"/>
      <c r="Q635" s="72"/>
      <c r="R635" s="72"/>
      <c r="S635" s="72"/>
      <c r="T635" s="72"/>
      <c r="U635" s="72"/>
      <c r="V635" s="356">
        <f t="shared" si="98"/>
        <v>0</v>
      </c>
      <c r="W635" s="309">
        <f t="shared" si="96"/>
        <v>0</v>
      </c>
      <c r="X635" s="406">
        <f>E622</f>
        <v>565</v>
      </c>
      <c r="Y635" s="40" t="s">
        <v>477</v>
      </c>
      <c r="Z635" s="11">
        <f t="shared" si="97"/>
        <v>0</v>
      </c>
      <c r="AA635" s="409"/>
    </row>
    <row r="636" spans="1:27" x14ac:dyDescent="0.25">
      <c r="A636" s="430"/>
      <c r="B636" s="432"/>
      <c r="C636" s="432"/>
      <c r="D636" s="432"/>
      <c r="E636" s="432"/>
      <c r="F636" s="432"/>
      <c r="G636" s="431"/>
      <c r="H636" s="402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356">
        <f t="shared" si="98"/>
        <v>0</v>
      </c>
      <c r="W636" s="309">
        <f t="shared" si="96"/>
        <v>0</v>
      </c>
      <c r="X636" s="406">
        <f>E622</f>
        <v>565</v>
      </c>
      <c r="Y636" s="258" t="s">
        <v>88</v>
      </c>
      <c r="Z636" s="11">
        <f t="shared" si="97"/>
        <v>0</v>
      </c>
      <c r="AA636" s="409"/>
    </row>
    <row r="637" spans="1:27" x14ac:dyDescent="0.25">
      <c r="A637" s="58"/>
      <c r="B637" s="353"/>
      <c r="C637" s="353"/>
      <c r="D637" s="353"/>
      <c r="E637" s="353"/>
      <c r="F637" s="353"/>
      <c r="G637" s="62"/>
      <c r="H637" s="364"/>
      <c r="I637" s="364">
        <v>13</v>
      </c>
      <c r="J637" s="67"/>
      <c r="K637" s="67"/>
      <c r="L637" s="67"/>
      <c r="M637" s="364"/>
      <c r="N637" s="67"/>
      <c r="O637" s="67"/>
      <c r="P637" s="67"/>
      <c r="Q637" s="67"/>
      <c r="R637" s="67"/>
      <c r="S637" s="67"/>
      <c r="T637" s="67"/>
      <c r="U637" s="67"/>
      <c r="V637" s="356">
        <f t="shared" si="98"/>
        <v>0</v>
      </c>
      <c r="W637" s="309">
        <f t="shared" si="96"/>
        <v>0</v>
      </c>
      <c r="X637" s="406">
        <f>E622</f>
        <v>565</v>
      </c>
      <c r="Y637" s="258" t="s">
        <v>13</v>
      </c>
      <c r="Z637" s="11">
        <f t="shared" si="97"/>
        <v>0</v>
      </c>
      <c r="AA637" s="411"/>
    </row>
    <row r="638" spans="1:27" x14ac:dyDescent="0.25">
      <c r="A638" s="58"/>
      <c r="B638" s="353"/>
      <c r="C638" s="353"/>
      <c r="D638" s="353"/>
      <c r="E638" s="353"/>
      <c r="F638" s="353"/>
      <c r="G638" s="62"/>
      <c r="H638" s="364"/>
      <c r="I638" s="67">
        <v>7</v>
      </c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356">
        <f t="shared" si="98"/>
        <v>0</v>
      </c>
      <c r="W638" s="309">
        <f t="shared" si="96"/>
        <v>0</v>
      </c>
      <c r="X638" s="406">
        <f>E622</f>
        <v>565</v>
      </c>
      <c r="Y638" s="40" t="s">
        <v>100</v>
      </c>
      <c r="Z638" s="11">
        <f t="shared" si="97"/>
        <v>0</v>
      </c>
      <c r="AA638" s="175" t="s">
        <v>314</v>
      </c>
    </row>
    <row r="639" spans="1:27" x14ac:dyDescent="0.25">
      <c r="A639" s="58"/>
      <c r="B639" s="353"/>
      <c r="C639" s="353"/>
      <c r="D639" s="353"/>
      <c r="E639" s="353"/>
      <c r="F639" s="353"/>
      <c r="G639" s="354"/>
      <c r="H639" s="355"/>
      <c r="I639" s="67"/>
      <c r="J639" s="67"/>
      <c r="K639" s="67"/>
      <c r="L639" s="67">
        <v>4</v>
      </c>
      <c r="M639" s="67"/>
      <c r="N639" s="67"/>
      <c r="O639" s="67"/>
      <c r="P639" s="67"/>
      <c r="Q639" s="67"/>
      <c r="R639" s="67"/>
      <c r="S639" s="67"/>
      <c r="T639" s="67"/>
      <c r="U639" s="67"/>
      <c r="V639" s="356">
        <f t="shared" si="98"/>
        <v>4</v>
      </c>
      <c r="W639" s="309">
        <f t="shared" si="96"/>
        <v>6.2794348508634227E-3</v>
      </c>
      <c r="X639" s="406">
        <f>E622</f>
        <v>565</v>
      </c>
      <c r="Y639" s="259" t="s">
        <v>29</v>
      </c>
      <c r="Z639" s="11">
        <f t="shared" si="97"/>
        <v>4</v>
      </c>
      <c r="AA639" s="409"/>
    </row>
    <row r="640" spans="1:27" x14ac:dyDescent="0.25">
      <c r="A640" s="58"/>
      <c r="B640" s="353"/>
      <c r="C640" s="353"/>
      <c r="D640" s="353"/>
      <c r="E640" s="353"/>
      <c r="F640" s="353"/>
      <c r="G640" s="354"/>
      <c r="H640" s="355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356">
        <f t="shared" si="98"/>
        <v>0</v>
      </c>
      <c r="W640" s="309">
        <f t="shared" si="96"/>
        <v>0</v>
      </c>
      <c r="X640" s="406">
        <f>E622</f>
        <v>565</v>
      </c>
      <c r="Y640" s="40" t="s">
        <v>102</v>
      </c>
      <c r="Z640" s="11">
        <f t="shared" si="97"/>
        <v>0</v>
      </c>
      <c r="AA640" s="411"/>
    </row>
    <row r="641" spans="1:27" x14ac:dyDescent="0.25">
      <c r="A641" s="58"/>
      <c r="B641" s="353"/>
      <c r="C641" s="353"/>
      <c r="D641" s="353"/>
      <c r="E641" s="353"/>
      <c r="F641" s="353" t="s">
        <v>109</v>
      </c>
      <c r="G641" s="354"/>
      <c r="H641" s="361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356">
        <f t="shared" si="98"/>
        <v>0</v>
      </c>
      <c r="W641" s="309">
        <f t="shared" si="96"/>
        <v>0</v>
      </c>
      <c r="X641" s="406">
        <f>E622</f>
        <v>565</v>
      </c>
      <c r="Y641" s="259" t="s">
        <v>10</v>
      </c>
      <c r="Z641" s="11">
        <f t="shared" si="97"/>
        <v>0</v>
      </c>
      <c r="AA641" s="408"/>
    </row>
    <row r="642" spans="1:27" ht="15.75" thickBot="1" x14ac:dyDescent="0.3">
      <c r="A642" s="58"/>
      <c r="B642" s="353"/>
      <c r="C642" s="353"/>
      <c r="D642" s="353"/>
      <c r="E642" s="353"/>
      <c r="F642" s="353"/>
      <c r="G642" s="354"/>
      <c r="H642" s="361"/>
      <c r="I642" s="72">
        <v>5</v>
      </c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356">
        <f>SUM(H642,J642,L642,N642,P642,R642,U642,T642)</f>
        <v>0</v>
      </c>
      <c r="W642" s="334">
        <f t="shared" si="96"/>
        <v>0</v>
      </c>
      <c r="X642" s="406">
        <f>E622</f>
        <v>565</v>
      </c>
      <c r="Y642" s="259" t="s">
        <v>84</v>
      </c>
      <c r="Z642" s="11">
        <f t="shared" si="97"/>
        <v>0</v>
      </c>
      <c r="AA642" s="409"/>
    </row>
    <row r="643" spans="1:27" ht="15.75" thickBot="1" x14ac:dyDescent="0.3">
      <c r="A643" s="58"/>
      <c r="B643" s="353"/>
      <c r="C643" s="353"/>
      <c r="D643" s="353"/>
      <c r="E643" s="353"/>
      <c r="F643" s="353"/>
      <c r="G643" s="354"/>
      <c r="H643" s="412"/>
      <c r="I643" s="199"/>
      <c r="J643" s="199"/>
      <c r="K643" s="199"/>
      <c r="L643" s="199"/>
      <c r="M643" s="199"/>
      <c r="N643" s="199"/>
      <c r="O643" s="199"/>
      <c r="P643" s="199"/>
      <c r="Q643" s="199"/>
      <c r="R643" s="199"/>
      <c r="S643" s="199"/>
      <c r="T643" s="199"/>
      <c r="U643" s="199"/>
      <c r="V643" s="413"/>
      <c r="W643" s="199"/>
      <c r="X643" s="413"/>
      <c r="Y643" s="482" t="s">
        <v>22</v>
      </c>
      <c r="Z643" s="11">
        <f t="shared" si="97"/>
        <v>0</v>
      </c>
      <c r="AA643" s="409"/>
    </row>
    <row r="644" spans="1:27" x14ac:dyDescent="0.25">
      <c r="A644" s="58"/>
      <c r="B644" s="353"/>
      <c r="C644" s="353"/>
      <c r="D644" s="353"/>
      <c r="E644" s="353"/>
      <c r="F644" s="353"/>
      <c r="G644" s="354"/>
      <c r="H644" s="414"/>
      <c r="I644" s="68"/>
      <c r="J644" s="68"/>
      <c r="K644" s="68"/>
      <c r="L644" s="68"/>
      <c r="M644" s="68"/>
      <c r="N644" s="68"/>
      <c r="O644" s="68"/>
      <c r="P644" s="68"/>
      <c r="Q644" s="67"/>
      <c r="R644" s="68"/>
      <c r="S644" s="68"/>
      <c r="T644" s="68"/>
      <c r="U644" s="68"/>
      <c r="V644" s="356">
        <f t="shared" ref="V644:V657" si="99">SUM(H644,J644,L644,N644,P644,R644,U644)</f>
        <v>0</v>
      </c>
      <c r="W644" s="307">
        <f>$V644/$D$622</f>
        <v>0</v>
      </c>
      <c r="X644" s="406">
        <f>E622</f>
        <v>565</v>
      </c>
      <c r="Y644" s="483" t="s">
        <v>75</v>
      </c>
      <c r="Z644" s="11">
        <f t="shared" si="97"/>
        <v>0</v>
      </c>
      <c r="AA644" s="409"/>
    </row>
    <row r="645" spans="1:27" x14ac:dyDescent="0.25">
      <c r="A645" s="58"/>
      <c r="B645" s="353"/>
      <c r="C645" s="353"/>
      <c r="D645" s="353"/>
      <c r="E645" s="353"/>
      <c r="F645" s="353"/>
      <c r="G645" s="354"/>
      <c r="H645" s="355">
        <v>2</v>
      </c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356">
        <f t="shared" si="99"/>
        <v>2</v>
      </c>
      <c r="W645" s="309">
        <f t="shared" ref="W645:W656" si="100">$V645/$D$622</f>
        <v>3.1397174254317113E-3</v>
      </c>
      <c r="X645" s="406">
        <f>E622</f>
        <v>565</v>
      </c>
      <c r="Y645" s="484" t="s">
        <v>535</v>
      </c>
      <c r="Z645" s="11">
        <f t="shared" si="97"/>
        <v>2</v>
      </c>
      <c r="AA645" s="174"/>
    </row>
    <row r="646" spans="1:27" x14ac:dyDescent="0.25">
      <c r="A646" s="58"/>
      <c r="B646" s="353"/>
      <c r="C646" s="353"/>
      <c r="D646" s="353"/>
      <c r="E646" s="353"/>
      <c r="F646" s="353"/>
      <c r="G646" s="354"/>
      <c r="H646" s="355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356">
        <f t="shared" si="99"/>
        <v>0</v>
      </c>
      <c r="W646" s="309">
        <f t="shared" si="100"/>
        <v>0</v>
      </c>
      <c r="X646" s="406">
        <f>E622</f>
        <v>565</v>
      </c>
      <c r="Y646" s="484" t="s">
        <v>534</v>
      </c>
      <c r="Z646" s="11">
        <f t="shared" si="97"/>
        <v>0</v>
      </c>
      <c r="AA646" s="409"/>
    </row>
    <row r="647" spans="1:27" x14ac:dyDescent="0.25">
      <c r="A647" s="58"/>
      <c r="B647" s="353"/>
      <c r="C647" s="353"/>
      <c r="D647" s="353"/>
      <c r="E647" s="353"/>
      <c r="F647" s="353"/>
      <c r="G647" s="354"/>
      <c r="H647" s="355">
        <v>1</v>
      </c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356">
        <f t="shared" si="99"/>
        <v>1</v>
      </c>
      <c r="W647" s="309">
        <f t="shared" si="100"/>
        <v>1.5698587127158557E-3</v>
      </c>
      <c r="X647" s="406">
        <f>E622</f>
        <v>565</v>
      </c>
      <c r="Y647" s="485" t="s">
        <v>27</v>
      </c>
      <c r="Z647" s="11">
        <f t="shared" si="97"/>
        <v>1</v>
      </c>
      <c r="AA647" s="174"/>
    </row>
    <row r="648" spans="1:27" x14ac:dyDescent="0.25">
      <c r="A648" s="58"/>
      <c r="B648" s="353"/>
      <c r="C648" s="353"/>
      <c r="D648" s="353"/>
      <c r="E648" s="353"/>
      <c r="F648" s="353" t="s">
        <v>109</v>
      </c>
      <c r="G648" s="354"/>
      <c r="H648" s="355">
        <v>4</v>
      </c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356">
        <f t="shared" si="99"/>
        <v>4</v>
      </c>
      <c r="W648" s="309">
        <f t="shared" si="100"/>
        <v>6.2794348508634227E-3</v>
      </c>
      <c r="X648" s="406">
        <f>E622</f>
        <v>565</v>
      </c>
      <c r="Y648" s="484" t="s">
        <v>459</v>
      </c>
      <c r="Z648" s="11">
        <f t="shared" si="97"/>
        <v>4</v>
      </c>
      <c r="AA648" s="174"/>
    </row>
    <row r="649" spans="1:27" x14ac:dyDescent="0.25">
      <c r="A649" s="58"/>
      <c r="B649" s="353"/>
      <c r="C649" s="353"/>
      <c r="D649" s="353"/>
      <c r="E649" s="353"/>
      <c r="F649" s="353"/>
      <c r="G649" s="354"/>
      <c r="H649" s="355">
        <v>1</v>
      </c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356">
        <f t="shared" si="99"/>
        <v>1</v>
      </c>
      <c r="W649" s="309">
        <f t="shared" si="100"/>
        <v>1.5698587127158557E-3</v>
      </c>
      <c r="X649" s="406">
        <f>E622</f>
        <v>565</v>
      </c>
      <c r="Y649" s="485" t="s">
        <v>204</v>
      </c>
      <c r="Z649" s="11">
        <f t="shared" si="97"/>
        <v>1</v>
      </c>
      <c r="AA649" s="425"/>
    </row>
    <row r="650" spans="1:27" x14ac:dyDescent="0.25">
      <c r="A650" s="58"/>
      <c r="B650" s="353"/>
      <c r="C650" s="353"/>
      <c r="D650" s="353"/>
      <c r="E650" s="353"/>
      <c r="F650" s="353"/>
      <c r="G650" s="354"/>
      <c r="H650" s="355">
        <v>1</v>
      </c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356">
        <f t="shared" si="99"/>
        <v>1</v>
      </c>
      <c r="W650" s="309">
        <f t="shared" si="100"/>
        <v>1.5698587127158557E-3</v>
      </c>
      <c r="X650" s="406">
        <f>E622</f>
        <v>565</v>
      </c>
      <c r="Y650" s="483" t="s">
        <v>192</v>
      </c>
      <c r="Z650" s="11">
        <f t="shared" si="97"/>
        <v>1</v>
      </c>
      <c r="AA650" s="174"/>
    </row>
    <row r="651" spans="1:27" x14ac:dyDescent="0.25">
      <c r="A651" s="58"/>
      <c r="B651" s="353"/>
      <c r="C651" s="353"/>
      <c r="D651" s="353"/>
      <c r="E651" s="353"/>
      <c r="F651" s="353"/>
      <c r="G651" s="354"/>
      <c r="H651" s="355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356">
        <f t="shared" si="99"/>
        <v>0</v>
      </c>
      <c r="W651" s="309">
        <f t="shared" si="100"/>
        <v>0</v>
      </c>
      <c r="X651" s="406">
        <f>E622</f>
        <v>565</v>
      </c>
      <c r="Y651" s="485" t="s">
        <v>241</v>
      </c>
      <c r="Z651" s="11">
        <f t="shared" si="97"/>
        <v>0</v>
      </c>
      <c r="AA651" s="408"/>
    </row>
    <row r="652" spans="1:27" x14ac:dyDescent="0.25">
      <c r="A652" s="58"/>
      <c r="B652" s="353"/>
      <c r="C652" s="353"/>
      <c r="D652" s="353"/>
      <c r="E652" s="353"/>
      <c r="F652" s="353"/>
      <c r="G652" s="354"/>
      <c r="H652" s="355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356">
        <f t="shared" si="99"/>
        <v>0</v>
      </c>
      <c r="W652" s="309">
        <f t="shared" si="100"/>
        <v>0</v>
      </c>
      <c r="X652" s="406">
        <f>E622</f>
        <v>565</v>
      </c>
      <c r="Y652" s="485" t="s">
        <v>54</v>
      </c>
      <c r="Z652" s="11">
        <f t="shared" si="97"/>
        <v>0</v>
      </c>
      <c r="AA652" s="408" t="s">
        <v>559</v>
      </c>
    </row>
    <row r="653" spans="1:27" x14ac:dyDescent="0.25">
      <c r="A653" s="58"/>
      <c r="B653" s="353"/>
      <c r="C653" s="353"/>
      <c r="D653" s="353"/>
      <c r="E653" s="353"/>
      <c r="F653" s="353"/>
      <c r="G653" s="354"/>
      <c r="H653" s="355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356">
        <f t="shared" si="99"/>
        <v>0</v>
      </c>
      <c r="W653" s="309">
        <f t="shared" si="100"/>
        <v>0</v>
      </c>
      <c r="X653" s="406">
        <f>E622</f>
        <v>565</v>
      </c>
      <c r="Y653" s="485" t="s">
        <v>110</v>
      </c>
      <c r="Z653" s="11">
        <f t="shared" si="97"/>
        <v>0</v>
      </c>
      <c r="AA653" s="408"/>
    </row>
    <row r="654" spans="1:27" x14ac:dyDescent="0.25">
      <c r="A654" s="58"/>
      <c r="B654" s="353"/>
      <c r="C654" s="353"/>
      <c r="D654" s="353"/>
      <c r="E654" s="353"/>
      <c r="F654" s="353"/>
      <c r="G654" s="354"/>
      <c r="H654" s="355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356">
        <f t="shared" si="99"/>
        <v>0</v>
      </c>
      <c r="W654" s="309">
        <f t="shared" si="100"/>
        <v>0</v>
      </c>
      <c r="X654" s="406">
        <f>E622</f>
        <v>565</v>
      </c>
      <c r="Y654" s="43" t="s">
        <v>72</v>
      </c>
      <c r="Z654" s="11">
        <f t="shared" si="97"/>
        <v>0</v>
      </c>
      <c r="AA654" s="408"/>
    </row>
    <row r="655" spans="1:27" x14ac:dyDescent="0.25">
      <c r="A655" s="58"/>
      <c r="B655" s="353"/>
      <c r="C655" s="353"/>
      <c r="D655" s="353"/>
      <c r="E655" s="353"/>
      <c r="F655" s="353"/>
      <c r="G655" s="354"/>
      <c r="H655" s="355">
        <v>1</v>
      </c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356">
        <f t="shared" si="99"/>
        <v>1</v>
      </c>
      <c r="W655" s="309">
        <f t="shared" si="100"/>
        <v>1.5698587127158557E-3</v>
      </c>
      <c r="X655" s="406">
        <f>E622</f>
        <v>565</v>
      </c>
      <c r="Y655" s="43" t="s">
        <v>363</v>
      </c>
      <c r="Z655" s="11">
        <f t="shared" si="97"/>
        <v>1</v>
      </c>
      <c r="AA655" s="408"/>
    </row>
    <row r="656" spans="1:27" ht="15.75" thickBot="1" x14ac:dyDescent="0.3">
      <c r="A656" s="188"/>
      <c r="B656" s="189"/>
      <c r="C656" s="189"/>
      <c r="D656" s="189"/>
      <c r="E656" s="189"/>
      <c r="F656" s="189"/>
      <c r="G656" s="354"/>
      <c r="H656" s="355">
        <v>1</v>
      </c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356">
        <f t="shared" si="99"/>
        <v>1</v>
      </c>
      <c r="W656" s="306">
        <f t="shared" si="100"/>
        <v>1.5698587127158557E-3</v>
      </c>
      <c r="X656" s="406">
        <f>E622</f>
        <v>565</v>
      </c>
      <c r="Y656" s="44" t="s">
        <v>96</v>
      </c>
      <c r="Z656" s="11">
        <f t="shared" si="97"/>
        <v>1</v>
      </c>
      <c r="AA656" s="415"/>
    </row>
    <row r="657" spans="1:27" ht="15.75" thickBot="1" x14ac:dyDescent="0.3">
      <c r="A657" s="47"/>
      <c r="B657" s="47"/>
      <c r="C657" s="47"/>
      <c r="D657" s="47"/>
      <c r="E657" s="47"/>
      <c r="F657" s="47"/>
      <c r="G657" s="53" t="s">
        <v>5</v>
      </c>
      <c r="H657" s="63">
        <f t="shared" ref="H657:U657" si="101">SUM(H623:H656)</f>
        <v>48</v>
      </c>
      <c r="I657" s="63">
        <f t="shared" si="101"/>
        <v>51</v>
      </c>
      <c r="J657" s="63">
        <f t="shared" si="101"/>
        <v>13</v>
      </c>
      <c r="K657" s="63">
        <f t="shared" si="101"/>
        <v>2</v>
      </c>
      <c r="L657" s="63">
        <f t="shared" si="101"/>
        <v>11</v>
      </c>
      <c r="M657" s="63">
        <f t="shared" si="101"/>
        <v>0</v>
      </c>
      <c r="N657" s="63">
        <f t="shared" si="101"/>
        <v>0</v>
      </c>
      <c r="O657" s="63">
        <f t="shared" si="101"/>
        <v>0</v>
      </c>
      <c r="P657" s="63">
        <f t="shared" si="101"/>
        <v>0</v>
      </c>
      <c r="Q657" s="63">
        <f t="shared" si="101"/>
        <v>0</v>
      </c>
      <c r="R657" s="63">
        <f t="shared" si="101"/>
        <v>0</v>
      </c>
      <c r="S657" s="63">
        <f t="shared" si="101"/>
        <v>0</v>
      </c>
      <c r="T657" s="63">
        <f t="shared" si="101"/>
        <v>0</v>
      </c>
      <c r="U657" s="63">
        <f t="shared" si="101"/>
        <v>1</v>
      </c>
      <c r="V657" s="382">
        <f t="shared" si="99"/>
        <v>73</v>
      </c>
      <c r="W657" s="334">
        <f>$V657/$D$622</f>
        <v>0.11459968602825746</v>
      </c>
      <c r="X657" s="469">
        <f>E622</f>
        <v>565</v>
      </c>
    </row>
    <row r="658" spans="1:27" ht="15.75" thickBot="1" x14ac:dyDescent="0.3"/>
    <row r="659" spans="1:27" ht="60.75" thickBot="1" x14ac:dyDescent="0.3">
      <c r="A659" s="49" t="s">
        <v>23</v>
      </c>
      <c r="B659" s="49" t="s">
        <v>50</v>
      </c>
      <c r="C659" s="49" t="s">
        <v>55</v>
      </c>
      <c r="D659" s="49" t="s">
        <v>18</v>
      </c>
      <c r="E659" s="48" t="s">
        <v>17</v>
      </c>
      <c r="F659" s="50" t="s">
        <v>1</v>
      </c>
      <c r="G659" s="51" t="s">
        <v>24</v>
      </c>
      <c r="H659" s="83" t="s">
        <v>70</v>
      </c>
      <c r="I659" s="52" t="s">
        <v>71</v>
      </c>
      <c r="J659" s="52" t="s">
        <v>56</v>
      </c>
      <c r="K659" s="52" t="s">
        <v>61</v>
      </c>
      <c r="L659" s="52" t="s">
        <v>57</v>
      </c>
      <c r="M659" s="52" t="s">
        <v>62</v>
      </c>
      <c r="N659" s="52" t="s">
        <v>58</v>
      </c>
      <c r="O659" s="52" t="s">
        <v>63</v>
      </c>
      <c r="P659" s="52" t="s">
        <v>59</v>
      </c>
      <c r="Q659" s="52" t="s">
        <v>67</v>
      </c>
      <c r="R659" s="52" t="s">
        <v>60</v>
      </c>
      <c r="S659" s="52" t="s">
        <v>68</v>
      </c>
      <c r="T659" s="52" t="s">
        <v>128</v>
      </c>
      <c r="U659" s="52" t="s">
        <v>43</v>
      </c>
      <c r="V659" s="52" t="s">
        <v>5</v>
      </c>
      <c r="W659" s="48" t="s">
        <v>2</v>
      </c>
      <c r="X659" s="49" t="s">
        <v>119</v>
      </c>
      <c r="Y659" s="37" t="s">
        <v>21</v>
      </c>
      <c r="Z659" s="11" t="s">
        <v>5</v>
      </c>
      <c r="AA659" s="36" t="s">
        <v>7</v>
      </c>
    </row>
    <row r="660" spans="1:27" ht="15.75" thickBot="1" x14ac:dyDescent="0.3">
      <c r="A660" s="80">
        <v>1492701</v>
      </c>
      <c r="B660" s="80" t="s">
        <v>238</v>
      </c>
      <c r="C660" s="450">
        <v>576</v>
      </c>
      <c r="D660" s="450">
        <v>671</v>
      </c>
      <c r="E660" s="450">
        <v>569</v>
      </c>
      <c r="F660" s="451">
        <f>E660/D660</f>
        <v>0.84798807749627425</v>
      </c>
      <c r="G660" s="54">
        <v>45096</v>
      </c>
      <c r="H660" s="89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1"/>
      <c r="T660" s="413"/>
      <c r="U660" s="123"/>
      <c r="V660" s="123"/>
      <c r="W660" s="91"/>
      <c r="Y660" s="93" t="s">
        <v>79</v>
      </c>
      <c r="AA660" s="45" t="s">
        <v>74</v>
      </c>
    </row>
    <row r="661" spans="1:27" x14ac:dyDescent="0.25">
      <c r="A661" s="58"/>
      <c r="B661" s="353"/>
      <c r="C661" s="353"/>
      <c r="D661" s="353"/>
      <c r="E661" s="353"/>
      <c r="F661" s="353"/>
      <c r="G661" s="354"/>
      <c r="H661" s="348"/>
      <c r="I661" s="65">
        <v>36</v>
      </c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378">
        <f>SUM(H661,J661,L661,N661,P661,R661,U661,T661)</f>
        <v>0</v>
      </c>
      <c r="W661" s="307">
        <f>$V661/$D$660</f>
        <v>0</v>
      </c>
      <c r="X661" s="406">
        <f>E660</f>
        <v>569</v>
      </c>
      <c r="Y661" s="39" t="s">
        <v>19</v>
      </c>
      <c r="Z661" s="11">
        <f>V661</f>
        <v>0</v>
      </c>
      <c r="AA661" s="345"/>
    </row>
    <row r="662" spans="1:27" x14ac:dyDescent="0.25">
      <c r="A662" s="58"/>
      <c r="B662" s="353"/>
      <c r="C662" s="353"/>
      <c r="D662" s="353"/>
      <c r="E662" s="353"/>
      <c r="F662" s="353"/>
      <c r="G662" s="354"/>
      <c r="H662" s="355">
        <v>7</v>
      </c>
      <c r="I662" s="67"/>
      <c r="J662" s="67">
        <v>1</v>
      </c>
      <c r="K662" s="67"/>
      <c r="L662" s="67"/>
      <c r="M662" s="67"/>
      <c r="N662" s="72"/>
      <c r="O662" s="67"/>
      <c r="P662" s="67"/>
      <c r="Q662" s="67"/>
      <c r="R662" s="67"/>
      <c r="S662" s="67"/>
      <c r="T662" s="67"/>
      <c r="U662" s="67"/>
      <c r="V662" s="356">
        <f>SUM(H662,J662,L662,N662,P662,R662,U662,T662)</f>
        <v>8</v>
      </c>
      <c r="W662" s="309">
        <f t="shared" ref="W662:W680" si="102">$V662/$D$660</f>
        <v>1.1922503725782414E-2</v>
      </c>
      <c r="X662" s="406">
        <f>E660</f>
        <v>569</v>
      </c>
      <c r="Y662" s="258" t="s">
        <v>51</v>
      </c>
      <c r="Z662" s="11">
        <f t="shared" ref="Z662:Z694" si="103">V662</f>
        <v>8</v>
      </c>
      <c r="AA662" s="345"/>
    </row>
    <row r="663" spans="1:27" x14ac:dyDescent="0.25">
      <c r="A663" s="58"/>
      <c r="B663" s="353"/>
      <c r="C663" s="353"/>
      <c r="D663" s="353"/>
      <c r="E663" s="353"/>
      <c r="F663" s="353"/>
      <c r="G663" s="354"/>
      <c r="H663" s="355">
        <v>69</v>
      </c>
      <c r="I663" s="67"/>
      <c r="J663" s="67">
        <v>6</v>
      </c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356">
        <f t="shared" ref="V663:V679" si="104">SUM(H663,J663,L663,N663,P663,R663,U663,T663)</f>
        <v>75</v>
      </c>
      <c r="W663" s="309">
        <f t="shared" si="102"/>
        <v>0.11177347242921014</v>
      </c>
      <c r="X663" s="406">
        <f>E660</f>
        <v>569</v>
      </c>
      <c r="Y663" s="40" t="s">
        <v>16</v>
      </c>
      <c r="Z663" s="11">
        <f t="shared" si="103"/>
        <v>75</v>
      </c>
      <c r="AA663" s="372"/>
    </row>
    <row r="664" spans="1:27" x14ac:dyDescent="0.25">
      <c r="A664" s="58"/>
      <c r="B664" s="353"/>
      <c r="C664" s="353"/>
      <c r="D664" s="353"/>
      <c r="E664" s="353"/>
      <c r="F664" s="353"/>
      <c r="G664" s="354"/>
      <c r="H664" s="355"/>
      <c r="I664" s="67"/>
      <c r="J664" s="407"/>
      <c r="K664" s="407"/>
      <c r="L664" s="407"/>
      <c r="M664" s="67"/>
      <c r="N664" s="67"/>
      <c r="O664" s="67"/>
      <c r="P664" s="67"/>
      <c r="Q664" s="67"/>
      <c r="R664" s="67"/>
      <c r="S664" s="67"/>
      <c r="T664" s="67"/>
      <c r="U664" s="67"/>
      <c r="V664" s="356">
        <f t="shared" si="104"/>
        <v>0</v>
      </c>
      <c r="W664" s="309">
        <f t="shared" si="102"/>
        <v>0</v>
      </c>
      <c r="X664" s="406">
        <f>E660</f>
        <v>569</v>
      </c>
      <c r="Y664" s="40" t="s">
        <v>4</v>
      </c>
      <c r="Z664" s="11">
        <f t="shared" si="103"/>
        <v>0</v>
      </c>
      <c r="AA664" s="372"/>
    </row>
    <row r="665" spans="1:27" x14ac:dyDescent="0.25">
      <c r="A665" s="58"/>
      <c r="B665" s="353"/>
      <c r="C665" s="353"/>
      <c r="D665" s="353"/>
      <c r="E665" s="353"/>
      <c r="F665" s="353"/>
      <c r="G665" s="354"/>
      <c r="H665" s="355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356">
        <f t="shared" si="104"/>
        <v>0</v>
      </c>
      <c r="W665" s="309">
        <f t="shared" si="102"/>
        <v>0</v>
      </c>
      <c r="X665" s="406">
        <f>E660</f>
        <v>569</v>
      </c>
      <c r="Y665" s="40" t="s">
        <v>14</v>
      </c>
      <c r="Z665" s="11">
        <f t="shared" si="103"/>
        <v>0</v>
      </c>
      <c r="AA665" s="174"/>
    </row>
    <row r="666" spans="1:27" x14ac:dyDescent="0.25">
      <c r="A666" s="58"/>
      <c r="B666" s="353"/>
      <c r="C666" s="353"/>
      <c r="D666" s="353"/>
      <c r="E666" s="353"/>
      <c r="F666" s="353"/>
      <c r="G666" s="354"/>
      <c r="H666" s="355"/>
      <c r="I666" s="67"/>
      <c r="J666" s="67"/>
      <c r="K666" s="67">
        <v>1</v>
      </c>
      <c r="L666" s="67"/>
      <c r="M666" s="67"/>
      <c r="N666" s="67"/>
      <c r="O666" s="67"/>
      <c r="P666" s="67"/>
      <c r="Q666" s="67"/>
      <c r="R666" s="67"/>
      <c r="S666" s="67"/>
      <c r="T666" s="67"/>
      <c r="U666" s="67">
        <v>1</v>
      </c>
      <c r="V666" s="356">
        <f t="shared" si="104"/>
        <v>1</v>
      </c>
      <c r="W666" s="309">
        <f t="shared" si="102"/>
        <v>1.4903129657228018E-3</v>
      </c>
      <c r="X666" s="406">
        <f>E660</f>
        <v>569</v>
      </c>
      <c r="Y666" s="40" t="s">
        <v>15</v>
      </c>
      <c r="Z666" s="11">
        <f t="shared" si="103"/>
        <v>1</v>
      </c>
      <c r="AA666" s="352"/>
    </row>
    <row r="667" spans="1:27" x14ac:dyDescent="0.25">
      <c r="A667" s="58" t="s">
        <v>182</v>
      </c>
      <c r="B667" s="353"/>
      <c r="C667" s="353"/>
      <c r="D667" s="353"/>
      <c r="E667" s="353"/>
      <c r="F667" s="353"/>
      <c r="G667" s="354"/>
      <c r="H667" s="355"/>
      <c r="I667" s="67">
        <v>3</v>
      </c>
      <c r="J667" s="67">
        <v>1</v>
      </c>
      <c r="K667" s="67">
        <v>15</v>
      </c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356">
        <f t="shared" si="104"/>
        <v>1</v>
      </c>
      <c r="W667" s="309">
        <f t="shared" si="102"/>
        <v>1.4903129657228018E-3</v>
      </c>
      <c r="X667" s="406">
        <f>E660</f>
        <v>569</v>
      </c>
      <c r="Y667" s="40" t="s">
        <v>8</v>
      </c>
      <c r="Z667" s="11">
        <f t="shared" si="103"/>
        <v>1</v>
      </c>
      <c r="AA667" s="352"/>
    </row>
    <row r="668" spans="1:27" x14ac:dyDescent="0.25">
      <c r="A668" s="58"/>
      <c r="B668" s="353"/>
      <c r="C668" s="353"/>
      <c r="D668" s="353"/>
      <c r="E668" s="353"/>
      <c r="F668" s="353"/>
      <c r="G668" s="354"/>
      <c r="H668" s="355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356">
        <f t="shared" si="104"/>
        <v>0</v>
      </c>
      <c r="W668" s="309">
        <f t="shared" si="102"/>
        <v>0</v>
      </c>
      <c r="X668" s="406">
        <f>E660</f>
        <v>569</v>
      </c>
      <c r="Y668" s="40" t="s">
        <v>9</v>
      </c>
      <c r="Z668" s="11">
        <f t="shared" si="103"/>
        <v>0</v>
      </c>
      <c r="AA668" s="408"/>
    </row>
    <row r="669" spans="1:27" x14ac:dyDescent="0.25">
      <c r="A669" s="58"/>
      <c r="B669" s="353"/>
      <c r="C669" s="353"/>
      <c r="D669" s="353"/>
      <c r="E669" s="353"/>
      <c r="F669" s="353"/>
      <c r="G669" s="354"/>
      <c r="H669" s="375"/>
      <c r="I669" s="67"/>
      <c r="J669" s="67"/>
      <c r="K669" s="67">
        <v>1</v>
      </c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356">
        <f t="shared" si="104"/>
        <v>0</v>
      </c>
      <c r="W669" s="309">
        <f t="shared" si="102"/>
        <v>0</v>
      </c>
      <c r="X669" s="406">
        <f>E660</f>
        <v>569</v>
      </c>
      <c r="Y669" s="40" t="s">
        <v>72</v>
      </c>
      <c r="Z669" s="11">
        <f t="shared" si="103"/>
        <v>0</v>
      </c>
      <c r="AA669" s="408"/>
    </row>
    <row r="670" spans="1:27" x14ac:dyDescent="0.25">
      <c r="A670" s="58"/>
      <c r="B670" s="353"/>
      <c r="C670" s="353"/>
      <c r="D670" s="353"/>
      <c r="E670" s="353"/>
      <c r="F670" s="353"/>
      <c r="G670" s="354"/>
      <c r="H670" s="375"/>
      <c r="I670" s="67">
        <v>2</v>
      </c>
      <c r="J670" s="67">
        <v>2</v>
      </c>
      <c r="K670" s="67">
        <v>1</v>
      </c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356">
        <f t="shared" si="104"/>
        <v>2</v>
      </c>
      <c r="W670" s="309">
        <f t="shared" si="102"/>
        <v>2.9806259314456036E-3</v>
      </c>
      <c r="X670" s="406">
        <f>E660</f>
        <v>569</v>
      </c>
      <c r="Y670" s="40" t="s">
        <v>0</v>
      </c>
      <c r="Z670" s="11">
        <f t="shared" si="103"/>
        <v>2</v>
      </c>
      <c r="AA670" s="409"/>
    </row>
    <row r="671" spans="1:27" x14ac:dyDescent="0.25">
      <c r="A671" s="58"/>
      <c r="B671" s="353"/>
      <c r="C671" s="353"/>
      <c r="D671" s="353"/>
      <c r="E671" s="353"/>
      <c r="F671" s="353"/>
      <c r="G671" s="354"/>
      <c r="H671" s="375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356">
        <f t="shared" si="104"/>
        <v>0</v>
      </c>
      <c r="W671" s="309">
        <f t="shared" si="102"/>
        <v>0</v>
      </c>
      <c r="X671" s="406">
        <f>E660</f>
        <v>569</v>
      </c>
      <c r="Y671" s="40" t="s">
        <v>20</v>
      </c>
      <c r="Z671" s="11">
        <f t="shared" si="103"/>
        <v>0</v>
      </c>
      <c r="AA671" s="409"/>
    </row>
    <row r="672" spans="1:27" x14ac:dyDescent="0.25">
      <c r="A672" s="58"/>
      <c r="B672" s="353"/>
      <c r="C672" s="353"/>
      <c r="D672" s="353"/>
      <c r="E672" s="353"/>
      <c r="F672" s="353" t="s">
        <v>109</v>
      </c>
      <c r="G672" s="354"/>
      <c r="H672" s="375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356">
        <f t="shared" si="104"/>
        <v>0</v>
      </c>
      <c r="W672" s="309">
        <f t="shared" si="102"/>
        <v>0</v>
      </c>
      <c r="X672" s="406">
        <f>E660</f>
        <v>569</v>
      </c>
      <c r="Y672" s="40" t="s">
        <v>3</v>
      </c>
      <c r="Z672" s="11">
        <f t="shared" si="103"/>
        <v>0</v>
      </c>
      <c r="AA672" s="409"/>
    </row>
    <row r="673" spans="1:27" x14ac:dyDescent="0.25">
      <c r="A673" s="430"/>
      <c r="B673" s="432"/>
      <c r="C673" s="432"/>
      <c r="D673" s="432"/>
      <c r="E673" s="432"/>
      <c r="F673" s="432"/>
      <c r="G673" s="431"/>
      <c r="H673" s="410"/>
      <c r="I673" s="67"/>
      <c r="J673" s="72"/>
      <c r="K673" s="72"/>
      <c r="L673" s="72"/>
      <c r="M673" s="67"/>
      <c r="N673" s="72"/>
      <c r="O673" s="72"/>
      <c r="P673" s="72"/>
      <c r="Q673" s="72"/>
      <c r="R673" s="72"/>
      <c r="S673" s="72"/>
      <c r="T673" s="72"/>
      <c r="U673" s="72"/>
      <c r="V673" s="356">
        <f t="shared" si="104"/>
        <v>0</v>
      </c>
      <c r="W673" s="309">
        <f t="shared" si="102"/>
        <v>0</v>
      </c>
      <c r="X673" s="406">
        <f>E660</f>
        <v>569</v>
      </c>
      <c r="Y673" s="40" t="s">
        <v>477</v>
      </c>
      <c r="Z673" s="11">
        <f t="shared" si="103"/>
        <v>0</v>
      </c>
      <c r="AA673" s="409"/>
    </row>
    <row r="674" spans="1:27" x14ac:dyDescent="0.25">
      <c r="A674" s="430"/>
      <c r="B674" s="432"/>
      <c r="C674" s="432"/>
      <c r="D674" s="432"/>
      <c r="E674" s="432"/>
      <c r="F674" s="432"/>
      <c r="G674" s="431"/>
      <c r="H674" s="402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356">
        <f t="shared" si="104"/>
        <v>0</v>
      </c>
      <c r="W674" s="309">
        <f t="shared" si="102"/>
        <v>0</v>
      </c>
      <c r="X674" s="406">
        <f>E660</f>
        <v>569</v>
      </c>
      <c r="Y674" s="258" t="s">
        <v>88</v>
      </c>
      <c r="Z674" s="11">
        <f t="shared" si="103"/>
        <v>0</v>
      </c>
      <c r="AA674" s="409"/>
    </row>
    <row r="675" spans="1:27" x14ac:dyDescent="0.25">
      <c r="A675" s="58"/>
      <c r="B675" s="353"/>
      <c r="C675" s="353"/>
      <c r="D675" s="353"/>
      <c r="E675" s="353"/>
      <c r="F675" s="353"/>
      <c r="G675" s="62"/>
      <c r="H675" s="364"/>
      <c r="I675" s="364">
        <v>8</v>
      </c>
      <c r="J675" s="67"/>
      <c r="K675" s="67"/>
      <c r="L675" s="67"/>
      <c r="M675" s="364"/>
      <c r="N675" s="67"/>
      <c r="O675" s="67"/>
      <c r="P675" s="67"/>
      <c r="Q675" s="67"/>
      <c r="R675" s="67"/>
      <c r="S675" s="67"/>
      <c r="T675" s="67"/>
      <c r="U675" s="67"/>
      <c r="V675" s="356">
        <f t="shared" si="104"/>
        <v>0</v>
      </c>
      <c r="W675" s="309">
        <f t="shared" si="102"/>
        <v>0</v>
      </c>
      <c r="X675" s="406">
        <f>E660</f>
        <v>569</v>
      </c>
      <c r="Y675" s="258" t="s">
        <v>13</v>
      </c>
      <c r="Z675" s="11">
        <f t="shared" si="103"/>
        <v>0</v>
      </c>
      <c r="AA675" s="411"/>
    </row>
    <row r="676" spans="1:27" x14ac:dyDescent="0.25">
      <c r="A676" s="58"/>
      <c r="B676" s="353"/>
      <c r="C676" s="353"/>
      <c r="D676" s="353"/>
      <c r="E676" s="353"/>
      <c r="F676" s="353"/>
      <c r="G676" s="62"/>
      <c r="H676" s="364"/>
      <c r="I676" s="67">
        <v>4</v>
      </c>
      <c r="J676" s="67"/>
      <c r="K676" s="67">
        <v>1</v>
      </c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356">
        <f t="shared" si="104"/>
        <v>0</v>
      </c>
      <c r="W676" s="309">
        <f t="shared" si="102"/>
        <v>0</v>
      </c>
      <c r="X676" s="406">
        <f>E660</f>
        <v>569</v>
      </c>
      <c r="Y676" s="40" t="s">
        <v>100</v>
      </c>
      <c r="Z676" s="11">
        <f t="shared" si="103"/>
        <v>0</v>
      </c>
      <c r="AA676" s="175" t="s">
        <v>341</v>
      </c>
    </row>
    <row r="677" spans="1:27" x14ac:dyDescent="0.25">
      <c r="A677" s="58"/>
      <c r="B677" s="353"/>
      <c r="C677" s="353"/>
      <c r="D677" s="353"/>
      <c r="E677" s="353"/>
      <c r="F677" s="353"/>
      <c r="G677" s="354"/>
      <c r="H677" s="355">
        <v>1</v>
      </c>
      <c r="I677" s="67"/>
      <c r="J677" s="67"/>
      <c r="K677" s="67"/>
      <c r="L677" s="67">
        <v>6</v>
      </c>
      <c r="M677" s="67"/>
      <c r="N677" s="67"/>
      <c r="O677" s="67"/>
      <c r="P677" s="67"/>
      <c r="Q677" s="67"/>
      <c r="R677" s="67"/>
      <c r="S677" s="67"/>
      <c r="T677" s="67"/>
      <c r="U677" s="67"/>
      <c r="V677" s="356">
        <f t="shared" si="104"/>
        <v>7</v>
      </c>
      <c r="W677" s="309">
        <f t="shared" si="102"/>
        <v>1.0432190760059613E-2</v>
      </c>
      <c r="X677" s="406">
        <f>E660</f>
        <v>569</v>
      </c>
      <c r="Y677" s="259" t="s">
        <v>29</v>
      </c>
      <c r="Z677" s="11">
        <f t="shared" si="103"/>
        <v>7</v>
      </c>
      <c r="AA677" s="409"/>
    </row>
    <row r="678" spans="1:27" x14ac:dyDescent="0.25">
      <c r="A678" s="58"/>
      <c r="B678" s="353"/>
      <c r="C678" s="353"/>
      <c r="D678" s="353"/>
      <c r="E678" s="353"/>
      <c r="F678" s="353"/>
      <c r="G678" s="354"/>
      <c r="H678" s="355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356">
        <f t="shared" si="104"/>
        <v>0</v>
      </c>
      <c r="W678" s="309">
        <f t="shared" si="102"/>
        <v>0</v>
      </c>
      <c r="X678" s="406">
        <f>E660</f>
        <v>569</v>
      </c>
      <c r="Y678" s="40" t="s">
        <v>102</v>
      </c>
      <c r="Z678" s="11">
        <f t="shared" si="103"/>
        <v>0</v>
      </c>
      <c r="AA678" s="411"/>
    </row>
    <row r="679" spans="1:27" x14ac:dyDescent="0.25">
      <c r="A679" s="58"/>
      <c r="B679" s="353"/>
      <c r="C679" s="353"/>
      <c r="D679" s="353"/>
      <c r="E679" s="353"/>
      <c r="F679" s="353" t="s">
        <v>109</v>
      </c>
      <c r="G679" s="354"/>
      <c r="H679" s="361"/>
      <c r="I679" s="72"/>
      <c r="J679" s="72"/>
      <c r="K679" s="72">
        <v>1</v>
      </c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356">
        <f t="shared" si="104"/>
        <v>0</v>
      </c>
      <c r="W679" s="309">
        <f t="shared" si="102"/>
        <v>0</v>
      </c>
      <c r="X679" s="406">
        <f>E660</f>
        <v>569</v>
      </c>
      <c r="Y679" s="259" t="s">
        <v>10</v>
      </c>
      <c r="Z679" s="11">
        <f t="shared" si="103"/>
        <v>0</v>
      </c>
      <c r="AA679" s="408"/>
    </row>
    <row r="680" spans="1:27" ht="15.75" thickBot="1" x14ac:dyDescent="0.3">
      <c r="A680" s="58"/>
      <c r="B680" s="353"/>
      <c r="C680" s="353"/>
      <c r="D680" s="353"/>
      <c r="E680" s="353"/>
      <c r="F680" s="353"/>
      <c r="G680" s="354"/>
      <c r="H680" s="361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356">
        <f>SUM(H680,J680,L680,N680,P680,R680,U680,T680)</f>
        <v>0</v>
      </c>
      <c r="W680" s="334">
        <f t="shared" si="102"/>
        <v>0</v>
      </c>
      <c r="X680" s="406">
        <f>E660</f>
        <v>569</v>
      </c>
      <c r="Y680" s="259" t="s">
        <v>84</v>
      </c>
      <c r="Z680" s="11">
        <f t="shared" si="103"/>
        <v>0</v>
      </c>
      <c r="AA680" s="409"/>
    </row>
    <row r="681" spans="1:27" ht="15.75" thickBot="1" x14ac:dyDescent="0.3">
      <c r="A681" s="58"/>
      <c r="B681" s="353"/>
      <c r="C681" s="353"/>
      <c r="D681" s="353"/>
      <c r="E681" s="353"/>
      <c r="F681" s="353"/>
      <c r="G681" s="354"/>
      <c r="H681" s="412"/>
      <c r="I681" s="199"/>
      <c r="J681" s="199"/>
      <c r="K681" s="199"/>
      <c r="L681" s="199"/>
      <c r="M681" s="199"/>
      <c r="N681" s="199"/>
      <c r="O681" s="199"/>
      <c r="P681" s="199"/>
      <c r="Q681" s="199"/>
      <c r="R681" s="199"/>
      <c r="S681" s="199"/>
      <c r="T681" s="199"/>
      <c r="U681" s="199"/>
      <c r="V681" s="413"/>
      <c r="W681" s="199"/>
      <c r="X681" s="413"/>
      <c r="Y681" s="482" t="s">
        <v>22</v>
      </c>
      <c r="Z681" s="11">
        <f t="shared" si="103"/>
        <v>0</v>
      </c>
      <c r="AA681" s="409"/>
    </row>
    <row r="682" spans="1:27" x14ac:dyDescent="0.25">
      <c r="A682" s="58"/>
      <c r="B682" s="353"/>
      <c r="C682" s="353"/>
      <c r="D682" s="353"/>
      <c r="E682" s="353"/>
      <c r="F682" s="353"/>
      <c r="G682" s="354"/>
      <c r="H682" s="414">
        <v>2</v>
      </c>
      <c r="I682" s="68"/>
      <c r="J682" s="68"/>
      <c r="K682" s="68"/>
      <c r="L682" s="68"/>
      <c r="M682" s="68"/>
      <c r="N682" s="68"/>
      <c r="O682" s="68"/>
      <c r="P682" s="68"/>
      <c r="Q682" s="67"/>
      <c r="R682" s="68"/>
      <c r="S682" s="68"/>
      <c r="T682" s="68"/>
      <c r="U682" s="68"/>
      <c r="V682" s="356">
        <f t="shared" ref="V682:V695" si="105">SUM(H682,J682,L682,N682,P682,R682,U682)</f>
        <v>2</v>
      </c>
      <c r="W682" s="307">
        <f t="shared" ref="W682:W695" si="106">$V682/$D$660</f>
        <v>2.9806259314456036E-3</v>
      </c>
      <c r="X682" s="406">
        <f>E660</f>
        <v>569</v>
      </c>
      <c r="Y682" s="483" t="s">
        <v>75</v>
      </c>
      <c r="Z682" s="11">
        <f t="shared" si="103"/>
        <v>2</v>
      </c>
      <c r="AA682" s="409"/>
    </row>
    <row r="683" spans="1:27" x14ac:dyDescent="0.25">
      <c r="A683" s="58"/>
      <c r="B683" s="353"/>
      <c r="C683" s="353"/>
      <c r="D683" s="353"/>
      <c r="E683" s="353"/>
      <c r="F683" s="353"/>
      <c r="G683" s="354"/>
      <c r="H683" s="355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356">
        <f t="shared" si="105"/>
        <v>0</v>
      </c>
      <c r="W683" s="309">
        <f t="shared" si="106"/>
        <v>0</v>
      </c>
      <c r="X683" s="406">
        <f>E660</f>
        <v>569</v>
      </c>
      <c r="Y683" s="484" t="s">
        <v>535</v>
      </c>
      <c r="Z683" s="11">
        <f t="shared" si="103"/>
        <v>0</v>
      </c>
      <c r="AA683" s="174"/>
    </row>
    <row r="684" spans="1:27" x14ac:dyDescent="0.25">
      <c r="A684" s="58"/>
      <c r="B684" s="353"/>
      <c r="C684" s="353"/>
      <c r="D684" s="353"/>
      <c r="E684" s="353"/>
      <c r="F684" s="353"/>
      <c r="G684" s="354"/>
      <c r="H684" s="355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356">
        <f t="shared" si="105"/>
        <v>0</v>
      </c>
      <c r="W684" s="309">
        <f t="shared" si="106"/>
        <v>0</v>
      </c>
      <c r="X684" s="406">
        <f>E660</f>
        <v>569</v>
      </c>
      <c r="Y684" s="484" t="s">
        <v>534</v>
      </c>
      <c r="Z684" s="11">
        <f t="shared" si="103"/>
        <v>0</v>
      </c>
      <c r="AA684" s="409"/>
    </row>
    <row r="685" spans="1:27" x14ac:dyDescent="0.25">
      <c r="A685" s="58"/>
      <c r="B685" s="353"/>
      <c r="C685" s="353"/>
      <c r="D685" s="353"/>
      <c r="E685" s="353"/>
      <c r="F685" s="353"/>
      <c r="G685" s="354"/>
      <c r="H685" s="355">
        <v>1</v>
      </c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356">
        <f t="shared" si="105"/>
        <v>1</v>
      </c>
      <c r="W685" s="309">
        <f t="shared" si="106"/>
        <v>1.4903129657228018E-3</v>
      </c>
      <c r="X685" s="406">
        <f>E660</f>
        <v>569</v>
      </c>
      <c r="Y685" s="485" t="s">
        <v>27</v>
      </c>
      <c r="Z685" s="11">
        <f t="shared" si="103"/>
        <v>1</v>
      </c>
      <c r="AA685" s="174"/>
    </row>
    <row r="686" spans="1:27" x14ac:dyDescent="0.25">
      <c r="A686" s="58"/>
      <c r="B686" s="353"/>
      <c r="C686" s="353"/>
      <c r="D686" s="353"/>
      <c r="E686" s="353"/>
      <c r="F686" s="353" t="s">
        <v>109</v>
      </c>
      <c r="G686" s="354"/>
      <c r="H686" s="355">
        <v>3</v>
      </c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356">
        <f t="shared" si="105"/>
        <v>3</v>
      </c>
      <c r="W686" s="309">
        <f t="shared" si="106"/>
        <v>4.4709388971684054E-3</v>
      </c>
      <c r="X686" s="406">
        <f>E660</f>
        <v>569</v>
      </c>
      <c r="Y686" s="484" t="s">
        <v>459</v>
      </c>
      <c r="Z686" s="11">
        <f t="shared" si="103"/>
        <v>3</v>
      </c>
      <c r="AA686" s="174"/>
    </row>
    <row r="687" spans="1:27" x14ac:dyDescent="0.25">
      <c r="A687" s="58"/>
      <c r="B687" s="353"/>
      <c r="C687" s="353"/>
      <c r="D687" s="353"/>
      <c r="E687" s="353"/>
      <c r="F687" s="353"/>
      <c r="G687" s="354"/>
      <c r="H687" s="355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356">
        <f t="shared" si="105"/>
        <v>0</v>
      </c>
      <c r="W687" s="309">
        <f t="shared" si="106"/>
        <v>0</v>
      </c>
      <c r="X687" s="406">
        <f>E660</f>
        <v>569</v>
      </c>
      <c r="Y687" s="485" t="s">
        <v>204</v>
      </c>
      <c r="Z687" s="11">
        <f t="shared" si="103"/>
        <v>0</v>
      </c>
      <c r="AA687" s="425"/>
    </row>
    <row r="688" spans="1:27" x14ac:dyDescent="0.25">
      <c r="A688" s="58"/>
      <c r="B688" s="353"/>
      <c r="C688" s="353"/>
      <c r="D688" s="353"/>
      <c r="E688" s="353"/>
      <c r="F688" s="353"/>
      <c r="G688" s="354"/>
      <c r="H688" s="355">
        <v>1</v>
      </c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356">
        <f t="shared" si="105"/>
        <v>1</v>
      </c>
      <c r="W688" s="309">
        <f t="shared" si="106"/>
        <v>1.4903129657228018E-3</v>
      </c>
      <c r="X688" s="406">
        <f>E660</f>
        <v>569</v>
      </c>
      <c r="Y688" s="483" t="s">
        <v>192</v>
      </c>
      <c r="Z688" s="11">
        <f t="shared" si="103"/>
        <v>1</v>
      </c>
      <c r="AA688" s="174"/>
    </row>
    <row r="689" spans="1:27" x14ac:dyDescent="0.25">
      <c r="A689" s="58"/>
      <c r="B689" s="353"/>
      <c r="C689" s="353"/>
      <c r="D689" s="353"/>
      <c r="E689" s="353"/>
      <c r="F689" s="353"/>
      <c r="G689" s="354"/>
      <c r="H689" s="355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356">
        <f t="shared" si="105"/>
        <v>0</v>
      </c>
      <c r="W689" s="309">
        <f t="shared" si="106"/>
        <v>0</v>
      </c>
      <c r="X689" s="406">
        <f>E660</f>
        <v>569</v>
      </c>
      <c r="Y689" s="485" t="s">
        <v>241</v>
      </c>
      <c r="Z689" s="11">
        <f t="shared" si="103"/>
        <v>0</v>
      </c>
      <c r="AA689" s="408"/>
    </row>
    <row r="690" spans="1:27" x14ac:dyDescent="0.25">
      <c r="A690" s="58"/>
      <c r="B690" s="353"/>
      <c r="C690" s="353"/>
      <c r="D690" s="353"/>
      <c r="E690" s="353"/>
      <c r="F690" s="353"/>
      <c r="G690" s="354"/>
      <c r="H690" s="355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356">
        <f t="shared" si="105"/>
        <v>0</v>
      </c>
      <c r="W690" s="309">
        <f t="shared" si="106"/>
        <v>0</v>
      </c>
      <c r="X690" s="406">
        <f>E660</f>
        <v>569</v>
      </c>
      <c r="Y690" s="485" t="s">
        <v>54</v>
      </c>
      <c r="Z690" s="11">
        <f t="shared" si="103"/>
        <v>0</v>
      </c>
      <c r="AA690" s="408"/>
    </row>
    <row r="691" spans="1:27" x14ac:dyDescent="0.25">
      <c r="A691" s="58"/>
      <c r="B691" s="353"/>
      <c r="C691" s="353"/>
      <c r="D691" s="353"/>
      <c r="E691" s="353"/>
      <c r="F691" s="353"/>
      <c r="G691" s="354"/>
      <c r="H691" s="355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356">
        <f t="shared" si="105"/>
        <v>0</v>
      </c>
      <c r="W691" s="309">
        <f t="shared" si="106"/>
        <v>0</v>
      </c>
      <c r="X691" s="406">
        <f>E660</f>
        <v>569</v>
      </c>
      <c r="Y691" s="485" t="s">
        <v>110</v>
      </c>
      <c r="Z691" s="11">
        <f t="shared" si="103"/>
        <v>0</v>
      </c>
      <c r="AA691" s="408"/>
    </row>
    <row r="692" spans="1:27" x14ac:dyDescent="0.25">
      <c r="A692" s="58"/>
      <c r="B692" s="353"/>
      <c r="C692" s="353"/>
      <c r="D692" s="353"/>
      <c r="E692" s="353"/>
      <c r="F692" s="353"/>
      <c r="G692" s="354"/>
      <c r="H692" s="355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356">
        <f t="shared" si="105"/>
        <v>0</v>
      </c>
      <c r="W692" s="309">
        <f t="shared" si="106"/>
        <v>0</v>
      </c>
      <c r="X692" s="406">
        <f>E660</f>
        <v>569</v>
      </c>
      <c r="Y692" s="43" t="s">
        <v>72</v>
      </c>
      <c r="Z692" s="11">
        <f t="shared" si="103"/>
        <v>0</v>
      </c>
      <c r="AA692" s="408"/>
    </row>
    <row r="693" spans="1:27" x14ac:dyDescent="0.25">
      <c r="A693" s="58"/>
      <c r="B693" s="353"/>
      <c r="C693" s="353"/>
      <c r="D693" s="353"/>
      <c r="E693" s="353"/>
      <c r="F693" s="353"/>
      <c r="G693" s="354"/>
      <c r="H693" s="355">
        <v>1</v>
      </c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356">
        <f t="shared" si="105"/>
        <v>1</v>
      </c>
      <c r="W693" s="309">
        <f t="shared" si="106"/>
        <v>1.4903129657228018E-3</v>
      </c>
      <c r="X693" s="406">
        <f>E660</f>
        <v>569</v>
      </c>
      <c r="Y693" s="43" t="s">
        <v>363</v>
      </c>
      <c r="Z693" s="11">
        <f t="shared" si="103"/>
        <v>1</v>
      </c>
      <c r="AA693" s="408"/>
    </row>
    <row r="694" spans="1:27" ht="15.75" thickBot="1" x14ac:dyDescent="0.3">
      <c r="A694" s="188"/>
      <c r="B694" s="189"/>
      <c r="C694" s="189"/>
      <c r="D694" s="189"/>
      <c r="E694" s="189"/>
      <c r="F694" s="189"/>
      <c r="G694" s="354"/>
      <c r="H694" s="355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356">
        <f t="shared" si="105"/>
        <v>0</v>
      </c>
      <c r="W694" s="306">
        <f t="shared" si="106"/>
        <v>0</v>
      </c>
      <c r="X694" s="406">
        <f>E660</f>
        <v>569</v>
      </c>
      <c r="Y694" s="44" t="s">
        <v>96</v>
      </c>
      <c r="Z694" s="11">
        <f t="shared" si="103"/>
        <v>0</v>
      </c>
      <c r="AA694" s="415"/>
    </row>
    <row r="695" spans="1:27" ht="15.75" thickBot="1" x14ac:dyDescent="0.3">
      <c r="A695" s="47"/>
      <c r="B695" s="47"/>
      <c r="C695" s="47"/>
      <c r="D695" s="47"/>
      <c r="E695" s="47"/>
      <c r="F695" s="47"/>
      <c r="G695" s="53" t="s">
        <v>5</v>
      </c>
      <c r="H695" s="63">
        <f t="shared" ref="H695:U695" si="107">SUM(H661:H694)</f>
        <v>85</v>
      </c>
      <c r="I695" s="63">
        <f t="shared" si="107"/>
        <v>53</v>
      </c>
      <c r="J695" s="63">
        <f t="shared" si="107"/>
        <v>10</v>
      </c>
      <c r="K695" s="63">
        <f t="shared" si="107"/>
        <v>20</v>
      </c>
      <c r="L695" s="63">
        <f t="shared" si="107"/>
        <v>6</v>
      </c>
      <c r="M695" s="63">
        <f t="shared" si="107"/>
        <v>0</v>
      </c>
      <c r="N695" s="63">
        <f t="shared" si="107"/>
        <v>0</v>
      </c>
      <c r="O695" s="63">
        <f t="shared" si="107"/>
        <v>0</v>
      </c>
      <c r="P695" s="63">
        <f t="shared" si="107"/>
        <v>0</v>
      </c>
      <c r="Q695" s="63">
        <f t="shared" si="107"/>
        <v>0</v>
      </c>
      <c r="R695" s="63">
        <f t="shared" si="107"/>
        <v>0</v>
      </c>
      <c r="S695" s="63">
        <f t="shared" si="107"/>
        <v>0</v>
      </c>
      <c r="T695" s="63">
        <f t="shared" si="107"/>
        <v>0</v>
      </c>
      <c r="U695" s="63">
        <f t="shared" si="107"/>
        <v>1</v>
      </c>
      <c r="V695" s="382">
        <f t="shared" si="105"/>
        <v>102</v>
      </c>
      <c r="W695" s="334">
        <f t="shared" si="106"/>
        <v>0.15201192250372578</v>
      </c>
      <c r="X695" s="469">
        <f>E660</f>
        <v>569</v>
      </c>
    </row>
    <row r="697" spans="1:27" ht="15.75" thickBot="1" x14ac:dyDescent="0.3"/>
    <row r="698" spans="1:27" ht="60.75" thickBot="1" x14ac:dyDescent="0.3">
      <c r="A698" s="49" t="s">
        <v>23</v>
      </c>
      <c r="B698" s="49" t="s">
        <v>50</v>
      </c>
      <c r="C698" s="49" t="s">
        <v>55</v>
      </c>
      <c r="D698" s="49" t="s">
        <v>18</v>
      </c>
      <c r="E698" s="48" t="s">
        <v>17</v>
      </c>
      <c r="F698" s="50" t="s">
        <v>1</v>
      </c>
      <c r="G698" s="51" t="s">
        <v>24</v>
      </c>
      <c r="H698" s="83" t="s">
        <v>70</v>
      </c>
      <c r="I698" s="52" t="s">
        <v>71</v>
      </c>
      <c r="J698" s="52" t="s">
        <v>56</v>
      </c>
      <c r="K698" s="52" t="s">
        <v>61</v>
      </c>
      <c r="L698" s="52" t="s">
        <v>57</v>
      </c>
      <c r="M698" s="52" t="s">
        <v>62</v>
      </c>
      <c r="N698" s="52" t="s">
        <v>58</v>
      </c>
      <c r="O698" s="52" t="s">
        <v>63</v>
      </c>
      <c r="P698" s="52" t="s">
        <v>59</v>
      </c>
      <c r="Q698" s="52" t="s">
        <v>67</v>
      </c>
      <c r="R698" s="52" t="s">
        <v>60</v>
      </c>
      <c r="S698" s="52" t="s">
        <v>68</v>
      </c>
      <c r="T698" s="52" t="s">
        <v>128</v>
      </c>
      <c r="U698" s="52" t="s">
        <v>43</v>
      </c>
      <c r="V698" s="52" t="s">
        <v>5</v>
      </c>
      <c r="W698" s="48" t="s">
        <v>2</v>
      </c>
      <c r="X698" s="49" t="s">
        <v>119</v>
      </c>
      <c r="Y698" s="37" t="s">
        <v>21</v>
      </c>
      <c r="Z698" s="11" t="s">
        <v>5</v>
      </c>
      <c r="AA698" s="36" t="s">
        <v>7</v>
      </c>
    </row>
    <row r="699" spans="1:27" ht="15.75" thickBot="1" x14ac:dyDescent="0.3">
      <c r="A699" s="80">
        <v>1494748</v>
      </c>
      <c r="B699" s="80" t="s">
        <v>238</v>
      </c>
      <c r="C699" s="450">
        <v>576</v>
      </c>
      <c r="D699" s="450">
        <v>646</v>
      </c>
      <c r="E699" s="450">
        <v>570</v>
      </c>
      <c r="F699" s="451">
        <f>E699/D699</f>
        <v>0.88235294117647056</v>
      </c>
      <c r="G699" s="54">
        <v>45099</v>
      </c>
      <c r="H699" s="89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1"/>
      <c r="T699" s="413"/>
      <c r="U699" s="123"/>
      <c r="V699" s="123"/>
      <c r="W699" s="91"/>
      <c r="Y699" s="93" t="s">
        <v>79</v>
      </c>
      <c r="AA699" s="45" t="s">
        <v>74</v>
      </c>
    </row>
    <row r="700" spans="1:27" x14ac:dyDescent="0.25">
      <c r="A700" s="58"/>
      <c r="B700" s="353"/>
      <c r="C700" s="353"/>
      <c r="D700" s="353"/>
      <c r="E700" s="353"/>
      <c r="F700" s="353"/>
      <c r="G700" s="354"/>
      <c r="H700" s="348"/>
      <c r="I700" s="65">
        <v>17</v>
      </c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378">
        <f>SUM(H700,J700,L700,N700,P700,R700,U700,T700)</f>
        <v>0</v>
      </c>
      <c r="W700" s="307">
        <f>$V700/$D$699</f>
        <v>0</v>
      </c>
      <c r="X700" s="406">
        <f>E699</f>
        <v>570</v>
      </c>
      <c r="Y700" s="39" t="s">
        <v>19</v>
      </c>
      <c r="Z700" s="11">
        <f>V700</f>
        <v>0</v>
      </c>
      <c r="AA700" s="345"/>
    </row>
    <row r="701" spans="1:27" x14ac:dyDescent="0.25">
      <c r="A701" s="58"/>
      <c r="B701" s="353"/>
      <c r="C701" s="353"/>
      <c r="D701" s="353"/>
      <c r="E701" s="353"/>
      <c r="F701" s="353"/>
      <c r="G701" s="354"/>
      <c r="H701" s="355">
        <v>3</v>
      </c>
      <c r="I701" s="67"/>
      <c r="J701" s="67">
        <v>1</v>
      </c>
      <c r="K701" s="67"/>
      <c r="L701" s="67"/>
      <c r="M701" s="67"/>
      <c r="N701" s="72"/>
      <c r="O701" s="67"/>
      <c r="P701" s="67"/>
      <c r="Q701" s="67"/>
      <c r="R701" s="67"/>
      <c r="S701" s="67"/>
      <c r="T701" s="67"/>
      <c r="U701" s="67"/>
      <c r="V701" s="356">
        <f>SUM(H701,J701,L701,N701,P701,R701,U701,T701)</f>
        <v>4</v>
      </c>
      <c r="W701" s="309">
        <f t="shared" ref="W701:W719" si="108">$V701/$D$699</f>
        <v>6.1919504643962852E-3</v>
      </c>
      <c r="X701" s="406">
        <f>E699</f>
        <v>570</v>
      </c>
      <c r="Y701" s="258" t="s">
        <v>51</v>
      </c>
      <c r="Z701" s="11">
        <f t="shared" ref="Z701:Z733" si="109">V701</f>
        <v>4</v>
      </c>
      <c r="AA701" s="345"/>
    </row>
    <row r="702" spans="1:27" x14ac:dyDescent="0.25">
      <c r="A702" s="58"/>
      <c r="B702" s="353"/>
      <c r="C702" s="353"/>
      <c r="D702" s="353"/>
      <c r="E702" s="353"/>
      <c r="F702" s="353"/>
      <c r="G702" s="354"/>
      <c r="H702" s="355">
        <v>45</v>
      </c>
      <c r="I702" s="67"/>
      <c r="J702" s="67">
        <v>1</v>
      </c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356">
        <f t="shared" ref="V702:V718" si="110">SUM(H702,J702,L702,N702,P702,R702,U702,T702)</f>
        <v>46</v>
      </c>
      <c r="W702" s="309">
        <f t="shared" si="108"/>
        <v>7.1207430340557279E-2</v>
      </c>
      <c r="X702" s="406">
        <f>E699</f>
        <v>570</v>
      </c>
      <c r="Y702" s="40" t="s">
        <v>16</v>
      </c>
      <c r="Z702" s="11">
        <f t="shared" si="109"/>
        <v>46</v>
      </c>
      <c r="AA702" s="372"/>
    </row>
    <row r="703" spans="1:27" x14ac:dyDescent="0.25">
      <c r="A703" s="58"/>
      <c r="B703" s="353"/>
      <c r="C703" s="353"/>
      <c r="D703" s="353"/>
      <c r="E703" s="353"/>
      <c r="F703" s="353"/>
      <c r="G703" s="354"/>
      <c r="H703" s="355"/>
      <c r="I703" s="67"/>
      <c r="J703" s="407"/>
      <c r="K703" s="407"/>
      <c r="L703" s="407"/>
      <c r="M703" s="67"/>
      <c r="N703" s="67"/>
      <c r="O703" s="67"/>
      <c r="P703" s="67"/>
      <c r="Q703" s="67"/>
      <c r="R703" s="67"/>
      <c r="S703" s="67"/>
      <c r="T703" s="67"/>
      <c r="U703" s="67"/>
      <c r="V703" s="356">
        <f t="shared" si="110"/>
        <v>0</v>
      </c>
      <c r="W703" s="309">
        <f t="shared" si="108"/>
        <v>0</v>
      </c>
      <c r="X703" s="406">
        <f>E699</f>
        <v>570</v>
      </c>
      <c r="Y703" s="40" t="s">
        <v>4</v>
      </c>
      <c r="Z703" s="11">
        <f t="shared" si="109"/>
        <v>0</v>
      </c>
      <c r="AA703" s="372"/>
    </row>
    <row r="704" spans="1:27" x14ac:dyDescent="0.25">
      <c r="A704" s="58"/>
      <c r="B704" s="353"/>
      <c r="C704" s="353"/>
      <c r="D704" s="353"/>
      <c r="E704" s="353"/>
      <c r="F704" s="353"/>
      <c r="G704" s="354"/>
      <c r="H704" s="355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356">
        <f t="shared" si="110"/>
        <v>0</v>
      </c>
      <c r="W704" s="309">
        <f t="shared" si="108"/>
        <v>0</v>
      </c>
      <c r="X704" s="406">
        <f>E699</f>
        <v>570</v>
      </c>
      <c r="Y704" s="40" t="s">
        <v>14</v>
      </c>
      <c r="Z704" s="11">
        <f t="shared" si="109"/>
        <v>0</v>
      </c>
      <c r="AA704" s="174"/>
    </row>
    <row r="705" spans="1:27" x14ac:dyDescent="0.25">
      <c r="A705" s="58"/>
      <c r="B705" s="353"/>
      <c r="C705" s="353"/>
      <c r="D705" s="353"/>
      <c r="E705" s="353"/>
      <c r="F705" s="353"/>
      <c r="G705" s="354"/>
      <c r="H705" s="355"/>
      <c r="I705" s="67">
        <v>2</v>
      </c>
      <c r="J705" s="67">
        <v>2</v>
      </c>
      <c r="K705" s="67"/>
      <c r="L705" s="67">
        <v>1</v>
      </c>
      <c r="M705" s="67"/>
      <c r="N705" s="67"/>
      <c r="O705" s="67"/>
      <c r="P705" s="67"/>
      <c r="Q705" s="67"/>
      <c r="R705" s="67"/>
      <c r="S705" s="67"/>
      <c r="T705" s="67"/>
      <c r="U705" s="67"/>
      <c r="V705" s="356">
        <f t="shared" si="110"/>
        <v>3</v>
      </c>
      <c r="W705" s="309">
        <f t="shared" si="108"/>
        <v>4.6439628482972135E-3</v>
      </c>
      <c r="X705" s="406">
        <f>E699</f>
        <v>570</v>
      </c>
      <c r="Y705" s="40" t="s">
        <v>15</v>
      </c>
      <c r="Z705" s="11">
        <f t="shared" si="109"/>
        <v>3</v>
      </c>
      <c r="AA705" s="352"/>
    </row>
    <row r="706" spans="1:27" x14ac:dyDescent="0.25">
      <c r="A706" s="58" t="s">
        <v>182</v>
      </c>
      <c r="B706" s="353"/>
      <c r="C706" s="353"/>
      <c r="D706" s="353"/>
      <c r="E706" s="353"/>
      <c r="F706" s="353"/>
      <c r="G706" s="354"/>
      <c r="H706" s="355"/>
      <c r="I706" s="67">
        <v>9</v>
      </c>
      <c r="J706" s="67">
        <v>5</v>
      </c>
      <c r="K706" s="67">
        <v>2</v>
      </c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356">
        <f t="shared" si="110"/>
        <v>5</v>
      </c>
      <c r="W706" s="309">
        <f t="shared" si="108"/>
        <v>7.7399380804953561E-3</v>
      </c>
      <c r="X706" s="406">
        <f>E699</f>
        <v>570</v>
      </c>
      <c r="Y706" s="40" t="s">
        <v>8</v>
      </c>
      <c r="Z706" s="11">
        <f t="shared" si="109"/>
        <v>5</v>
      </c>
      <c r="AA706" s="352"/>
    </row>
    <row r="707" spans="1:27" x14ac:dyDescent="0.25">
      <c r="A707" s="58"/>
      <c r="B707" s="353"/>
      <c r="C707" s="353"/>
      <c r="D707" s="353"/>
      <c r="E707" s="353"/>
      <c r="F707" s="353"/>
      <c r="G707" s="354"/>
      <c r="H707" s="355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356">
        <f t="shared" si="110"/>
        <v>0</v>
      </c>
      <c r="W707" s="309">
        <f t="shared" si="108"/>
        <v>0</v>
      </c>
      <c r="X707" s="406">
        <f>E699</f>
        <v>570</v>
      </c>
      <c r="Y707" s="40" t="s">
        <v>9</v>
      </c>
      <c r="Z707" s="11">
        <f t="shared" si="109"/>
        <v>0</v>
      </c>
      <c r="AA707" s="408"/>
    </row>
    <row r="708" spans="1:27" x14ac:dyDescent="0.25">
      <c r="A708" s="58"/>
      <c r="B708" s="353"/>
      <c r="C708" s="353"/>
      <c r="D708" s="353"/>
      <c r="E708" s="353"/>
      <c r="F708" s="353"/>
      <c r="G708" s="354"/>
      <c r="H708" s="375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356">
        <f t="shared" si="110"/>
        <v>0</v>
      </c>
      <c r="W708" s="309">
        <f t="shared" si="108"/>
        <v>0</v>
      </c>
      <c r="X708" s="406">
        <f>E699</f>
        <v>570</v>
      </c>
      <c r="Y708" s="40" t="s">
        <v>72</v>
      </c>
      <c r="Z708" s="11">
        <f t="shared" si="109"/>
        <v>0</v>
      </c>
      <c r="AA708" s="408"/>
    </row>
    <row r="709" spans="1:27" x14ac:dyDescent="0.25">
      <c r="A709" s="58"/>
      <c r="B709" s="353"/>
      <c r="C709" s="353"/>
      <c r="D709" s="353"/>
      <c r="E709" s="353"/>
      <c r="F709" s="353"/>
      <c r="G709" s="354"/>
      <c r="H709" s="375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>
        <v>1</v>
      </c>
      <c r="V709" s="356">
        <f t="shared" si="110"/>
        <v>1</v>
      </c>
      <c r="W709" s="309">
        <f t="shared" si="108"/>
        <v>1.5479876160990713E-3</v>
      </c>
      <c r="X709" s="406">
        <f>E699</f>
        <v>570</v>
      </c>
      <c r="Y709" s="40" t="s">
        <v>0</v>
      </c>
      <c r="Z709" s="11">
        <f t="shared" si="109"/>
        <v>1</v>
      </c>
      <c r="AA709" s="409"/>
    </row>
    <row r="710" spans="1:27" x14ac:dyDescent="0.25">
      <c r="A710" s="58"/>
      <c r="B710" s="353"/>
      <c r="C710" s="353"/>
      <c r="D710" s="353"/>
      <c r="E710" s="353"/>
      <c r="F710" s="353"/>
      <c r="G710" s="354"/>
      <c r="H710" s="375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356">
        <f t="shared" si="110"/>
        <v>0</v>
      </c>
      <c r="W710" s="309">
        <f t="shared" si="108"/>
        <v>0</v>
      </c>
      <c r="X710" s="406">
        <f>E699</f>
        <v>570</v>
      </c>
      <c r="Y710" s="40" t="s">
        <v>20</v>
      </c>
      <c r="Z710" s="11">
        <f t="shared" si="109"/>
        <v>0</v>
      </c>
      <c r="AA710" s="409"/>
    </row>
    <row r="711" spans="1:27" x14ac:dyDescent="0.25">
      <c r="A711" s="58"/>
      <c r="B711" s="353"/>
      <c r="C711" s="353"/>
      <c r="D711" s="353"/>
      <c r="E711" s="353"/>
      <c r="F711" s="353" t="s">
        <v>109</v>
      </c>
      <c r="G711" s="354"/>
      <c r="H711" s="375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>
        <v>1</v>
      </c>
      <c r="V711" s="356">
        <f t="shared" si="110"/>
        <v>1</v>
      </c>
      <c r="W711" s="309">
        <f t="shared" si="108"/>
        <v>1.5479876160990713E-3</v>
      </c>
      <c r="X711" s="406">
        <f>E699</f>
        <v>570</v>
      </c>
      <c r="Y711" s="40" t="s">
        <v>3</v>
      </c>
      <c r="Z711" s="11">
        <f t="shared" si="109"/>
        <v>1</v>
      </c>
      <c r="AA711" s="409"/>
    </row>
    <row r="712" spans="1:27" x14ac:dyDescent="0.25">
      <c r="A712" s="430"/>
      <c r="B712" s="432"/>
      <c r="C712" s="432"/>
      <c r="D712" s="432"/>
      <c r="E712" s="432"/>
      <c r="F712" s="432"/>
      <c r="G712" s="431"/>
      <c r="H712" s="410"/>
      <c r="I712" s="67">
        <v>3</v>
      </c>
      <c r="J712" s="72"/>
      <c r="K712" s="72"/>
      <c r="L712" s="72"/>
      <c r="M712" s="67"/>
      <c r="N712" s="72"/>
      <c r="O712" s="72"/>
      <c r="P712" s="72"/>
      <c r="Q712" s="72"/>
      <c r="R712" s="72"/>
      <c r="S712" s="72"/>
      <c r="T712" s="72"/>
      <c r="U712" s="72"/>
      <c r="V712" s="356">
        <f t="shared" si="110"/>
        <v>0</v>
      </c>
      <c r="W712" s="309">
        <f t="shared" si="108"/>
        <v>0</v>
      </c>
      <c r="X712" s="406">
        <f>E699</f>
        <v>570</v>
      </c>
      <c r="Y712" s="40" t="s">
        <v>477</v>
      </c>
      <c r="Z712" s="11">
        <f t="shared" si="109"/>
        <v>0</v>
      </c>
      <c r="AA712" s="409"/>
    </row>
    <row r="713" spans="1:27" x14ac:dyDescent="0.25">
      <c r="A713" s="430"/>
      <c r="B713" s="432"/>
      <c r="C713" s="432"/>
      <c r="D713" s="432"/>
      <c r="E713" s="432"/>
      <c r="F713" s="432"/>
      <c r="G713" s="431"/>
      <c r="H713" s="402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356">
        <f t="shared" si="110"/>
        <v>0</v>
      </c>
      <c r="W713" s="309">
        <f t="shared" si="108"/>
        <v>0</v>
      </c>
      <c r="X713" s="406">
        <f>E699</f>
        <v>570</v>
      </c>
      <c r="Y713" s="258" t="s">
        <v>88</v>
      </c>
      <c r="Z713" s="11">
        <f t="shared" si="109"/>
        <v>0</v>
      </c>
      <c r="AA713" s="409"/>
    </row>
    <row r="714" spans="1:27" x14ac:dyDescent="0.25">
      <c r="A714" s="58"/>
      <c r="B714" s="353"/>
      <c r="C714" s="353"/>
      <c r="D714" s="353"/>
      <c r="E714" s="353"/>
      <c r="F714" s="353"/>
      <c r="G714" s="62"/>
      <c r="H714" s="364"/>
      <c r="I714" s="364">
        <v>1</v>
      </c>
      <c r="J714" s="67"/>
      <c r="K714" s="67">
        <v>2</v>
      </c>
      <c r="L714" s="67"/>
      <c r="M714" s="364"/>
      <c r="N714" s="67"/>
      <c r="O714" s="67"/>
      <c r="P714" s="67"/>
      <c r="Q714" s="67"/>
      <c r="R714" s="67"/>
      <c r="S714" s="67"/>
      <c r="T714" s="67"/>
      <c r="U714" s="67"/>
      <c r="V714" s="356">
        <f t="shared" si="110"/>
        <v>0</v>
      </c>
      <c r="W714" s="309">
        <f t="shared" si="108"/>
        <v>0</v>
      </c>
      <c r="X714" s="406">
        <f>E699</f>
        <v>570</v>
      </c>
      <c r="Y714" s="258" t="s">
        <v>13</v>
      </c>
      <c r="Z714" s="11">
        <f t="shared" si="109"/>
        <v>0</v>
      </c>
      <c r="AA714" s="411"/>
    </row>
    <row r="715" spans="1:27" x14ac:dyDescent="0.25">
      <c r="A715" s="58"/>
      <c r="B715" s="353"/>
      <c r="C715" s="353"/>
      <c r="D715" s="353"/>
      <c r="E715" s="353"/>
      <c r="F715" s="353"/>
      <c r="G715" s="62"/>
      <c r="H715" s="364"/>
      <c r="I715" s="67">
        <v>6</v>
      </c>
      <c r="J715" s="67"/>
      <c r="K715" s="67">
        <v>2</v>
      </c>
      <c r="L715" s="67"/>
      <c r="M715" s="67"/>
      <c r="N715" s="67"/>
      <c r="O715" s="67"/>
      <c r="P715" s="67"/>
      <c r="Q715" s="67"/>
      <c r="R715" s="67"/>
      <c r="S715" s="67"/>
      <c r="T715" s="67"/>
      <c r="U715" s="67">
        <v>1</v>
      </c>
      <c r="V715" s="356">
        <f t="shared" si="110"/>
        <v>1</v>
      </c>
      <c r="W715" s="309">
        <f t="shared" si="108"/>
        <v>1.5479876160990713E-3</v>
      </c>
      <c r="X715" s="406">
        <f>E699</f>
        <v>570</v>
      </c>
      <c r="Y715" s="40" t="s">
        <v>100</v>
      </c>
      <c r="Z715" s="11">
        <f t="shared" si="109"/>
        <v>1</v>
      </c>
      <c r="AA715" s="175" t="s">
        <v>571</v>
      </c>
    </row>
    <row r="716" spans="1:27" x14ac:dyDescent="0.25">
      <c r="A716" s="58"/>
      <c r="B716" s="353"/>
      <c r="C716" s="353"/>
      <c r="D716" s="353"/>
      <c r="E716" s="353"/>
      <c r="F716" s="353"/>
      <c r="G716" s="354"/>
      <c r="H716" s="355">
        <v>1</v>
      </c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356">
        <f t="shared" si="110"/>
        <v>1</v>
      </c>
      <c r="W716" s="309">
        <f t="shared" si="108"/>
        <v>1.5479876160990713E-3</v>
      </c>
      <c r="X716" s="406">
        <f>E699</f>
        <v>570</v>
      </c>
      <c r="Y716" s="259" t="s">
        <v>47</v>
      </c>
      <c r="Z716" s="11">
        <f t="shared" si="109"/>
        <v>1</v>
      </c>
      <c r="AA716" s="409"/>
    </row>
    <row r="717" spans="1:27" x14ac:dyDescent="0.25">
      <c r="A717" s="58"/>
      <c r="B717" s="353"/>
      <c r="C717" s="353"/>
      <c r="D717" s="353"/>
      <c r="E717" s="353"/>
      <c r="F717" s="353"/>
      <c r="G717" s="354"/>
      <c r="H717" s="355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356">
        <f t="shared" si="110"/>
        <v>0</v>
      </c>
      <c r="W717" s="309">
        <f t="shared" si="108"/>
        <v>0</v>
      </c>
      <c r="X717" s="406">
        <f>E699</f>
        <v>570</v>
      </c>
      <c r="Y717" s="40" t="s">
        <v>102</v>
      </c>
      <c r="Z717" s="11">
        <f t="shared" si="109"/>
        <v>0</v>
      </c>
      <c r="AA717" s="411"/>
    </row>
    <row r="718" spans="1:27" x14ac:dyDescent="0.25">
      <c r="A718" s="58"/>
      <c r="B718" s="353"/>
      <c r="C718" s="353"/>
      <c r="D718" s="353"/>
      <c r="E718" s="353"/>
      <c r="F718" s="353" t="s">
        <v>109</v>
      </c>
      <c r="G718" s="354"/>
      <c r="H718" s="361"/>
      <c r="I718" s="72">
        <v>3</v>
      </c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356">
        <f t="shared" si="110"/>
        <v>0</v>
      </c>
      <c r="W718" s="309">
        <f t="shared" si="108"/>
        <v>0</v>
      </c>
      <c r="X718" s="406">
        <f>E699</f>
        <v>570</v>
      </c>
      <c r="Y718" s="259" t="s">
        <v>10</v>
      </c>
      <c r="Z718" s="11">
        <f t="shared" si="109"/>
        <v>0</v>
      </c>
      <c r="AA718" s="408"/>
    </row>
    <row r="719" spans="1:27" ht="15.75" thickBot="1" x14ac:dyDescent="0.3">
      <c r="A719" s="58"/>
      <c r="B719" s="353"/>
      <c r="C719" s="353"/>
      <c r="D719" s="353"/>
      <c r="E719" s="353"/>
      <c r="F719" s="353"/>
      <c r="G719" s="354"/>
      <c r="H719" s="361"/>
      <c r="I719" s="72">
        <v>1</v>
      </c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>
        <v>2</v>
      </c>
      <c r="V719" s="356">
        <f>SUM(H719,J719,L719,N719,P719,R719,U719,T719)</f>
        <v>2</v>
      </c>
      <c r="W719" s="334">
        <f t="shared" si="108"/>
        <v>3.0959752321981426E-3</v>
      </c>
      <c r="X719" s="406">
        <f>E699</f>
        <v>570</v>
      </c>
      <c r="Y719" s="259" t="s">
        <v>84</v>
      </c>
      <c r="Z719" s="11">
        <f t="shared" si="109"/>
        <v>2</v>
      </c>
      <c r="AA719" s="409"/>
    </row>
    <row r="720" spans="1:27" ht="15.75" thickBot="1" x14ac:dyDescent="0.3">
      <c r="A720" s="58"/>
      <c r="B720" s="353"/>
      <c r="C720" s="353"/>
      <c r="D720" s="353"/>
      <c r="E720" s="353"/>
      <c r="F720" s="353"/>
      <c r="G720" s="354"/>
      <c r="H720" s="412"/>
      <c r="I720" s="199"/>
      <c r="J720" s="199"/>
      <c r="K720" s="199"/>
      <c r="L720" s="199"/>
      <c r="M720" s="199"/>
      <c r="N720" s="199"/>
      <c r="O720" s="199"/>
      <c r="P720" s="199"/>
      <c r="Q720" s="199"/>
      <c r="R720" s="199"/>
      <c r="S720" s="199"/>
      <c r="T720" s="199"/>
      <c r="U720" s="199"/>
      <c r="V720" s="413"/>
      <c r="W720" s="199"/>
      <c r="X720" s="413"/>
      <c r="Y720" s="482" t="s">
        <v>22</v>
      </c>
      <c r="Z720" s="11">
        <f t="shared" si="109"/>
        <v>0</v>
      </c>
      <c r="AA720" s="409"/>
    </row>
    <row r="721" spans="1:27" x14ac:dyDescent="0.25">
      <c r="A721" s="58"/>
      <c r="B721" s="353"/>
      <c r="C721" s="353"/>
      <c r="D721" s="353"/>
      <c r="E721" s="353"/>
      <c r="F721" s="353"/>
      <c r="G721" s="354"/>
      <c r="H721" s="414">
        <v>2</v>
      </c>
      <c r="I721" s="68"/>
      <c r="J721" s="68"/>
      <c r="K721" s="68"/>
      <c r="L721" s="68"/>
      <c r="M721" s="68"/>
      <c r="N721" s="68"/>
      <c r="O721" s="68"/>
      <c r="P721" s="68"/>
      <c r="Q721" s="67"/>
      <c r="R721" s="68"/>
      <c r="S721" s="68"/>
      <c r="T721" s="68"/>
      <c r="U721" s="68"/>
      <c r="V721" s="356">
        <f t="shared" ref="V721:V734" si="111">SUM(H721,J721,L721,N721,P721,R721,U721)</f>
        <v>2</v>
      </c>
      <c r="W721" s="307">
        <f t="shared" ref="W721:W734" si="112">$V721/$D$699</f>
        <v>3.0959752321981426E-3</v>
      </c>
      <c r="X721" s="406">
        <f>E699</f>
        <v>570</v>
      </c>
      <c r="Y721" s="483" t="s">
        <v>75</v>
      </c>
      <c r="Z721" s="11">
        <f t="shared" si="109"/>
        <v>2</v>
      </c>
      <c r="AA721" s="409"/>
    </row>
    <row r="722" spans="1:27" x14ac:dyDescent="0.25">
      <c r="A722" s="58"/>
      <c r="B722" s="353"/>
      <c r="C722" s="353"/>
      <c r="D722" s="353"/>
      <c r="E722" s="353"/>
      <c r="F722" s="353"/>
      <c r="G722" s="354"/>
      <c r="H722" s="355">
        <v>1</v>
      </c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356">
        <f t="shared" si="111"/>
        <v>1</v>
      </c>
      <c r="W722" s="309">
        <f t="shared" si="112"/>
        <v>1.5479876160990713E-3</v>
      </c>
      <c r="X722" s="406">
        <f>E699</f>
        <v>570</v>
      </c>
      <c r="Y722" s="109" t="s">
        <v>28</v>
      </c>
      <c r="Z722" s="11">
        <f t="shared" si="109"/>
        <v>1</v>
      </c>
      <c r="AA722" s="174"/>
    </row>
    <row r="723" spans="1:27" x14ac:dyDescent="0.25">
      <c r="A723" s="58"/>
      <c r="B723" s="353"/>
      <c r="C723" s="353"/>
      <c r="D723" s="353"/>
      <c r="E723" s="353"/>
      <c r="F723" s="353"/>
      <c r="G723" s="354"/>
      <c r="H723" s="355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356">
        <f t="shared" si="111"/>
        <v>0</v>
      </c>
      <c r="W723" s="309">
        <f t="shared" si="112"/>
        <v>0</v>
      </c>
      <c r="X723" s="406">
        <f>E699</f>
        <v>570</v>
      </c>
      <c r="Y723" s="484" t="s">
        <v>534</v>
      </c>
      <c r="Z723" s="11">
        <f t="shared" si="109"/>
        <v>0</v>
      </c>
      <c r="AA723" s="409"/>
    </row>
    <row r="724" spans="1:27" x14ac:dyDescent="0.25">
      <c r="A724" s="58"/>
      <c r="B724" s="353"/>
      <c r="C724" s="353"/>
      <c r="D724" s="353"/>
      <c r="E724" s="353"/>
      <c r="F724" s="353"/>
      <c r="G724" s="354"/>
      <c r="H724" s="355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356">
        <f t="shared" si="111"/>
        <v>0</v>
      </c>
      <c r="W724" s="309">
        <f t="shared" si="112"/>
        <v>0</v>
      </c>
      <c r="X724" s="406">
        <f>E699</f>
        <v>570</v>
      </c>
      <c r="Y724" s="485" t="s">
        <v>27</v>
      </c>
      <c r="Z724" s="11">
        <f t="shared" si="109"/>
        <v>0</v>
      </c>
      <c r="AA724" s="174"/>
    </row>
    <row r="725" spans="1:27" x14ac:dyDescent="0.25">
      <c r="A725" s="58"/>
      <c r="B725" s="353"/>
      <c r="C725" s="353"/>
      <c r="D725" s="353"/>
      <c r="E725" s="353"/>
      <c r="F725" s="353" t="s">
        <v>109</v>
      </c>
      <c r="G725" s="354"/>
      <c r="H725" s="355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356">
        <f t="shared" si="111"/>
        <v>0</v>
      </c>
      <c r="W725" s="309">
        <f t="shared" si="112"/>
        <v>0</v>
      </c>
      <c r="X725" s="406">
        <f>E699</f>
        <v>570</v>
      </c>
      <c r="Y725" s="484" t="s">
        <v>459</v>
      </c>
      <c r="Z725" s="11">
        <f t="shared" si="109"/>
        <v>0</v>
      </c>
      <c r="AA725" s="174"/>
    </row>
    <row r="726" spans="1:27" x14ac:dyDescent="0.25">
      <c r="A726" s="58"/>
      <c r="B726" s="353"/>
      <c r="C726" s="353"/>
      <c r="D726" s="353"/>
      <c r="E726" s="353"/>
      <c r="F726" s="353"/>
      <c r="G726" s="354"/>
      <c r="H726" s="355">
        <v>1</v>
      </c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356">
        <f t="shared" si="111"/>
        <v>1</v>
      </c>
      <c r="W726" s="309">
        <f t="shared" si="112"/>
        <v>1.5479876160990713E-3</v>
      </c>
      <c r="X726" s="406">
        <f>E699</f>
        <v>570</v>
      </c>
      <c r="Y726" s="485" t="s">
        <v>204</v>
      </c>
      <c r="Z726" s="11">
        <f t="shared" si="109"/>
        <v>1</v>
      </c>
      <c r="AA726" s="425"/>
    </row>
    <row r="727" spans="1:27" x14ac:dyDescent="0.25">
      <c r="A727" s="58"/>
      <c r="B727" s="353"/>
      <c r="C727" s="353"/>
      <c r="D727" s="353"/>
      <c r="E727" s="353"/>
      <c r="F727" s="353"/>
      <c r="G727" s="354"/>
      <c r="H727" s="355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356">
        <f t="shared" si="111"/>
        <v>0</v>
      </c>
      <c r="W727" s="309">
        <f t="shared" si="112"/>
        <v>0</v>
      </c>
      <c r="X727" s="406">
        <f>E699</f>
        <v>570</v>
      </c>
      <c r="Y727" s="483" t="s">
        <v>192</v>
      </c>
      <c r="Z727" s="11">
        <f t="shared" si="109"/>
        <v>0</v>
      </c>
      <c r="AA727" s="174"/>
    </row>
    <row r="728" spans="1:27" x14ac:dyDescent="0.25">
      <c r="A728" s="58"/>
      <c r="B728" s="353"/>
      <c r="C728" s="353"/>
      <c r="D728" s="353"/>
      <c r="E728" s="353"/>
      <c r="F728" s="353"/>
      <c r="G728" s="354"/>
      <c r="H728" s="355">
        <v>3</v>
      </c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356">
        <f t="shared" si="111"/>
        <v>3</v>
      </c>
      <c r="W728" s="309">
        <f t="shared" si="112"/>
        <v>4.6439628482972135E-3</v>
      </c>
      <c r="X728" s="406">
        <f>E699</f>
        <v>570</v>
      </c>
      <c r="Y728" s="485" t="s">
        <v>241</v>
      </c>
      <c r="Z728" s="11">
        <f t="shared" si="109"/>
        <v>3</v>
      </c>
      <c r="AA728" s="408" t="s">
        <v>572</v>
      </c>
    </row>
    <row r="729" spans="1:27" x14ac:dyDescent="0.25">
      <c r="A729" s="58"/>
      <c r="B729" s="353"/>
      <c r="C729" s="353"/>
      <c r="D729" s="353"/>
      <c r="E729" s="353"/>
      <c r="F729" s="353"/>
      <c r="G729" s="354"/>
      <c r="H729" s="355">
        <v>4</v>
      </c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356">
        <f t="shared" si="111"/>
        <v>4</v>
      </c>
      <c r="W729" s="309">
        <f t="shared" si="112"/>
        <v>6.1919504643962852E-3</v>
      </c>
      <c r="X729" s="406">
        <f>E699</f>
        <v>570</v>
      </c>
      <c r="Y729" s="485" t="s">
        <v>54</v>
      </c>
      <c r="Z729" s="11">
        <f t="shared" si="109"/>
        <v>4</v>
      </c>
      <c r="AA729" s="408" t="s">
        <v>573</v>
      </c>
    </row>
    <row r="730" spans="1:27" x14ac:dyDescent="0.25">
      <c r="A730" s="58"/>
      <c r="B730" s="353"/>
      <c r="C730" s="353"/>
      <c r="D730" s="353"/>
      <c r="E730" s="353"/>
      <c r="F730" s="353"/>
      <c r="G730" s="354"/>
      <c r="H730" s="355">
        <v>1</v>
      </c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356">
        <f t="shared" si="111"/>
        <v>1</v>
      </c>
      <c r="W730" s="309">
        <f t="shared" si="112"/>
        <v>1.5479876160990713E-3</v>
      </c>
      <c r="X730" s="406">
        <f>E699</f>
        <v>570</v>
      </c>
      <c r="Y730" s="485" t="s">
        <v>110</v>
      </c>
      <c r="Z730" s="11">
        <f t="shared" si="109"/>
        <v>1</v>
      </c>
      <c r="AA730" s="408"/>
    </row>
    <row r="731" spans="1:27" x14ac:dyDescent="0.25">
      <c r="A731" s="58"/>
      <c r="B731" s="353"/>
      <c r="C731" s="353"/>
      <c r="D731" s="353"/>
      <c r="E731" s="353"/>
      <c r="F731" s="353"/>
      <c r="G731" s="354"/>
      <c r="H731" s="355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356">
        <f t="shared" si="111"/>
        <v>0</v>
      </c>
      <c r="W731" s="309">
        <f t="shared" si="112"/>
        <v>0</v>
      </c>
      <c r="X731" s="406">
        <f>E699</f>
        <v>570</v>
      </c>
      <c r="Y731" s="43" t="s">
        <v>72</v>
      </c>
      <c r="Z731" s="11">
        <f t="shared" si="109"/>
        <v>0</v>
      </c>
      <c r="AA731" s="408"/>
    </row>
    <row r="732" spans="1:27" x14ac:dyDescent="0.25">
      <c r="A732" s="58"/>
      <c r="B732" s="353"/>
      <c r="C732" s="353"/>
      <c r="D732" s="353"/>
      <c r="E732" s="353"/>
      <c r="F732" s="353"/>
      <c r="G732" s="354"/>
      <c r="H732" s="355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356">
        <f t="shared" si="111"/>
        <v>0</v>
      </c>
      <c r="W732" s="309">
        <f t="shared" si="112"/>
        <v>0</v>
      </c>
      <c r="X732" s="406">
        <f>E699</f>
        <v>570</v>
      </c>
      <c r="Y732" s="43" t="s">
        <v>363</v>
      </c>
      <c r="Z732" s="11">
        <f t="shared" si="109"/>
        <v>0</v>
      </c>
      <c r="AA732" s="408"/>
    </row>
    <row r="733" spans="1:27" ht="15.75" thickBot="1" x14ac:dyDescent="0.3">
      <c r="A733" s="188"/>
      <c r="B733" s="189"/>
      <c r="C733" s="189"/>
      <c r="D733" s="189"/>
      <c r="E733" s="189"/>
      <c r="F733" s="189"/>
      <c r="G733" s="354"/>
      <c r="H733" s="355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356">
        <f t="shared" si="111"/>
        <v>0</v>
      </c>
      <c r="W733" s="306">
        <f t="shared" si="112"/>
        <v>0</v>
      </c>
      <c r="X733" s="406">
        <f>E699</f>
        <v>570</v>
      </c>
      <c r="Y733" s="44" t="s">
        <v>96</v>
      </c>
      <c r="Z733" s="11">
        <f t="shared" si="109"/>
        <v>0</v>
      </c>
      <c r="AA733" s="415"/>
    </row>
    <row r="734" spans="1:27" ht="15.75" thickBot="1" x14ac:dyDescent="0.3">
      <c r="A734" s="47"/>
      <c r="B734" s="47"/>
      <c r="C734" s="47"/>
      <c r="D734" s="47"/>
      <c r="E734" s="47"/>
      <c r="F734" s="47"/>
      <c r="G734" s="53" t="s">
        <v>5</v>
      </c>
      <c r="H734" s="63">
        <f t="shared" ref="H734:U734" si="113">SUM(H700:H733)</f>
        <v>61</v>
      </c>
      <c r="I734" s="63">
        <f t="shared" si="113"/>
        <v>42</v>
      </c>
      <c r="J734" s="63">
        <f t="shared" si="113"/>
        <v>9</v>
      </c>
      <c r="K734" s="63">
        <f t="shared" si="113"/>
        <v>6</v>
      </c>
      <c r="L734" s="63">
        <f t="shared" si="113"/>
        <v>1</v>
      </c>
      <c r="M734" s="63">
        <f t="shared" si="113"/>
        <v>0</v>
      </c>
      <c r="N734" s="63">
        <f t="shared" si="113"/>
        <v>0</v>
      </c>
      <c r="O734" s="63">
        <f t="shared" si="113"/>
        <v>0</v>
      </c>
      <c r="P734" s="63">
        <f t="shared" si="113"/>
        <v>0</v>
      </c>
      <c r="Q734" s="63">
        <f t="shared" si="113"/>
        <v>0</v>
      </c>
      <c r="R734" s="63">
        <f t="shared" si="113"/>
        <v>0</v>
      </c>
      <c r="S734" s="63">
        <f t="shared" si="113"/>
        <v>0</v>
      </c>
      <c r="T734" s="63">
        <f t="shared" si="113"/>
        <v>0</v>
      </c>
      <c r="U734" s="63">
        <f t="shared" si="113"/>
        <v>5</v>
      </c>
      <c r="V734" s="382">
        <f t="shared" si="111"/>
        <v>76</v>
      </c>
      <c r="W734" s="334">
        <f t="shared" si="112"/>
        <v>0.11764705882352941</v>
      </c>
      <c r="X734" s="469">
        <f>E699</f>
        <v>570</v>
      </c>
    </row>
    <row r="736" spans="1:27" ht="15.75" thickBot="1" x14ac:dyDescent="0.3"/>
    <row r="737" spans="1:27" ht="60.75" thickBot="1" x14ac:dyDescent="0.3">
      <c r="A737" s="49" t="s">
        <v>23</v>
      </c>
      <c r="B737" s="49" t="s">
        <v>50</v>
      </c>
      <c r="C737" s="49" t="s">
        <v>55</v>
      </c>
      <c r="D737" s="49" t="s">
        <v>18</v>
      </c>
      <c r="E737" s="48" t="s">
        <v>17</v>
      </c>
      <c r="F737" s="50" t="s">
        <v>1</v>
      </c>
      <c r="G737" s="51" t="s">
        <v>24</v>
      </c>
      <c r="H737" s="83" t="s">
        <v>70</v>
      </c>
      <c r="I737" s="52" t="s">
        <v>71</v>
      </c>
      <c r="J737" s="52" t="s">
        <v>56</v>
      </c>
      <c r="K737" s="52" t="s">
        <v>61</v>
      </c>
      <c r="L737" s="52" t="s">
        <v>57</v>
      </c>
      <c r="M737" s="52" t="s">
        <v>62</v>
      </c>
      <c r="N737" s="52" t="s">
        <v>58</v>
      </c>
      <c r="O737" s="52" t="s">
        <v>63</v>
      </c>
      <c r="P737" s="52" t="s">
        <v>59</v>
      </c>
      <c r="Q737" s="52" t="s">
        <v>67</v>
      </c>
      <c r="R737" s="52" t="s">
        <v>60</v>
      </c>
      <c r="S737" s="52" t="s">
        <v>68</v>
      </c>
      <c r="T737" s="52" t="s">
        <v>128</v>
      </c>
      <c r="U737" s="52" t="s">
        <v>43</v>
      </c>
      <c r="V737" s="52" t="s">
        <v>5</v>
      </c>
      <c r="W737" s="48" t="s">
        <v>2</v>
      </c>
      <c r="X737" s="49" t="s">
        <v>119</v>
      </c>
      <c r="Y737" s="37" t="s">
        <v>21</v>
      </c>
      <c r="Z737" s="11" t="s">
        <v>5</v>
      </c>
      <c r="AA737" s="36" t="s">
        <v>7</v>
      </c>
    </row>
    <row r="738" spans="1:27" ht="15.75" thickBot="1" x14ac:dyDescent="0.3">
      <c r="A738" s="80">
        <v>1493484</v>
      </c>
      <c r="B738" s="80" t="s">
        <v>238</v>
      </c>
      <c r="C738" s="450">
        <v>576</v>
      </c>
      <c r="D738" s="450">
        <v>648</v>
      </c>
      <c r="E738" s="450">
        <v>557</v>
      </c>
      <c r="F738" s="451">
        <f>E738/D738</f>
        <v>0.85956790123456794</v>
      </c>
      <c r="G738" s="54">
        <v>45104</v>
      </c>
      <c r="H738" s="89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1"/>
      <c r="T738" s="413"/>
      <c r="U738" s="123"/>
      <c r="V738" s="123"/>
      <c r="W738" s="91"/>
      <c r="Y738" s="93" t="s">
        <v>79</v>
      </c>
      <c r="AA738" s="45" t="s">
        <v>74</v>
      </c>
    </row>
    <row r="739" spans="1:27" x14ac:dyDescent="0.25">
      <c r="A739" s="58"/>
      <c r="B739" s="353"/>
      <c r="C739" s="353"/>
      <c r="D739" s="353"/>
      <c r="E739" s="353"/>
      <c r="F739" s="353"/>
      <c r="G739" s="354"/>
      <c r="H739" s="348"/>
      <c r="I739" s="65">
        <v>15</v>
      </c>
      <c r="J739" s="65"/>
      <c r="K739" s="65">
        <v>2</v>
      </c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378">
        <f>SUM(H739,J739,L739,N739,P739,R739,U739,T739)</f>
        <v>0</v>
      </c>
      <c r="W739" s="307">
        <f>$V739/$D$738</f>
        <v>0</v>
      </c>
      <c r="X739" s="406">
        <f>E738</f>
        <v>557</v>
      </c>
      <c r="Y739" s="39" t="s">
        <v>19</v>
      </c>
      <c r="Z739" s="11">
        <f>V739</f>
        <v>0</v>
      </c>
      <c r="AA739" s="345"/>
    </row>
    <row r="740" spans="1:27" x14ac:dyDescent="0.25">
      <c r="A740" s="58"/>
      <c r="B740" s="353"/>
      <c r="C740" s="353"/>
      <c r="D740" s="353"/>
      <c r="E740" s="353"/>
      <c r="F740" s="353"/>
      <c r="G740" s="354"/>
      <c r="H740" s="355">
        <v>2</v>
      </c>
      <c r="I740" s="67"/>
      <c r="J740" s="67">
        <v>1</v>
      </c>
      <c r="K740" s="67"/>
      <c r="L740" s="67"/>
      <c r="M740" s="67"/>
      <c r="N740" s="72"/>
      <c r="O740" s="67"/>
      <c r="P740" s="67"/>
      <c r="Q740" s="67"/>
      <c r="R740" s="67"/>
      <c r="S740" s="67"/>
      <c r="T740" s="67"/>
      <c r="U740" s="67">
        <v>1</v>
      </c>
      <c r="V740" s="356">
        <f>SUM(H740,J740,L740,N740,P740,R740,U740,T740)</f>
        <v>4</v>
      </c>
      <c r="W740" s="309">
        <f t="shared" ref="W740:W773" si="114">$V740/$D$738</f>
        <v>6.1728395061728392E-3</v>
      </c>
      <c r="X740" s="406">
        <f>E738</f>
        <v>557</v>
      </c>
      <c r="Y740" s="258" t="s">
        <v>51</v>
      </c>
      <c r="Z740" s="11">
        <f t="shared" ref="Z740:Z772" si="115">V740</f>
        <v>4</v>
      </c>
      <c r="AA740" s="345"/>
    </row>
    <row r="741" spans="1:27" x14ac:dyDescent="0.25">
      <c r="A741" s="58"/>
      <c r="B741" s="353"/>
      <c r="C741" s="353"/>
      <c r="D741" s="353"/>
      <c r="E741" s="353"/>
      <c r="F741" s="353"/>
      <c r="G741" s="354"/>
      <c r="H741" s="355">
        <v>53</v>
      </c>
      <c r="I741" s="67"/>
      <c r="J741" s="67">
        <v>7</v>
      </c>
      <c r="K741" s="67"/>
      <c r="L741" s="67">
        <v>1</v>
      </c>
      <c r="M741" s="67"/>
      <c r="N741" s="67"/>
      <c r="O741" s="67"/>
      <c r="P741" s="67"/>
      <c r="Q741" s="67"/>
      <c r="R741" s="67"/>
      <c r="S741" s="67"/>
      <c r="T741" s="67"/>
      <c r="U741" s="67"/>
      <c r="V741" s="356">
        <f t="shared" ref="V741:V757" si="116">SUM(H741,J741,L741,N741,P741,R741,U741,T741)</f>
        <v>61</v>
      </c>
      <c r="W741" s="309">
        <f t="shared" si="114"/>
        <v>9.4135802469135804E-2</v>
      </c>
      <c r="X741" s="406">
        <f>E738</f>
        <v>557</v>
      </c>
      <c r="Y741" s="40" t="s">
        <v>16</v>
      </c>
      <c r="Z741" s="11">
        <f t="shared" si="115"/>
        <v>61</v>
      </c>
      <c r="AA741" s="372"/>
    </row>
    <row r="742" spans="1:27" x14ac:dyDescent="0.25">
      <c r="A742" s="58"/>
      <c r="B742" s="353"/>
      <c r="C742" s="353"/>
      <c r="D742" s="353"/>
      <c r="E742" s="353"/>
      <c r="F742" s="353"/>
      <c r="G742" s="354"/>
      <c r="H742" s="355"/>
      <c r="I742" s="67"/>
      <c r="J742" s="407"/>
      <c r="K742" s="407"/>
      <c r="L742" s="407">
        <v>1</v>
      </c>
      <c r="M742" s="67"/>
      <c r="N742" s="67"/>
      <c r="O742" s="67"/>
      <c r="P742" s="67"/>
      <c r="Q742" s="67"/>
      <c r="R742" s="67"/>
      <c r="S742" s="67"/>
      <c r="T742" s="67"/>
      <c r="U742" s="67"/>
      <c r="V742" s="356">
        <f t="shared" si="116"/>
        <v>1</v>
      </c>
      <c r="W742" s="309">
        <f t="shared" si="114"/>
        <v>1.5432098765432098E-3</v>
      </c>
      <c r="X742" s="406">
        <f>E738</f>
        <v>557</v>
      </c>
      <c r="Y742" s="40" t="s">
        <v>4</v>
      </c>
      <c r="Z742" s="11">
        <f t="shared" si="115"/>
        <v>1</v>
      </c>
      <c r="AA742" s="372"/>
    </row>
    <row r="743" spans="1:27" x14ac:dyDescent="0.25">
      <c r="A743" s="58"/>
      <c r="B743" s="353"/>
      <c r="C743" s="353"/>
      <c r="D743" s="353"/>
      <c r="E743" s="353"/>
      <c r="F743" s="353"/>
      <c r="G743" s="354"/>
      <c r="H743" s="355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356">
        <f t="shared" si="116"/>
        <v>0</v>
      </c>
      <c r="W743" s="309">
        <f t="shared" si="114"/>
        <v>0</v>
      </c>
      <c r="X743" s="406">
        <f>E738</f>
        <v>557</v>
      </c>
      <c r="Y743" s="40" t="s">
        <v>14</v>
      </c>
      <c r="Z743" s="11">
        <f t="shared" si="115"/>
        <v>0</v>
      </c>
      <c r="AA743" s="174"/>
    </row>
    <row r="744" spans="1:27" x14ac:dyDescent="0.25">
      <c r="A744" s="58"/>
      <c r="B744" s="353"/>
      <c r="C744" s="353"/>
      <c r="D744" s="353"/>
      <c r="E744" s="353"/>
      <c r="F744" s="353"/>
      <c r="G744" s="354"/>
      <c r="H744" s="355"/>
      <c r="I744" s="67">
        <v>5</v>
      </c>
      <c r="J744" s="67">
        <v>1</v>
      </c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356">
        <f t="shared" si="116"/>
        <v>1</v>
      </c>
      <c r="W744" s="309">
        <f t="shared" si="114"/>
        <v>1.5432098765432098E-3</v>
      </c>
      <c r="X744" s="406">
        <f>E738</f>
        <v>557</v>
      </c>
      <c r="Y744" s="40" t="s">
        <v>15</v>
      </c>
      <c r="Z744" s="11">
        <f t="shared" si="115"/>
        <v>1</v>
      </c>
      <c r="AA744" s="352"/>
    </row>
    <row r="745" spans="1:27" x14ac:dyDescent="0.25">
      <c r="A745" s="58" t="s">
        <v>182</v>
      </c>
      <c r="B745" s="353"/>
      <c r="C745" s="353"/>
      <c r="D745" s="353"/>
      <c r="E745" s="353"/>
      <c r="F745" s="353"/>
      <c r="G745" s="354"/>
      <c r="H745" s="355"/>
      <c r="I745" s="67">
        <v>32</v>
      </c>
      <c r="J745" s="67">
        <v>2</v>
      </c>
      <c r="K745" s="67">
        <v>21</v>
      </c>
      <c r="L745" s="67">
        <v>7</v>
      </c>
      <c r="M745" s="67"/>
      <c r="N745" s="67"/>
      <c r="O745" s="67"/>
      <c r="P745" s="67"/>
      <c r="Q745" s="67"/>
      <c r="R745" s="67"/>
      <c r="S745" s="67"/>
      <c r="T745" s="67"/>
      <c r="U745" s="67"/>
      <c r="V745" s="356">
        <f t="shared" si="116"/>
        <v>9</v>
      </c>
      <c r="W745" s="309">
        <f t="shared" si="114"/>
        <v>1.3888888888888888E-2</v>
      </c>
      <c r="X745" s="406">
        <f>E738</f>
        <v>557</v>
      </c>
      <c r="Y745" s="40" t="s">
        <v>8</v>
      </c>
      <c r="Z745" s="11">
        <f t="shared" si="115"/>
        <v>9</v>
      </c>
      <c r="AA745" s="352"/>
    </row>
    <row r="746" spans="1:27" x14ac:dyDescent="0.25">
      <c r="A746" s="58"/>
      <c r="B746" s="353"/>
      <c r="C746" s="353"/>
      <c r="D746" s="353"/>
      <c r="E746" s="353"/>
      <c r="F746" s="353"/>
      <c r="G746" s="354"/>
      <c r="H746" s="355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356">
        <f t="shared" si="116"/>
        <v>0</v>
      </c>
      <c r="W746" s="309">
        <f t="shared" si="114"/>
        <v>0</v>
      </c>
      <c r="X746" s="406">
        <f>E738</f>
        <v>557</v>
      </c>
      <c r="Y746" s="40" t="s">
        <v>9</v>
      </c>
      <c r="Z746" s="11">
        <f t="shared" si="115"/>
        <v>0</v>
      </c>
      <c r="AA746" s="408"/>
    </row>
    <row r="747" spans="1:27" x14ac:dyDescent="0.25">
      <c r="A747" s="58"/>
      <c r="B747" s="353"/>
      <c r="C747" s="353"/>
      <c r="D747" s="353"/>
      <c r="E747" s="353"/>
      <c r="F747" s="353"/>
      <c r="G747" s="354"/>
      <c r="H747" s="375"/>
      <c r="I747" s="67">
        <v>3</v>
      </c>
      <c r="J747" s="67">
        <v>1</v>
      </c>
      <c r="K747" s="67">
        <v>1</v>
      </c>
      <c r="L747" s="67"/>
      <c r="M747" s="67"/>
      <c r="N747" s="67"/>
      <c r="O747" s="67"/>
      <c r="P747" s="67"/>
      <c r="Q747" s="67"/>
      <c r="R747" s="67"/>
      <c r="S747" s="67"/>
      <c r="T747" s="67"/>
      <c r="U747" s="67">
        <v>2</v>
      </c>
      <c r="V747" s="356">
        <f t="shared" si="116"/>
        <v>3</v>
      </c>
      <c r="W747" s="309">
        <f t="shared" si="114"/>
        <v>4.6296296296296294E-3</v>
      </c>
      <c r="X747" s="406">
        <f>E738</f>
        <v>557</v>
      </c>
      <c r="Y747" s="40" t="s">
        <v>72</v>
      </c>
      <c r="Z747" s="11">
        <f t="shared" si="115"/>
        <v>3</v>
      </c>
      <c r="AA747" s="408"/>
    </row>
    <row r="748" spans="1:27" x14ac:dyDescent="0.25">
      <c r="A748" s="58"/>
      <c r="B748" s="353"/>
      <c r="C748" s="353"/>
      <c r="D748" s="353"/>
      <c r="E748" s="353"/>
      <c r="F748" s="353"/>
      <c r="G748" s="354"/>
      <c r="H748" s="375"/>
      <c r="I748" s="67">
        <v>2</v>
      </c>
      <c r="J748" s="67"/>
      <c r="K748" s="67">
        <v>1</v>
      </c>
      <c r="L748" s="67">
        <v>1</v>
      </c>
      <c r="M748" s="67"/>
      <c r="N748" s="67"/>
      <c r="O748" s="67"/>
      <c r="P748" s="67"/>
      <c r="Q748" s="67"/>
      <c r="R748" s="67"/>
      <c r="S748" s="67"/>
      <c r="T748" s="67"/>
      <c r="U748" s="67">
        <v>1</v>
      </c>
      <c r="V748" s="356">
        <f t="shared" si="116"/>
        <v>2</v>
      </c>
      <c r="W748" s="309">
        <f t="shared" si="114"/>
        <v>3.0864197530864196E-3</v>
      </c>
      <c r="X748" s="406">
        <f>E738</f>
        <v>557</v>
      </c>
      <c r="Y748" s="40" t="s">
        <v>0</v>
      </c>
      <c r="Z748" s="11">
        <f t="shared" si="115"/>
        <v>2</v>
      </c>
      <c r="AA748" s="409"/>
    </row>
    <row r="749" spans="1:27" x14ac:dyDescent="0.25">
      <c r="A749" s="58"/>
      <c r="B749" s="353"/>
      <c r="C749" s="353"/>
      <c r="D749" s="353"/>
      <c r="E749" s="353"/>
      <c r="F749" s="353"/>
      <c r="G749" s="354"/>
      <c r="H749" s="375"/>
      <c r="I749" s="67">
        <v>1</v>
      </c>
      <c r="J749" s="67"/>
      <c r="K749" s="67"/>
      <c r="L749" s="67">
        <v>1</v>
      </c>
      <c r="M749" s="67"/>
      <c r="N749" s="67"/>
      <c r="O749" s="67"/>
      <c r="P749" s="67"/>
      <c r="Q749" s="67"/>
      <c r="R749" s="67"/>
      <c r="S749" s="67"/>
      <c r="T749" s="67"/>
      <c r="U749" s="67"/>
      <c r="V749" s="356">
        <f t="shared" si="116"/>
        <v>1</v>
      </c>
      <c r="W749" s="309">
        <f t="shared" si="114"/>
        <v>1.5432098765432098E-3</v>
      </c>
      <c r="X749" s="406">
        <f>E738</f>
        <v>557</v>
      </c>
      <c r="Y749" s="40" t="s">
        <v>20</v>
      </c>
      <c r="Z749" s="11">
        <f t="shared" si="115"/>
        <v>1</v>
      </c>
      <c r="AA749" s="409"/>
    </row>
    <row r="750" spans="1:27" x14ac:dyDescent="0.25">
      <c r="A750" s="58"/>
      <c r="B750" s="353"/>
      <c r="C750" s="353"/>
      <c r="D750" s="353"/>
      <c r="E750" s="353"/>
      <c r="F750" s="353" t="s">
        <v>109</v>
      </c>
      <c r="G750" s="354"/>
      <c r="H750" s="375"/>
      <c r="I750" s="67"/>
      <c r="J750" s="67"/>
      <c r="K750" s="67"/>
      <c r="L750" s="67">
        <v>1</v>
      </c>
      <c r="M750" s="67"/>
      <c r="N750" s="67"/>
      <c r="O750" s="67"/>
      <c r="P750" s="67"/>
      <c r="Q750" s="67"/>
      <c r="R750" s="67"/>
      <c r="S750" s="67"/>
      <c r="T750" s="67"/>
      <c r="U750" s="67"/>
      <c r="V750" s="356">
        <f t="shared" si="116"/>
        <v>1</v>
      </c>
      <c r="W750" s="309">
        <f t="shared" si="114"/>
        <v>1.5432098765432098E-3</v>
      </c>
      <c r="X750" s="406">
        <f>E738</f>
        <v>557</v>
      </c>
      <c r="Y750" s="40" t="s">
        <v>3</v>
      </c>
      <c r="Z750" s="11">
        <f t="shared" si="115"/>
        <v>1</v>
      </c>
      <c r="AA750" s="409"/>
    </row>
    <row r="751" spans="1:27" x14ac:dyDescent="0.25">
      <c r="A751" s="430"/>
      <c r="B751" s="432"/>
      <c r="C751" s="432"/>
      <c r="D751" s="432"/>
      <c r="E751" s="432"/>
      <c r="F751" s="432"/>
      <c r="G751" s="431"/>
      <c r="H751" s="410"/>
      <c r="I751" s="67">
        <v>7</v>
      </c>
      <c r="J751" s="72"/>
      <c r="K751" s="72">
        <v>1</v>
      </c>
      <c r="L751" s="72"/>
      <c r="M751" s="67"/>
      <c r="N751" s="72"/>
      <c r="O751" s="72"/>
      <c r="P751" s="72"/>
      <c r="Q751" s="72"/>
      <c r="R751" s="72"/>
      <c r="S751" s="72"/>
      <c r="T751" s="72"/>
      <c r="U751" s="72"/>
      <c r="V751" s="356">
        <f t="shared" si="116"/>
        <v>0</v>
      </c>
      <c r="W751" s="309">
        <f t="shared" si="114"/>
        <v>0</v>
      </c>
      <c r="X751" s="406">
        <f>E738</f>
        <v>557</v>
      </c>
      <c r="Y751" s="40" t="s">
        <v>477</v>
      </c>
      <c r="Z751" s="11">
        <f t="shared" si="115"/>
        <v>0</v>
      </c>
      <c r="AA751" s="409"/>
    </row>
    <row r="752" spans="1:27" x14ac:dyDescent="0.25">
      <c r="A752" s="430"/>
      <c r="B752" s="432"/>
      <c r="C752" s="432"/>
      <c r="D752" s="432"/>
      <c r="E752" s="432"/>
      <c r="F752" s="432"/>
      <c r="G752" s="431"/>
      <c r="H752" s="402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356">
        <f t="shared" si="116"/>
        <v>0</v>
      </c>
      <c r="W752" s="309">
        <f t="shared" si="114"/>
        <v>0</v>
      </c>
      <c r="X752" s="406">
        <f>E738</f>
        <v>557</v>
      </c>
      <c r="Y752" s="258" t="s">
        <v>88</v>
      </c>
      <c r="Z752" s="11">
        <f t="shared" si="115"/>
        <v>0</v>
      </c>
      <c r="AA752" s="409"/>
    </row>
    <row r="753" spans="1:27" x14ac:dyDescent="0.25">
      <c r="A753" s="58"/>
      <c r="B753" s="353"/>
      <c r="C753" s="353"/>
      <c r="D753" s="353"/>
      <c r="E753" s="353"/>
      <c r="F753" s="353"/>
      <c r="G753" s="62"/>
      <c r="H753" s="364"/>
      <c r="I753" s="364">
        <v>21</v>
      </c>
      <c r="J753" s="67"/>
      <c r="K753" s="67">
        <v>4</v>
      </c>
      <c r="L753" s="67"/>
      <c r="M753" s="364"/>
      <c r="N753" s="67"/>
      <c r="O753" s="67"/>
      <c r="P753" s="67"/>
      <c r="Q753" s="67"/>
      <c r="R753" s="67"/>
      <c r="S753" s="67"/>
      <c r="T753" s="67"/>
      <c r="U753" s="67"/>
      <c r="V753" s="356">
        <f t="shared" si="116"/>
        <v>0</v>
      </c>
      <c r="W753" s="309">
        <f t="shared" si="114"/>
        <v>0</v>
      </c>
      <c r="X753" s="406">
        <f>E738</f>
        <v>557</v>
      </c>
      <c r="Y753" s="258" t="s">
        <v>13</v>
      </c>
      <c r="Z753" s="11">
        <f t="shared" si="115"/>
        <v>0</v>
      </c>
      <c r="AA753" s="411"/>
    </row>
    <row r="754" spans="1:27" x14ac:dyDescent="0.25">
      <c r="A754" s="58"/>
      <c r="B754" s="353"/>
      <c r="C754" s="353"/>
      <c r="D754" s="353"/>
      <c r="E754" s="353"/>
      <c r="F754" s="353"/>
      <c r="G754" s="62"/>
      <c r="H754" s="364"/>
      <c r="I754" s="67">
        <v>5</v>
      </c>
      <c r="J754" s="67"/>
      <c r="K754" s="67">
        <v>1</v>
      </c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356">
        <f t="shared" si="116"/>
        <v>0</v>
      </c>
      <c r="W754" s="309">
        <f t="shared" si="114"/>
        <v>0</v>
      </c>
      <c r="X754" s="406">
        <f>E738</f>
        <v>557</v>
      </c>
      <c r="Y754" s="40" t="s">
        <v>100</v>
      </c>
      <c r="Z754" s="11">
        <f t="shared" si="115"/>
        <v>0</v>
      </c>
      <c r="AA754" s="175" t="s">
        <v>590</v>
      </c>
    </row>
    <row r="755" spans="1:27" x14ac:dyDescent="0.25">
      <c r="A755" s="58"/>
      <c r="B755" s="353"/>
      <c r="C755" s="353"/>
      <c r="D755" s="353"/>
      <c r="E755" s="353"/>
      <c r="F755" s="353"/>
      <c r="G755" s="354"/>
      <c r="H755" s="355"/>
      <c r="I755" s="67"/>
      <c r="J755" s="67"/>
      <c r="K755" s="67"/>
      <c r="L755" s="67">
        <v>3</v>
      </c>
      <c r="M755" s="67"/>
      <c r="N755" s="67"/>
      <c r="O755" s="67"/>
      <c r="P755" s="67"/>
      <c r="Q755" s="67"/>
      <c r="R755" s="67"/>
      <c r="S755" s="67"/>
      <c r="T755" s="67"/>
      <c r="U755" s="67"/>
      <c r="V755" s="356">
        <f t="shared" si="116"/>
        <v>3</v>
      </c>
      <c r="W755" s="309">
        <f t="shared" si="114"/>
        <v>4.6296296296296294E-3</v>
      </c>
      <c r="X755" s="406">
        <f>E738</f>
        <v>557</v>
      </c>
      <c r="Y755" s="259" t="s">
        <v>29</v>
      </c>
      <c r="Z755" s="11">
        <f t="shared" si="115"/>
        <v>3</v>
      </c>
      <c r="AA755" s="409"/>
    </row>
    <row r="756" spans="1:27" x14ac:dyDescent="0.25">
      <c r="A756" s="58"/>
      <c r="B756" s="353"/>
      <c r="C756" s="353"/>
      <c r="D756" s="353"/>
      <c r="E756" s="353"/>
      <c r="F756" s="353"/>
      <c r="G756" s="354"/>
      <c r="H756" s="355"/>
      <c r="I756" s="67">
        <v>1</v>
      </c>
      <c r="J756" s="67"/>
      <c r="K756" s="67">
        <v>1</v>
      </c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356">
        <f t="shared" si="116"/>
        <v>0</v>
      </c>
      <c r="W756" s="309">
        <f t="shared" si="114"/>
        <v>0</v>
      </c>
      <c r="X756" s="406">
        <f>E738</f>
        <v>557</v>
      </c>
      <c r="Y756" s="40" t="s">
        <v>478</v>
      </c>
      <c r="Z756" s="11">
        <f t="shared" si="115"/>
        <v>0</v>
      </c>
      <c r="AA756" s="411"/>
    </row>
    <row r="757" spans="1:27" x14ac:dyDescent="0.25">
      <c r="A757" s="58"/>
      <c r="B757" s="353"/>
      <c r="C757" s="353"/>
      <c r="D757" s="353"/>
      <c r="E757" s="353"/>
      <c r="F757" s="353" t="s">
        <v>109</v>
      </c>
      <c r="G757" s="354"/>
      <c r="H757" s="361"/>
      <c r="I757" s="72">
        <v>2</v>
      </c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356">
        <f t="shared" si="116"/>
        <v>0</v>
      </c>
      <c r="W757" s="309">
        <f t="shared" si="114"/>
        <v>0</v>
      </c>
      <c r="X757" s="406">
        <f>E738</f>
        <v>557</v>
      </c>
      <c r="Y757" s="259" t="s">
        <v>10</v>
      </c>
      <c r="Z757" s="11">
        <f t="shared" si="115"/>
        <v>0</v>
      </c>
      <c r="AA757" s="408"/>
    </row>
    <row r="758" spans="1:27" ht="15.75" thickBot="1" x14ac:dyDescent="0.3">
      <c r="A758" s="58"/>
      <c r="B758" s="353"/>
      <c r="C758" s="353"/>
      <c r="D758" s="353"/>
      <c r="E758" s="353"/>
      <c r="F758" s="353"/>
      <c r="G758" s="354"/>
      <c r="H758" s="361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356">
        <f>SUM(H758,J758,L758,N758,P758,R758,U758,T758)</f>
        <v>0</v>
      </c>
      <c r="W758" s="334">
        <f t="shared" si="114"/>
        <v>0</v>
      </c>
      <c r="X758" s="406">
        <f>E738</f>
        <v>557</v>
      </c>
      <c r="Y758" s="259" t="s">
        <v>84</v>
      </c>
      <c r="Z758" s="11">
        <f t="shared" si="115"/>
        <v>0</v>
      </c>
      <c r="AA758" s="409"/>
    </row>
    <row r="759" spans="1:27" ht="15.75" thickBot="1" x14ac:dyDescent="0.3">
      <c r="A759" s="58"/>
      <c r="B759" s="353"/>
      <c r="C759" s="353"/>
      <c r="D759" s="353"/>
      <c r="E759" s="353"/>
      <c r="F759" s="353"/>
      <c r="G759" s="354"/>
      <c r="H759" s="412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  <c r="T759" s="199"/>
      <c r="U759" s="199"/>
      <c r="V759" s="413"/>
      <c r="W759" s="199"/>
      <c r="X759" s="413"/>
      <c r="Y759" s="81" t="s">
        <v>22</v>
      </c>
      <c r="Z759" s="11">
        <f t="shared" si="115"/>
        <v>0</v>
      </c>
      <c r="AA759" s="409"/>
    </row>
    <row r="760" spans="1:27" x14ac:dyDescent="0.25">
      <c r="A760" s="58"/>
      <c r="B760" s="353"/>
      <c r="C760" s="353"/>
      <c r="D760" s="353"/>
      <c r="E760" s="353"/>
      <c r="F760" s="353"/>
      <c r="G760" s="354"/>
      <c r="H760" s="414">
        <v>3</v>
      </c>
      <c r="I760" s="68"/>
      <c r="J760" s="68"/>
      <c r="K760" s="68"/>
      <c r="L760" s="68"/>
      <c r="M760" s="68"/>
      <c r="N760" s="68"/>
      <c r="O760" s="68"/>
      <c r="P760" s="68"/>
      <c r="Q760" s="67"/>
      <c r="R760" s="68"/>
      <c r="S760" s="68"/>
      <c r="T760" s="68"/>
      <c r="U760" s="68"/>
      <c r="V760" s="356">
        <f t="shared" ref="V760:V773" si="117">SUM(H760,J760,L760,N760,P760,R760,U760)</f>
        <v>3</v>
      </c>
      <c r="W760" s="307">
        <f t="shared" si="114"/>
        <v>4.6296296296296294E-3</v>
      </c>
      <c r="X760" s="406">
        <f>E738</f>
        <v>557</v>
      </c>
      <c r="Y760" s="492" t="s">
        <v>75</v>
      </c>
      <c r="Z760" s="11">
        <f t="shared" si="115"/>
        <v>3</v>
      </c>
      <c r="AA760" s="409"/>
    </row>
    <row r="761" spans="1:27" x14ac:dyDescent="0.25">
      <c r="A761" s="58"/>
      <c r="B761" s="353"/>
      <c r="C761" s="353"/>
      <c r="D761" s="353"/>
      <c r="E761" s="353"/>
      <c r="F761" s="353"/>
      <c r="G761" s="354"/>
      <c r="H761" s="355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356">
        <f t="shared" si="117"/>
        <v>0</v>
      </c>
      <c r="W761" s="309">
        <f t="shared" si="114"/>
        <v>0</v>
      </c>
      <c r="X761" s="406">
        <f>E738</f>
        <v>557</v>
      </c>
      <c r="Y761" s="109" t="s">
        <v>28</v>
      </c>
      <c r="Z761" s="11">
        <f t="shared" si="115"/>
        <v>0</v>
      </c>
      <c r="AA761" s="174"/>
    </row>
    <row r="762" spans="1:27" x14ac:dyDescent="0.25">
      <c r="A762" s="58"/>
      <c r="B762" s="353"/>
      <c r="C762" s="353"/>
      <c r="D762" s="353"/>
      <c r="E762" s="353"/>
      <c r="F762" s="353"/>
      <c r="G762" s="354"/>
      <c r="H762" s="355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356">
        <f t="shared" si="117"/>
        <v>0</v>
      </c>
      <c r="W762" s="309">
        <f t="shared" si="114"/>
        <v>0</v>
      </c>
      <c r="X762" s="406">
        <f>E738</f>
        <v>557</v>
      </c>
      <c r="Y762" s="484" t="s">
        <v>534</v>
      </c>
      <c r="Z762" s="11">
        <f t="shared" si="115"/>
        <v>0</v>
      </c>
      <c r="AA762" s="409"/>
    </row>
    <row r="763" spans="1:27" x14ac:dyDescent="0.25">
      <c r="A763" s="58"/>
      <c r="B763" s="353"/>
      <c r="C763" s="353"/>
      <c r="D763" s="353"/>
      <c r="E763" s="353"/>
      <c r="F763" s="353"/>
      <c r="G763" s="354"/>
      <c r="H763" s="355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356">
        <f t="shared" si="117"/>
        <v>0</v>
      </c>
      <c r="W763" s="309">
        <f t="shared" si="114"/>
        <v>0</v>
      </c>
      <c r="X763" s="406">
        <f>E738</f>
        <v>557</v>
      </c>
      <c r="Y763" s="485" t="s">
        <v>27</v>
      </c>
      <c r="Z763" s="11">
        <f t="shared" si="115"/>
        <v>0</v>
      </c>
      <c r="AA763" s="174"/>
    </row>
    <row r="764" spans="1:27" x14ac:dyDescent="0.25">
      <c r="A764" s="58"/>
      <c r="B764" s="353"/>
      <c r="C764" s="353"/>
      <c r="D764" s="353"/>
      <c r="E764" s="353"/>
      <c r="F764" s="353" t="s">
        <v>109</v>
      </c>
      <c r="G764" s="354"/>
      <c r="H764" s="355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356">
        <f t="shared" si="117"/>
        <v>0</v>
      </c>
      <c r="W764" s="309">
        <f t="shared" si="114"/>
        <v>0</v>
      </c>
      <c r="X764" s="406">
        <f>E738</f>
        <v>557</v>
      </c>
      <c r="Y764" s="484" t="s">
        <v>459</v>
      </c>
      <c r="Z764" s="11">
        <f t="shared" si="115"/>
        <v>0</v>
      </c>
      <c r="AA764" s="174"/>
    </row>
    <row r="765" spans="1:27" x14ac:dyDescent="0.25">
      <c r="A765" s="58"/>
      <c r="B765" s="353"/>
      <c r="C765" s="353"/>
      <c r="D765" s="353"/>
      <c r="E765" s="353"/>
      <c r="F765" s="353"/>
      <c r="G765" s="354"/>
      <c r="H765" s="355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356">
        <f t="shared" si="117"/>
        <v>0</v>
      </c>
      <c r="W765" s="309">
        <f t="shared" si="114"/>
        <v>0</v>
      </c>
      <c r="X765" s="406">
        <f>E738</f>
        <v>557</v>
      </c>
      <c r="Y765" s="485" t="s">
        <v>204</v>
      </c>
      <c r="Z765" s="11">
        <f t="shared" si="115"/>
        <v>0</v>
      </c>
      <c r="AA765" s="425"/>
    </row>
    <row r="766" spans="1:27" x14ac:dyDescent="0.25">
      <c r="A766" s="58"/>
      <c r="B766" s="353"/>
      <c r="C766" s="353"/>
      <c r="D766" s="353"/>
      <c r="E766" s="353"/>
      <c r="F766" s="353"/>
      <c r="G766" s="354"/>
      <c r="H766" s="355">
        <v>1</v>
      </c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356">
        <f t="shared" si="117"/>
        <v>1</v>
      </c>
      <c r="W766" s="309">
        <f t="shared" si="114"/>
        <v>1.5432098765432098E-3</v>
      </c>
      <c r="X766" s="406">
        <f>E738</f>
        <v>557</v>
      </c>
      <c r="Y766" s="483" t="s">
        <v>192</v>
      </c>
      <c r="Z766" s="11">
        <f t="shared" si="115"/>
        <v>1</v>
      </c>
      <c r="AA766" s="408" t="s">
        <v>591</v>
      </c>
    </row>
    <row r="767" spans="1:27" x14ac:dyDescent="0.25">
      <c r="A767" s="58"/>
      <c r="B767" s="353"/>
      <c r="C767" s="353"/>
      <c r="D767" s="353"/>
      <c r="E767" s="353"/>
      <c r="F767" s="353"/>
      <c r="G767" s="354"/>
      <c r="H767" s="355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356">
        <f t="shared" si="117"/>
        <v>0</v>
      </c>
      <c r="W767" s="309">
        <f t="shared" si="114"/>
        <v>0</v>
      </c>
      <c r="X767" s="406">
        <f>E738</f>
        <v>557</v>
      </c>
      <c r="Y767" s="485" t="s">
        <v>241</v>
      </c>
      <c r="Z767" s="11">
        <f t="shared" si="115"/>
        <v>0</v>
      </c>
      <c r="AA767" s="408" t="s">
        <v>251</v>
      </c>
    </row>
    <row r="768" spans="1:27" x14ac:dyDescent="0.25">
      <c r="A768" s="58"/>
      <c r="B768" s="353"/>
      <c r="C768" s="353"/>
      <c r="D768" s="353"/>
      <c r="E768" s="353"/>
      <c r="F768" s="353"/>
      <c r="G768" s="354"/>
      <c r="H768" s="355">
        <v>1</v>
      </c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356">
        <f t="shared" si="117"/>
        <v>1</v>
      </c>
      <c r="W768" s="309">
        <f t="shared" si="114"/>
        <v>1.5432098765432098E-3</v>
      </c>
      <c r="X768" s="406">
        <f>E738</f>
        <v>557</v>
      </c>
      <c r="Y768" s="485" t="s">
        <v>54</v>
      </c>
      <c r="Z768" s="11">
        <f t="shared" si="115"/>
        <v>1</v>
      </c>
      <c r="AA768" s="408"/>
    </row>
    <row r="769" spans="1:27" x14ac:dyDescent="0.25">
      <c r="A769" s="58"/>
      <c r="B769" s="353"/>
      <c r="C769" s="353"/>
      <c r="D769" s="353"/>
      <c r="E769" s="353"/>
      <c r="F769" s="353"/>
      <c r="G769" s="354"/>
      <c r="H769" s="355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356">
        <f t="shared" si="117"/>
        <v>0</v>
      </c>
      <c r="W769" s="309">
        <f t="shared" si="114"/>
        <v>0</v>
      </c>
      <c r="X769" s="406">
        <f>E738</f>
        <v>557</v>
      </c>
      <c r="Y769" s="485" t="s">
        <v>110</v>
      </c>
      <c r="Z769" s="11">
        <f t="shared" si="115"/>
        <v>0</v>
      </c>
      <c r="AA769" s="408"/>
    </row>
    <row r="770" spans="1:27" x14ac:dyDescent="0.25">
      <c r="A770" s="58"/>
      <c r="B770" s="353"/>
      <c r="C770" s="353"/>
      <c r="D770" s="353"/>
      <c r="E770" s="353"/>
      <c r="F770" s="353"/>
      <c r="G770" s="354"/>
      <c r="H770" s="355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356">
        <f t="shared" si="117"/>
        <v>0</v>
      </c>
      <c r="W770" s="309">
        <f t="shared" si="114"/>
        <v>0</v>
      </c>
      <c r="X770" s="406">
        <f>E738</f>
        <v>557</v>
      </c>
      <c r="Y770" s="43" t="s">
        <v>72</v>
      </c>
      <c r="Z770" s="11">
        <f t="shared" si="115"/>
        <v>0</v>
      </c>
      <c r="AA770" s="408"/>
    </row>
    <row r="771" spans="1:27" x14ac:dyDescent="0.25">
      <c r="A771" s="58"/>
      <c r="B771" s="353"/>
      <c r="C771" s="353"/>
      <c r="D771" s="353"/>
      <c r="E771" s="353"/>
      <c r="F771" s="353"/>
      <c r="G771" s="354"/>
      <c r="H771" s="355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356">
        <f t="shared" si="117"/>
        <v>0</v>
      </c>
      <c r="W771" s="309">
        <f t="shared" si="114"/>
        <v>0</v>
      </c>
      <c r="X771" s="406">
        <f>E738</f>
        <v>557</v>
      </c>
      <c r="Y771" s="43" t="s">
        <v>363</v>
      </c>
      <c r="Z771" s="11">
        <f t="shared" si="115"/>
        <v>0</v>
      </c>
      <c r="AA771" s="408"/>
    </row>
    <row r="772" spans="1:27" ht="15.75" thickBot="1" x14ac:dyDescent="0.3">
      <c r="A772" s="188"/>
      <c r="B772" s="189"/>
      <c r="C772" s="189"/>
      <c r="D772" s="189"/>
      <c r="E772" s="189"/>
      <c r="F772" s="189"/>
      <c r="G772" s="354"/>
      <c r="H772" s="355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356">
        <f t="shared" si="117"/>
        <v>0</v>
      </c>
      <c r="W772" s="306">
        <f t="shared" si="114"/>
        <v>0</v>
      </c>
      <c r="X772" s="406">
        <f>E738</f>
        <v>557</v>
      </c>
      <c r="Y772" s="44" t="s">
        <v>96</v>
      </c>
      <c r="Z772" s="11">
        <f t="shared" si="115"/>
        <v>0</v>
      </c>
      <c r="AA772" s="415"/>
    </row>
    <row r="773" spans="1:27" ht="15.75" thickBot="1" x14ac:dyDescent="0.3">
      <c r="A773" s="47"/>
      <c r="B773" s="47"/>
      <c r="C773" s="47"/>
      <c r="D773" s="47"/>
      <c r="E773" s="47"/>
      <c r="F773" s="47"/>
      <c r="G773" s="53" t="s">
        <v>5</v>
      </c>
      <c r="H773" s="63">
        <f t="shared" ref="H773:U773" si="118">SUM(H739:H772)</f>
        <v>60</v>
      </c>
      <c r="I773" s="63">
        <f t="shared" si="118"/>
        <v>94</v>
      </c>
      <c r="J773" s="63">
        <f t="shared" si="118"/>
        <v>12</v>
      </c>
      <c r="K773" s="63">
        <f t="shared" si="118"/>
        <v>32</v>
      </c>
      <c r="L773" s="63">
        <f t="shared" si="118"/>
        <v>15</v>
      </c>
      <c r="M773" s="63">
        <f t="shared" si="118"/>
        <v>0</v>
      </c>
      <c r="N773" s="63">
        <f t="shared" si="118"/>
        <v>0</v>
      </c>
      <c r="O773" s="63">
        <f t="shared" si="118"/>
        <v>0</v>
      </c>
      <c r="P773" s="63">
        <f t="shared" si="118"/>
        <v>0</v>
      </c>
      <c r="Q773" s="63">
        <f t="shared" si="118"/>
        <v>0</v>
      </c>
      <c r="R773" s="63">
        <f t="shared" si="118"/>
        <v>0</v>
      </c>
      <c r="S773" s="63">
        <f t="shared" si="118"/>
        <v>0</v>
      </c>
      <c r="T773" s="63">
        <f t="shared" si="118"/>
        <v>0</v>
      </c>
      <c r="U773" s="63">
        <f t="shared" si="118"/>
        <v>4</v>
      </c>
      <c r="V773" s="382">
        <f t="shared" si="117"/>
        <v>91</v>
      </c>
      <c r="W773" s="334">
        <f t="shared" si="114"/>
        <v>0.14043209876543211</v>
      </c>
      <c r="X773" s="469">
        <f>E738</f>
        <v>557</v>
      </c>
    </row>
  </sheetData>
  <conditionalFormatting sqref="W25:W38">
    <cfRule type="colorScale" priority="138">
      <colorScale>
        <cfvo type="min"/>
        <cfvo type="max"/>
        <color rgb="FFFCFCFF"/>
        <color rgb="FFF8696B"/>
      </colorScale>
    </cfRule>
  </conditionalFormatting>
  <conditionalFormatting sqref="W2">
    <cfRule type="cellIs" dxfId="237" priority="137" operator="greaterThan">
      <formula>0.2</formula>
    </cfRule>
  </conditionalFormatting>
  <conditionalFormatting sqref="X2">
    <cfRule type="cellIs" dxfId="236" priority="136" operator="greaterThan">
      <formula>0.2</formula>
    </cfRule>
  </conditionalFormatting>
  <conditionalFormatting sqref="W4:W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U3:V3">
    <cfRule type="cellIs" dxfId="235" priority="134" operator="greaterThan">
      <formula>0.2</formula>
    </cfRule>
  </conditionalFormatting>
  <conditionalFormatting sqref="W3">
    <cfRule type="cellIs" dxfId="234" priority="133" operator="greaterThan">
      <formula>0.2</formula>
    </cfRule>
  </conditionalFormatting>
  <conditionalFormatting sqref="W64:W77">
    <cfRule type="colorScale" priority="132">
      <colorScale>
        <cfvo type="min"/>
        <cfvo type="max"/>
        <color rgb="FFFCFCFF"/>
        <color rgb="FFF8696B"/>
      </colorScale>
    </cfRule>
  </conditionalFormatting>
  <conditionalFormatting sqref="W41">
    <cfRule type="cellIs" dxfId="233" priority="131" operator="greaterThan">
      <formula>0.2</formula>
    </cfRule>
  </conditionalFormatting>
  <conditionalFormatting sqref="X41">
    <cfRule type="cellIs" dxfId="232" priority="130" operator="greaterThan">
      <formula>0.2</formula>
    </cfRule>
  </conditionalFormatting>
  <conditionalFormatting sqref="W43:W62">
    <cfRule type="colorScale" priority="129">
      <colorScale>
        <cfvo type="min"/>
        <cfvo type="max"/>
        <color rgb="FFFCFCFF"/>
        <color rgb="FFF8696B"/>
      </colorScale>
    </cfRule>
  </conditionalFormatting>
  <conditionalFormatting sqref="U42:V42">
    <cfRule type="cellIs" dxfId="231" priority="128" operator="greaterThan">
      <formula>0.2</formula>
    </cfRule>
  </conditionalFormatting>
  <conditionalFormatting sqref="W42">
    <cfRule type="cellIs" dxfId="230" priority="127" operator="greaterThan">
      <formula>0.2</formula>
    </cfRule>
  </conditionalFormatting>
  <conditionalFormatting sqref="W103:W116">
    <cfRule type="colorScale" priority="126">
      <colorScale>
        <cfvo type="min"/>
        <cfvo type="max"/>
        <color rgb="FFFCFCFF"/>
        <color rgb="FFF8696B"/>
      </colorScale>
    </cfRule>
  </conditionalFormatting>
  <conditionalFormatting sqref="W80">
    <cfRule type="cellIs" dxfId="229" priority="125" operator="greaterThan">
      <formula>0.2</formula>
    </cfRule>
  </conditionalFormatting>
  <conditionalFormatting sqref="X80">
    <cfRule type="cellIs" dxfId="228" priority="124" operator="greaterThan">
      <formula>0.2</formula>
    </cfRule>
  </conditionalFormatting>
  <conditionalFormatting sqref="W82:W101">
    <cfRule type="colorScale" priority="123">
      <colorScale>
        <cfvo type="min"/>
        <cfvo type="max"/>
        <color rgb="FFFCFCFF"/>
        <color rgb="FFF8696B"/>
      </colorScale>
    </cfRule>
  </conditionalFormatting>
  <conditionalFormatting sqref="U81:V81">
    <cfRule type="cellIs" dxfId="227" priority="122" operator="greaterThan">
      <formula>0.2</formula>
    </cfRule>
  </conditionalFormatting>
  <conditionalFormatting sqref="W81">
    <cfRule type="cellIs" dxfId="226" priority="121" operator="greaterThan">
      <formula>0.2</formula>
    </cfRule>
  </conditionalFormatting>
  <conditionalFormatting sqref="W142:W155">
    <cfRule type="colorScale" priority="120">
      <colorScale>
        <cfvo type="min"/>
        <cfvo type="max"/>
        <color rgb="FFFCFCFF"/>
        <color rgb="FFF8696B"/>
      </colorScale>
    </cfRule>
  </conditionalFormatting>
  <conditionalFormatting sqref="W119">
    <cfRule type="cellIs" dxfId="225" priority="119" operator="greaterThan">
      <formula>0.2</formula>
    </cfRule>
  </conditionalFormatting>
  <conditionalFormatting sqref="X119">
    <cfRule type="cellIs" dxfId="224" priority="118" operator="greaterThan">
      <formula>0.2</formula>
    </cfRule>
  </conditionalFormatting>
  <conditionalFormatting sqref="W121:W140">
    <cfRule type="colorScale" priority="117">
      <colorScale>
        <cfvo type="min"/>
        <cfvo type="max"/>
        <color rgb="FFFCFCFF"/>
        <color rgb="FFF8696B"/>
      </colorScale>
    </cfRule>
  </conditionalFormatting>
  <conditionalFormatting sqref="U120:V120">
    <cfRule type="cellIs" dxfId="223" priority="116" operator="greaterThan">
      <formula>0.2</formula>
    </cfRule>
  </conditionalFormatting>
  <conditionalFormatting sqref="W120">
    <cfRule type="cellIs" dxfId="222" priority="115" operator="greaterThan">
      <formula>0.2</formula>
    </cfRule>
  </conditionalFormatting>
  <conditionalFormatting sqref="W180:W193">
    <cfRule type="colorScale" priority="114">
      <colorScale>
        <cfvo type="min"/>
        <cfvo type="max"/>
        <color rgb="FFFCFCFF"/>
        <color rgb="FFF8696B"/>
      </colorScale>
    </cfRule>
  </conditionalFormatting>
  <conditionalFormatting sqref="W157">
    <cfRule type="cellIs" dxfId="221" priority="113" operator="greaterThan">
      <formula>0.2</formula>
    </cfRule>
  </conditionalFormatting>
  <conditionalFormatting sqref="X157">
    <cfRule type="cellIs" dxfId="220" priority="112" operator="greaterThan">
      <formula>0.2</formula>
    </cfRule>
  </conditionalFormatting>
  <conditionalFormatting sqref="W159:W17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U158:V158">
    <cfRule type="cellIs" dxfId="219" priority="110" operator="greaterThan">
      <formula>0.2</formula>
    </cfRule>
  </conditionalFormatting>
  <conditionalFormatting sqref="W158">
    <cfRule type="cellIs" dxfId="218" priority="109" operator="greaterThan">
      <formula>0.2</formula>
    </cfRule>
  </conditionalFormatting>
  <conditionalFormatting sqref="W218:W231">
    <cfRule type="colorScale" priority="108">
      <colorScale>
        <cfvo type="min"/>
        <cfvo type="max"/>
        <color rgb="FFFCFCFF"/>
        <color rgb="FFF8696B"/>
      </colorScale>
    </cfRule>
  </conditionalFormatting>
  <conditionalFormatting sqref="W195">
    <cfRule type="cellIs" dxfId="217" priority="107" operator="greaterThan">
      <formula>0.2</formula>
    </cfRule>
  </conditionalFormatting>
  <conditionalFormatting sqref="X195">
    <cfRule type="cellIs" dxfId="216" priority="106" operator="greaterThan">
      <formula>0.2</formula>
    </cfRule>
  </conditionalFormatting>
  <conditionalFormatting sqref="W197:W216">
    <cfRule type="colorScale" priority="105">
      <colorScale>
        <cfvo type="min"/>
        <cfvo type="max"/>
        <color rgb="FFFCFCFF"/>
        <color rgb="FFF8696B"/>
      </colorScale>
    </cfRule>
  </conditionalFormatting>
  <conditionalFormatting sqref="U196:V196">
    <cfRule type="cellIs" dxfId="215" priority="104" operator="greaterThan">
      <formula>0.2</formula>
    </cfRule>
  </conditionalFormatting>
  <conditionalFormatting sqref="W196">
    <cfRule type="cellIs" dxfId="214" priority="103" operator="greaterThan">
      <formula>0.2</formula>
    </cfRule>
  </conditionalFormatting>
  <conditionalFormatting sqref="W257:W270">
    <cfRule type="colorScale" priority="102">
      <colorScale>
        <cfvo type="min"/>
        <cfvo type="max"/>
        <color rgb="FFFCFCFF"/>
        <color rgb="FFF8696B"/>
      </colorScale>
    </cfRule>
  </conditionalFormatting>
  <conditionalFormatting sqref="W234">
    <cfRule type="cellIs" dxfId="213" priority="101" operator="greaterThan">
      <formula>0.2</formula>
    </cfRule>
  </conditionalFormatting>
  <conditionalFormatting sqref="X234">
    <cfRule type="cellIs" dxfId="212" priority="100" operator="greaterThan">
      <formula>0.2</formula>
    </cfRule>
  </conditionalFormatting>
  <conditionalFormatting sqref="W236:W255">
    <cfRule type="colorScale" priority="99">
      <colorScale>
        <cfvo type="min"/>
        <cfvo type="max"/>
        <color rgb="FFFCFCFF"/>
        <color rgb="FFF8696B"/>
      </colorScale>
    </cfRule>
  </conditionalFormatting>
  <conditionalFormatting sqref="U235:V235">
    <cfRule type="cellIs" dxfId="211" priority="98" operator="greaterThan">
      <formula>0.2</formula>
    </cfRule>
  </conditionalFormatting>
  <conditionalFormatting sqref="W235">
    <cfRule type="cellIs" dxfId="210" priority="97" operator="greaterThan">
      <formula>0.2</formula>
    </cfRule>
  </conditionalFormatting>
  <conditionalFormatting sqref="W296:W309">
    <cfRule type="colorScale" priority="96">
      <colorScale>
        <cfvo type="min"/>
        <cfvo type="max"/>
        <color rgb="FFFCFCFF"/>
        <color rgb="FFF8696B"/>
      </colorScale>
    </cfRule>
  </conditionalFormatting>
  <conditionalFormatting sqref="W273">
    <cfRule type="cellIs" dxfId="209" priority="95" operator="greaterThan">
      <formula>0.2</formula>
    </cfRule>
  </conditionalFormatting>
  <conditionalFormatting sqref="X273">
    <cfRule type="cellIs" dxfId="208" priority="94" operator="greaterThan">
      <formula>0.2</formula>
    </cfRule>
  </conditionalFormatting>
  <conditionalFormatting sqref="W275:W294">
    <cfRule type="colorScale" priority="93">
      <colorScale>
        <cfvo type="min"/>
        <cfvo type="max"/>
        <color rgb="FFFCFCFF"/>
        <color rgb="FFF8696B"/>
      </colorScale>
    </cfRule>
  </conditionalFormatting>
  <conditionalFormatting sqref="U274:V274">
    <cfRule type="cellIs" dxfId="207" priority="92" operator="greaterThan">
      <formula>0.2</formula>
    </cfRule>
  </conditionalFormatting>
  <conditionalFormatting sqref="W274">
    <cfRule type="cellIs" dxfId="206" priority="91" operator="greaterThan">
      <formula>0.2</formula>
    </cfRule>
  </conditionalFormatting>
  <conditionalFormatting sqref="W334:W347">
    <cfRule type="colorScale" priority="90">
      <colorScale>
        <cfvo type="min"/>
        <cfvo type="max"/>
        <color rgb="FFFCFCFF"/>
        <color rgb="FFF8696B"/>
      </colorScale>
    </cfRule>
  </conditionalFormatting>
  <conditionalFormatting sqref="W311">
    <cfRule type="cellIs" dxfId="205" priority="89" operator="greaterThan">
      <formula>0.2</formula>
    </cfRule>
  </conditionalFormatting>
  <conditionalFormatting sqref="X311">
    <cfRule type="cellIs" dxfId="204" priority="88" operator="greaterThan">
      <formula>0.2</formula>
    </cfRule>
  </conditionalFormatting>
  <conditionalFormatting sqref="W313:W332">
    <cfRule type="colorScale" priority="87">
      <colorScale>
        <cfvo type="min"/>
        <cfvo type="max"/>
        <color rgb="FFFCFCFF"/>
        <color rgb="FFF8696B"/>
      </colorScale>
    </cfRule>
  </conditionalFormatting>
  <conditionalFormatting sqref="U312:V312">
    <cfRule type="cellIs" dxfId="203" priority="86" operator="greaterThan">
      <formula>0.2</formula>
    </cfRule>
  </conditionalFormatting>
  <conditionalFormatting sqref="W312">
    <cfRule type="cellIs" dxfId="202" priority="85" operator="greaterThan">
      <formula>0.2</formula>
    </cfRule>
  </conditionalFormatting>
  <conditionalFormatting sqref="W373:W386">
    <cfRule type="colorScale" priority="84">
      <colorScale>
        <cfvo type="min"/>
        <cfvo type="max"/>
        <color rgb="FFFCFCFF"/>
        <color rgb="FFF8696B"/>
      </colorScale>
    </cfRule>
  </conditionalFormatting>
  <conditionalFormatting sqref="W350">
    <cfRule type="cellIs" dxfId="201" priority="83" operator="greaterThan">
      <formula>0.2</formula>
    </cfRule>
  </conditionalFormatting>
  <conditionalFormatting sqref="X350">
    <cfRule type="cellIs" dxfId="200" priority="82" operator="greaterThan">
      <formula>0.2</formula>
    </cfRule>
  </conditionalFormatting>
  <conditionalFormatting sqref="W352:W371">
    <cfRule type="colorScale" priority="81">
      <colorScale>
        <cfvo type="min"/>
        <cfvo type="max"/>
        <color rgb="FFFCFCFF"/>
        <color rgb="FFF8696B"/>
      </colorScale>
    </cfRule>
  </conditionalFormatting>
  <conditionalFormatting sqref="U351:V351">
    <cfRule type="cellIs" dxfId="199" priority="80" operator="greaterThan">
      <formula>0.2</formula>
    </cfRule>
  </conditionalFormatting>
  <conditionalFormatting sqref="W351">
    <cfRule type="cellIs" dxfId="198" priority="79" operator="greaterThan">
      <formula>0.2</formula>
    </cfRule>
  </conditionalFormatting>
  <conditionalFormatting sqref="W412:W425">
    <cfRule type="colorScale" priority="78">
      <colorScale>
        <cfvo type="min"/>
        <cfvo type="max"/>
        <color rgb="FFFCFCFF"/>
        <color rgb="FFF8696B"/>
      </colorScale>
    </cfRule>
  </conditionalFormatting>
  <conditionalFormatting sqref="W389">
    <cfRule type="cellIs" dxfId="197" priority="77" operator="greaterThan">
      <formula>0.2</formula>
    </cfRule>
  </conditionalFormatting>
  <conditionalFormatting sqref="X389">
    <cfRule type="cellIs" dxfId="196" priority="76" operator="greaterThan">
      <formula>0.2</formula>
    </cfRule>
  </conditionalFormatting>
  <conditionalFormatting sqref="W391:W410">
    <cfRule type="colorScale" priority="75">
      <colorScale>
        <cfvo type="min"/>
        <cfvo type="max"/>
        <color rgb="FFFCFCFF"/>
        <color rgb="FFF8696B"/>
      </colorScale>
    </cfRule>
  </conditionalFormatting>
  <conditionalFormatting sqref="U390:V390">
    <cfRule type="cellIs" dxfId="195" priority="74" operator="greaterThan">
      <formula>0.2</formula>
    </cfRule>
  </conditionalFormatting>
  <conditionalFormatting sqref="W390">
    <cfRule type="cellIs" dxfId="194" priority="73" operator="greaterThan">
      <formula>0.2</formula>
    </cfRule>
  </conditionalFormatting>
  <conditionalFormatting sqref="W450:W463">
    <cfRule type="colorScale" priority="72">
      <colorScale>
        <cfvo type="min"/>
        <cfvo type="max"/>
        <color rgb="FFFCFCFF"/>
        <color rgb="FFF8696B"/>
      </colorScale>
    </cfRule>
  </conditionalFormatting>
  <conditionalFormatting sqref="W427">
    <cfRule type="cellIs" dxfId="193" priority="71" operator="greaterThan">
      <formula>0.2</formula>
    </cfRule>
  </conditionalFormatting>
  <conditionalFormatting sqref="X427">
    <cfRule type="cellIs" dxfId="192" priority="70" operator="greaterThan">
      <formula>0.2</formula>
    </cfRule>
  </conditionalFormatting>
  <conditionalFormatting sqref="W429:W448">
    <cfRule type="colorScale" priority="69">
      <colorScale>
        <cfvo type="min"/>
        <cfvo type="max"/>
        <color rgb="FFFCFCFF"/>
        <color rgb="FFF8696B"/>
      </colorScale>
    </cfRule>
  </conditionalFormatting>
  <conditionalFormatting sqref="U428:V428">
    <cfRule type="cellIs" dxfId="191" priority="68" operator="greaterThan">
      <formula>0.2</formula>
    </cfRule>
  </conditionalFormatting>
  <conditionalFormatting sqref="W428">
    <cfRule type="cellIs" dxfId="190" priority="67" operator="greaterThan">
      <formula>0.2</formula>
    </cfRule>
  </conditionalFormatting>
  <conditionalFormatting sqref="W489:W502">
    <cfRule type="colorScale" priority="66">
      <colorScale>
        <cfvo type="min"/>
        <cfvo type="max"/>
        <color rgb="FFFCFCFF"/>
        <color rgb="FFF8696B"/>
      </colorScale>
    </cfRule>
  </conditionalFormatting>
  <conditionalFormatting sqref="W466">
    <cfRule type="cellIs" dxfId="189" priority="65" operator="greaterThan">
      <formula>0.2</formula>
    </cfRule>
  </conditionalFormatting>
  <conditionalFormatting sqref="X466">
    <cfRule type="cellIs" dxfId="188" priority="64" operator="greaterThan">
      <formula>0.2</formula>
    </cfRule>
  </conditionalFormatting>
  <conditionalFormatting sqref="W468:W487">
    <cfRule type="colorScale" priority="63">
      <colorScale>
        <cfvo type="min"/>
        <cfvo type="max"/>
        <color rgb="FFFCFCFF"/>
        <color rgb="FFF8696B"/>
      </colorScale>
    </cfRule>
  </conditionalFormatting>
  <conditionalFormatting sqref="U467:V467">
    <cfRule type="cellIs" dxfId="187" priority="62" operator="greaterThan">
      <formula>0.2</formula>
    </cfRule>
  </conditionalFormatting>
  <conditionalFormatting sqref="W467">
    <cfRule type="cellIs" dxfId="186" priority="61" operator="greaterThan">
      <formula>0.2</formula>
    </cfRule>
  </conditionalFormatting>
  <conditionalFormatting sqref="W528:W541">
    <cfRule type="colorScale" priority="60">
      <colorScale>
        <cfvo type="min"/>
        <cfvo type="max"/>
        <color rgb="FFFCFCFF"/>
        <color rgb="FFF8696B"/>
      </colorScale>
    </cfRule>
  </conditionalFormatting>
  <conditionalFormatting sqref="W505">
    <cfRule type="cellIs" dxfId="185" priority="59" operator="greaterThan">
      <formula>0.2</formula>
    </cfRule>
  </conditionalFormatting>
  <conditionalFormatting sqref="X505">
    <cfRule type="cellIs" dxfId="184" priority="58" operator="greaterThan">
      <formula>0.2</formula>
    </cfRule>
  </conditionalFormatting>
  <conditionalFormatting sqref="W507:W526">
    <cfRule type="colorScale" priority="57">
      <colorScale>
        <cfvo type="min"/>
        <cfvo type="max"/>
        <color rgb="FFFCFCFF"/>
        <color rgb="FFF8696B"/>
      </colorScale>
    </cfRule>
  </conditionalFormatting>
  <conditionalFormatting sqref="U506:V506">
    <cfRule type="cellIs" dxfId="183" priority="56" operator="greaterThan">
      <formula>0.2</formula>
    </cfRule>
  </conditionalFormatting>
  <conditionalFormatting sqref="W506">
    <cfRule type="cellIs" dxfId="182" priority="55" operator="greaterThan">
      <formula>0.2</formula>
    </cfRule>
  </conditionalFormatting>
  <conditionalFormatting sqref="W567:W580">
    <cfRule type="colorScale" priority="54">
      <colorScale>
        <cfvo type="min"/>
        <cfvo type="max"/>
        <color rgb="FFFCFCFF"/>
        <color rgb="FFF8696B"/>
      </colorScale>
    </cfRule>
  </conditionalFormatting>
  <conditionalFormatting sqref="W544">
    <cfRule type="cellIs" dxfId="181" priority="53" operator="greaterThan">
      <formula>0.2</formula>
    </cfRule>
  </conditionalFormatting>
  <conditionalFormatting sqref="X544">
    <cfRule type="cellIs" dxfId="180" priority="52" operator="greaterThan">
      <formula>0.2</formula>
    </cfRule>
  </conditionalFormatting>
  <conditionalFormatting sqref="W546:W565">
    <cfRule type="colorScale" priority="51">
      <colorScale>
        <cfvo type="min"/>
        <cfvo type="max"/>
        <color rgb="FFFCFCFF"/>
        <color rgb="FFF8696B"/>
      </colorScale>
    </cfRule>
  </conditionalFormatting>
  <conditionalFormatting sqref="U545:V545">
    <cfRule type="cellIs" dxfId="179" priority="50" operator="greaterThan">
      <formula>0.2</formula>
    </cfRule>
  </conditionalFormatting>
  <conditionalFormatting sqref="W545">
    <cfRule type="cellIs" dxfId="178" priority="49" operator="greaterThan">
      <formula>0.2</formula>
    </cfRule>
  </conditionalFormatting>
  <conditionalFormatting sqref="W606:W619">
    <cfRule type="colorScale" priority="48">
      <colorScale>
        <cfvo type="min"/>
        <cfvo type="max"/>
        <color rgb="FFFCFCFF"/>
        <color rgb="FFF8696B"/>
      </colorScale>
    </cfRule>
  </conditionalFormatting>
  <conditionalFormatting sqref="W583">
    <cfRule type="cellIs" dxfId="177" priority="47" operator="greaterThan">
      <formula>0.2</formula>
    </cfRule>
  </conditionalFormatting>
  <conditionalFormatting sqref="X583">
    <cfRule type="cellIs" dxfId="176" priority="46" operator="greaterThan">
      <formula>0.2</formula>
    </cfRule>
  </conditionalFormatting>
  <conditionalFormatting sqref="W585:W604">
    <cfRule type="colorScale" priority="45">
      <colorScale>
        <cfvo type="min"/>
        <cfvo type="max"/>
        <color rgb="FFFCFCFF"/>
        <color rgb="FFF8696B"/>
      </colorScale>
    </cfRule>
  </conditionalFormatting>
  <conditionalFormatting sqref="U584:V584">
    <cfRule type="cellIs" dxfId="175" priority="44" operator="greaterThan">
      <formula>0.2</formula>
    </cfRule>
  </conditionalFormatting>
  <conditionalFormatting sqref="W584">
    <cfRule type="cellIs" dxfId="174" priority="43" operator="greaterThan">
      <formula>0.2</formula>
    </cfRule>
  </conditionalFormatting>
  <conditionalFormatting sqref="W644:W657">
    <cfRule type="colorScale" priority="42">
      <colorScale>
        <cfvo type="min"/>
        <cfvo type="max"/>
        <color rgb="FFFCFCFF"/>
        <color rgb="FFF8696B"/>
      </colorScale>
    </cfRule>
  </conditionalFormatting>
  <conditionalFormatting sqref="W621">
    <cfRule type="cellIs" dxfId="173" priority="41" operator="greaterThan">
      <formula>0.2</formula>
    </cfRule>
  </conditionalFormatting>
  <conditionalFormatting sqref="X621">
    <cfRule type="cellIs" dxfId="172" priority="40" operator="greaterThan">
      <formula>0.2</formula>
    </cfRule>
  </conditionalFormatting>
  <conditionalFormatting sqref="W623:W642">
    <cfRule type="colorScale" priority="39">
      <colorScale>
        <cfvo type="min"/>
        <cfvo type="max"/>
        <color rgb="FFFCFCFF"/>
        <color rgb="FFF8696B"/>
      </colorScale>
    </cfRule>
  </conditionalFormatting>
  <conditionalFormatting sqref="U622:V622">
    <cfRule type="cellIs" dxfId="171" priority="38" operator="greaterThan">
      <formula>0.2</formula>
    </cfRule>
  </conditionalFormatting>
  <conditionalFormatting sqref="W622">
    <cfRule type="cellIs" dxfId="170" priority="37" operator="greaterThan">
      <formula>0.2</formula>
    </cfRule>
  </conditionalFormatting>
  <conditionalFormatting sqref="W682:W695">
    <cfRule type="colorScale" priority="36">
      <colorScale>
        <cfvo type="min"/>
        <cfvo type="max"/>
        <color rgb="FFFCFCFF"/>
        <color rgb="FFF8696B"/>
      </colorScale>
    </cfRule>
  </conditionalFormatting>
  <conditionalFormatting sqref="W659">
    <cfRule type="cellIs" dxfId="169" priority="35" operator="greaterThan">
      <formula>0.2</formula>
    </cfRule>
  </conditionalFormatting>
  <conditionalFormatting sqref="X659">
    <cfRule type="cellIs" dxfId="168" priority="34" operator="greaterThan">
      <formula>0.2</formula>
    </cfRule>
  </conditionalFormatting>
  <conditionalFormatting sqref="W661:W680">
    <cfRule type="colorScale" priority="33">
      <colorScale>
        <cfvo type="min"/>
        <cfvo type="max"/>
        <color rgb="FFFCFCFF"/>
        <color rgb="FFF8696B"/>
      </colorScale>
    </cfRule>
  </conditionalFormatting>
  <conditionalFormatting sqref="U660:V660">
    <cfRule type="cellIs" dxfId="167" priority="32" operator="greaterThan">
      <formula>0.2</formula>
    </cfRule>
  </conditionalFormatting>
  <conditionalFormatting sqref="W660">
    <cfRule type="cellIs" dxfId="166" priority="31" operator="greaterThan">
      <formula>0.2</formula>
    </cfRule>
  </conditionalFormatting>
  <conditionalFormatting sqref="W721:W734">
    <cfRule type="colorScale" priority="30">
      <colorScale>
        <cfvo type="min"/>
        <cfvo type="max"/>
        <color rgb="FFFCFCFF"/>
        <color rgb="FFF8696B"/>
      </colorScale>
    </cfRule>
  </conditionalFormatting>
  <conditionalFormatting sqref="W698">
    <cfRule type="cellIs" dxfId="165" priority="29" operator="greaterThan">
      <formula>0.2</formula>
    </cfRule>
  </conditionalFormatting>
  <conditionalFormatting sqref="X698">
    <cfRule type="cellIs" dxfId="164" priority="28" operator="greaterThan">
      <formula>0.2</formula>
    </cfRule>
  </conditionalFormatting>
  <conditionalFormatting sqref="W700:W7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U699:V699">
    <cfRule type="cellIs" dxfId="163" priority="26" operator="greaterThan">
      <formula>0.2</formula>
    </cfRule>
  </conditionalFormatting>
  <conditionalFormatting sqref="W699">
    <cfRule type="cellIs" dxfId="162" priority="25" operator="greaterThan">
      <formula>0.2</formula>
    </cfRule>
  </conditionalFormatting>
  <conditionalFormatting sqref="W760:W773">
    <cfRule type="colorScale" priority="24">
      <colorScale>
        <cfvo type="min"/>
        <cfvo type="max"/>
        <color rgb="FFFCFCFF"/>
        <color rgb="FFF8696B"/>
      </colorScale>
    </cfRule>
  </conditionalFormatting>
  <conditionalFormatting sqref="W737">
    <cfRule type="cellIs" dxfId="161" priority="23" operator="greaterThan">
      <formula>0.2</formula>
    </cfRule>
  </conditionalFormatting>
  <conditionalFormatting sqref="X737">
    <cfRule type="cellIs" dxfId="160" priority="22" operator="greaterThan">
      <formula>0.2</formula>
    </cfRule>
  </conditionalFormatting>
  <conditionalFormatting sqref="W739:W758">
    <cfRule type="colorScale" priority="21">
      <colorScale>
        <cfvo type="min"/>
        <cfvo type="max"/>
        <color rgb="FFFCFCFF"/>
        <color rgb="FFF8696B"/>
      </colorScale>
    </cfRule>
  </conditionalFormatting>
  <conditionalFormatting sqref="U738:V738">
    <cfRule type="cellIs" dxfId="159" priority="20" operator="greaterThan">
      <formula>0.2</formula>
    </cfRule>
  </conditionalFormatting>
  <conditionalFormatting sqref="W738">
    <cfRule type="cellIs" dxfId="158" priority="19" operator="greaterThan">
      <formula>0.2</formula>
    </cfRule>
  </conditionalFormatting>
  <pageMargins left="0" right="0" top="0.75" bottom="0.75" header="0.3" footer="0.3"/>
  <pageSetup scale="1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34"/>
  <sheetViews>
    <sheetView showGridLines="0" zoomScaleNormal="100" workbookViewId="0">
      <selection activeCell="W16" sqref="W16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493" t="s">
        <v>108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21" ht="26.25" customHeight="1" x14ac:dyDescent="0.25">
      <c r="O3" s="494" t="s">
        <v>53</v>
      </c>
      <c r="P3" s="495"/>
      <c r="Q3" s="495"/>
      <c r="R3" s="495"/>
    </row>
    <row r="4" spans="1:21" x14ac:dyDescent="0.25">
      <c r="O4" s="496" t="s">
        <v>21</v>
      </c>
      <c r="P4" s="497"/>
      <c r="Q4" s="498"/>
      <c r="R4" s="32" t="s">
        <v>25</v>
      </c>
    </row>
    <row r="5" spans="1:21" x14ac:dyDescent="0.25">
      <c r="O5" s="21" t="s">
        <v>16</v>
      </c>
      <c r="P5" s="22"/>
      <c r="Q5" s="23"/>
      <c r="R5" s="331">
        <f ca="1">SUMIF('EB015-EB215'!$W$777:$X$1000,O5,'EB015-EB215'!X$777:$X$1000)</f>
        <v>225</v>
      </c>
    </row>
    <row r="6" spans="1:21" x14ac:dyDescent="0.25">
      <c r="O6" s="21" t="s">
        <v>14</v>
      </c>
      <c r="P6" s="22"/>
      <c r="Q6" s="23"/>
      <c r="R6" s="331">
        <f ca="1">SUMIF('EB015-EB215'!$W$777:$X$1000,O6,'EB015-EB215'!X$777:$X$1000)</f>
        <v>40</v>
      </c>
    </row>
    <row r="7" spans="1:21" x14ac:dyDescent="0.25">
      <c r="O7" s="21" t="s">
        <v>12</v>
      </c>
      <c r="P7" s="22"/>
      <c r="Q7" s="23"/>
      <c r="R7" s="331">
        <f ca="1">SUMIF('EB015-EB215'!$W$777:$X$1000,O7,'EB015-EB215'!X$777:$X$1000)</f>
        <v>39</v>
      </c>
    </row>
    <row r="8" spans="1:21" x14ac:dyDescent="0.25">
      <c r="O8" s="21" t="s">
        <v>0</v>
      </c>
      <c r="P8" s="22"/>
      <c r="Q8" s="23"/>
      <c r="R8" s="331">
        <f ca="1">SUMIF('EB015-EB215'!$W$777:$X$1000,O8,'EB015-EB215'!X$777:$X$1000)</f>
        <v>29</v>
      </c>
    </row>
    <row r="9" spans="1:21" x14ac:dyDescent="0.25">
      <c r="O9" s="21" t="s">
        <v>6</v>
      </c>
      <c r="P9" s="22"/>
      <c r="Q9" s="23"/>
      <c r="R9" s="331">
        <f ca="1">SUMIF('EB015-EB215'!$W$777:$X$1000,O9,'EB015-EB215'!X$777:$X$1000)</f>
        <v>23</v>
      </c>
    </row>
    <row r="10" spans="1:21" ht="15.75" x14ac:dyDescent="0.25">
      <c r="O10" s="21" t="s">
        <v>35</v>
      </c>
      <c r="P10" s="22"/>
      <c r="Q10" s="23"/>
      <c r="R10" s="331">
        <f ca="1">SUMIF('EB015-EB215'!$W$777:$X$1000,O10,'EB015-EB215'!X$777:$X$1000)</f>
        <v>12</v>
      </c>
      <c r="U10" s="133"/>
    </row>
    <row r="11" spans="1:21" x14ac:dyDescent="0.25">
      <c r="O11" s="21" t="s">
        <v>3</v>
      </c>
      <c r="P11" s="22"/>
      <c r="Q11" s="23"/>
      <c r="R11" s="331">
        <f ca="1">SUMIF('EB015-EB215'!$W$777:$X$1000,O11,'EB015-EB215'!X$777:$X$1000)</f>
        <v>5</v>
      </c>
    </row>
    <row r="12" spans="1:21" x14ac:dyDescent="0.25">
      <c r="O12" s="21" t="s">
        <v>13</v>
      </c>
      <c r="P12" s="22"/>
      <c r="Q12" s="23"/>
      <c r="R12" s="331">
        <f ca="1">SUMIF('EB015-EB215'!$W$777:$X$1000,O12,'EB015-EB215'!X$777:$X$1000)</f>
        <v>4</v>
      </c>
    </row>
    <row r="13" spans="1:21" x14ac:dyDescent="0.25">
      <c r="O13" s="21" t="s">
        <v>8</v>
      </c>
      <c r="P13" s="22"/>
      <c r="Q13" s="23"/>
      <c r="R13" s="331">
        <f ca="1">SUMIF('EB015-EB215'!$W$777:$X$1000,O13,'EB015-EB215'!X$777:$X$1000)</f>
        <v>4</v>
      </c>
    </row>
    <row r="14" spans="1:21" x14ac:dyDescent="0.25">
      <c r="O14" s="21" t="s">
        <v>32</v>
      </c>
      <c r="P14" s="22"/>
      <c r="Q14" s="23"/>
      <c r="R14" s="331">
        <f ca="1">SUMIF('EB015-EB215'!$W$777:$X$1000,O14,'EB015-EB215'!X$777:$X$1000)</f>
        <v>2</v>
      </c>
    </row>
    <row r="15" spans="1:21" x14ac:dyDescent="0.25">
      <c r="O15" s="21" t="s">
        <v>20</v>
      </c>
      <c r="P15" s="22"/>
      <c r="Q15" s="23"/>
      <c r="R15" s="331">
        <f ca="1">SUMIF('EB015-EB215'!$W$777:$X$1000,O15,'EB015-EB215'!X$777:$X$1000)</f>
        <v>1</v>
      </c>
    </row>
    <row r="16" spans="1:21" x14ac:dyDescent="0.25">
      <c r="O16" s="21" t="s">
        <v>9</v>
      </c>
      <c r="P16" s="22"/>
      <c r="Q16" s="23"/>
      <c r="R16" s="331">
        <f ca="1">SUMIF('EB015-EB215'!$W$777:$X$1000,O16,'EB015-EB215'!X$777:$X$1000)</f>
        <v>1</v>
      </c>
    </row>
    <row r="17" spans="1:18" x14ac:dyDescent="0.25">
      <c r="O17" s="21" t="s">
        <v>11</v>
      </c>
      <c r="P17" s="22"/>
      <c r="Q17" s="23"/>
      <c r="R17" s="331">
        <f ca="1">SUMIF('EB015-EB215'!$W$777:$X$1000,O17,'EB015-EB215'!X$777:$X$1000)</f>
        <v>1</v>
      </c>
    </row>
    <row r="18" spans="1:18" x14ac:dyDescent="0.25">
      <c r="O18" s="21" t="s">
        <v>37</v>
      </c>
      <c r="P18" s="22"/>
      <c r="Q18" s="23"/>
      <c r="R18" s="331">
        <f ca="1">SUMIF('EB015-EB215'!$W$777:$X$1000,O18,'EB015-EB215'!X$777:$X$1000)</f>
        <v>0</v>
      </c>
    </row>
    <row r="19" spans="1:18" x14ac:dyDescent="0.25">
      <c r="O19" s="21" t="s">
        <v>47</v>
      </c>
      <c r="P19" s="22"/>
      <c r="Q19" s="23"/>
      <c r="R19" s="331">
        <f ca="1">SUMIF('EB015-EB215'!$W$777:$X$1000,O19,'EB015-EB215'!X$777:$X$1000)</f>
        <v>0</v>
      </c>
    </row>
    <row r="20" spans="1:18" ht="15.75" customHeight="1" x14ac:dyDescent="0.25">
      <c r="O20" s="21" t="s">
        <v>33</v>
      </c>
      <c r="P20" s="22"/>
      <c r="Q20" s="23"/>
      <c r="R20" s="331">
        <f ca="1">SUMIF('EB015-EB215'!$W$777:$X$1000,O20,'EB015-EB215'!X$777:$X$1000)</f>
        <v>0</v>
      </c>
    </row>
    <row r="21" spans="1:18" ht="23.25" x14ac:dyDescent="0.25">
      <c r="A21" s="500" t="s">
        <v>66</v>
      </c>
      <c r="B21" s="501"/>
      <c r="C21" s="501"/>
      <c r="D21" s="501"/>
      <c r="E21" s="502"/>
      <c r="O21" s="21" t="s">
        <v>45</v>
      </c>
      <c r="P21" s="22"/>
      <c r="Q21" s="23"/>
      <c r="R21" s="331">
        <f ca="1">SUMIF('EB015-EB215'!$W$777:$X$1000,O21,'EB015-EB215'!X$777:$X$1000)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30</v>
      </c>
      <c r="P22" s="22"/>
      <c r="Q22" s="23"/>
      <c r="R22" s="331">
        <f ca="1">SUMIF('EB015-EB215'!$W$777:$X$1000,O22,'EB015-EB215'!X$777:$X$1000)</f>
        <v>0</v>
      </c>
    </row>
    <row r="23" spans="1:18" x14ac:dyDescent="0.25">
      <c r="A23" s="428">
        <v>1486334</v>
      </c>
      <c r="B23" s="138">
        <f>VLOOKUP(Table1411[[#This Row],[Shop Order]],'EB015-EB215'!A:AA,4,FALSE)</f>
        <v>2095</v>
      </c>
      <c r="C23" s="138">
        <f>VLOOKUP(Table1411[[#This Row],[Shop Order]],'EB015-EB215'!A:AA,5,FALSE)</f>
        <v>1871</v>
      </c>
      <c r="D23" s="139">
        <f>VLOOKUP(Table1411[[#This Row],[Shop Order]],'EB015-EB215'!A:AA,6,FALSE)</f>
        <v>0.89307875894988065</v>
      </c>
      <c r="E23" s="140">
        <f>VLOOKUP(Table1411[[#This Row],[Shop Order]],'EB015-EB215'!A:AA,7,FALSE)</f>
        <v>45076</v>
      </c>
      <c r="O23" s="21" t="s">
        <v>46</v>
      </c>
      <c r="P23" s="22"/>
      <c r="Q23" s="23"/>
      <c r="R23" s="331">
        <f ca="1">SUMIF('EB015-EB215'!$W$777:$X$1000,O23,'EB015-EB215'!X$777:$X$1000)</f>
        <v>0</v>
      </c>
    </row>
    <row r="24" spans="1:18" x14ac:dyDescent="0.25">
      <c r="A24" s="428">
        <v>1488957</v>
      </c>
      <c r="B24" s="138">
        <f>VLOOKUP(Table1411[[#This Row],[Shop Order]],'EB015-EB215'!A:AA,4,FALSE)</f>
        <v>2098</v>
      </c>
      <c r="C24" s="138">
        <f>VLOOKUP(Table1411[[#This Row],[Shop Order]],'EB015-EB215'!A:AA,5,FALSE)</f>
        <v>1860</v>
      </c>
      <c r="D24" s="139">
        <f>VLOOKUP(Table1411[[#This Row],[Shop Order]],'EB015-EB215'!A:AA,6,FALSE)</f>
        <v>0.88655862726406098</v>
      </c>
      <c r="E24" s="140">
        <f>VLOOKUP(Table1411[[#This Row],[Shop Order]],'EB015-EB215'!A:AA,7,FALSE)</f>
        <v>45078</v>
      </c>
      <c r="G24" s="26"/>
      <c r="O24" s="21" t="s">
        <v>125</v>
      </c>
      <c r="P24" s="22"/>
      <c r="Q24" s="23"/>
      <c r="R24" s="331">
        <f ca="1">SUMIF('EB015-EB215'!$W$777:$X$1000,O24,'EB015-EB215'!X$777:$X$1000)</f>
        <v>0</v>
      </c>
    </row>
    <row r="25" spans="1:18" x14ac:dyDescent="0.25">
      <c r="A25" s="428">
        <v>1492707</v>
      </c>
      <c r="B25" s="138">
        <f>VLOOKUP(Table1411[[#This Row],[Shop Order]],'EB015-EB215'!A:AA,4,FALSE)</f>
        <v>2094</v>
      </c>
      <c r="C25" s="138">
        <f>VLOOKUP(Table1411[[#This Row],[Shop Order]],'EB015-EB215'!A:AA,5,FALSE)</f>
        <v>1878</v>
      </c>
      <c r="D25" s="139">
        <f>VLOOKUP(Table1411[[#This Row],[Shop Order]],'EB015-EB215'!A:AA,6,FALSE)</f>
        <v>0.8968481375358166</v>
      </c>
      <c r="E25" s="140">
        <f>VLOOKUP(Table1411[[#This Row],[Shop Order]],'EB015-EB215'!A:AA,7,FALSE)</f>
        <v>45083</v>
      </c>
      <c r="O25" s="21" t="s">
        <v>34</v>
      </c>
      <c r="P25" s="22"/>
      <c r="Q25" s="23"/>
      <c r="R25" s="331">
        <f ca="1">SUMIF('EB015-EB215'!$W$777:$X$1000,O25,'EB015-EB215'!X$777:$X$1000)</f>
        <v>0</v>
      </c>
    </row>
    <row r="26" spans="1:18" x14ac:dyDescent="0.25">
      <c r="A26" s="428">
        <v>1492705</v>
      </c>
      <c r="B26" s="138">
        <f>VLOOKUP(Table1411[[#This Row],[Shop Order]],'EB015-EB215'!A:AA,4,FALSE)</f>
        <v>2068</v>
      </c>
      <c r="C26" s="138">
        <f>VLOOKUP(Table1411[[#This Row],[Shop Order]],'EB015-EB215'!A:AA,5,FALSE)</f>
        <v>1872</v>
      </c>
      <c r="D26" s="139">
        <f>VLOOKUP(Table1411[[#This Row],[Shop Order]],'EB015-EB215'!A:AA,6,FALSE)</f>
        <v>0.90522243713733075</v>
      </c>
      <c r="E26" s="140">
        <f>VLOOKUP(Table1411[[#This Row],[Shop Order]],'EB015-EB215'!A:AA,7,FALSE)</f>
        <v>45090</v>
      </c>
      <c r="O26" s="21" t="s">
        <v>111</v>
      </c>
      <c r="P26" s="22"/>
      <c r="Q26" s="23"/>
      <c r="R26" s="331">
        <f ca="1">SUMIF('EB015-EB215'!$W$777:$X$1000,O26,'EB015-EB215'!X$777:$X$1000)</f>
        <v>0</v>
      </c>
    </row>
    <row r="27" spans="1:18" x14ac:dyDescent="0.25">
      <c r="A27" s="428">
        <v>1492708</v>
      </c>
      <c r="B27" s="138">
        <f>VLOOKUP(Table1411[[#This Row],[Shop Order]],'EB015-EB215'!A:AA,4,FALSE)</f>
        <v>2032</v>
      </c>
      <c r="C27" s="138">
        <f>VLOOKUP(Table1411[[#This Row],[Shop Order]],'EB015-EB215'!A:AA,5,FALSE)</f>
        <v>1899</v>
      </c>
      <c r="D27" s="139">
        <f>VLOOKUP(Table1411[[#This Row],[Shop Order]],'EB015-EB215'!A:AA,6,FALSE)</f>
        <v>0.93454724409448819</v>
      </c>
      <c r="E27" s="140">
        <f>VLOOKUP(Table1411[[#This Row],[Shop Order]],'EB015-EB215'!A:AA,7,FALSE)</f>
        <v>45100</v>
      </c>
      <c r="O27" s="21" t="s">
        <v>105</v>
      </c>
      <c r="P27" s="22"/>
      <c r="Q27" s="23"/>
      <c r="R27" s="331">
        <f ca="1">SUMIF('EB015-EB215'!$W$777:$X$1000,O27,'EB015-EB215'!X$777:$X$1000)</f>
        <v>0</v>
      </c>
    </row>
    <row r="28" spans="1:18" ht="15.75" thickBot="1" x14ac:dyDescent="0.3">
      <c r="A28" s="428">
        <v>1492706</v>
      </c>
      <c r="B28" s="138">
        <f>VLOOKUP(Table1411[[#This Row],[Shop Order]],'EB015-EB215'!A:AA,4,FALSE)</f>
        <v>2058</v>
      </c>
      <c r="C28" s="138">
        <f>VLOOKUP(Table1411[[#This Row],[Shop Order]],'EB015-EB215'!A:AA,5,FALSE)</f>
        <v>1880</v>
      </c>
      <c r="D28" s="139">
        <f>VLOOKUP(Table1411[[#This Row],[Shop Order]],'EB015-EB215'!A:AA,6,FALSE)</f>
        <v>0.91350826044703592</v>
      </c>
      <c r="E28" s="312">
        <f>VLOOKUP(Table1411[[#This Row],[Shop Order]],'EB015-EB215'!A:AA,7,FALSE)</f>
        <v>45104</v>
      </c>
      <c r="O28" s="21" t="s">
        <v>44</v>
      </c>
      <c r="P28" s="22"/>
      <c r="Q28" s="23"/>
      <c r="R28" s="331">
        <f ca="1">SUMIF('EB015-EB215'!$W$777:$X$1000,O28,'EB015-EB215'!X$777:$X$1000)</f>
        <v>0</v>
      </c>
    </row>
    <row r="29" spans="1:18" ht="15.75" thickBot="1" x14ac:dyDescent="0.3">
      <c r="A29" s="503" t="s">
        <v>52</v>
      </c>
      <c r="B29" s="504"/>
      <c r="C29" s="505"/>
      <c r="D29" s="82">
        <f>AVERAGE(D23:D28)</f>
        <v>0.90496057757143544</v>
      </c>
      <c r="E29" s="28"/>
      <c r="O29" s="21" t="s">
        <v>38</v>
      </c>
      <c r="P29" s="22"/>
      <c r="Q29" s="23"/>
      <c r="R29" s="331">
        <f ca="1">SUMIF('EB015-EB215'!$W$777:$X$1000,O29,'EB015-EB215'!X$777:$X$1000)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29">
      <sortCondition descending="1" ref="R4"/>
    </sortState>
  </autoFilter>
  <dataConsolidate/>
  <mergeCells count="5">
    <mergeCell ref="A1:R1"/>
    <mergeCell ref="A21:E21"/>
    <mergeCell ref="A29:C29"/>
    <mergeCell ref="O4:Q4"/>
    <mergeCell ref="O3:R3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901"/>
  <sheetViews>
    <sheetView tabSelected="1" topLeftCell="A834" zoomScale="65" zoomScaleNormal="65" zoomScaleSheetLayoutView="90" workbookViewId="0">
      <selection activeCell="F871" sqref="F871"/>
    </sheetView>
  </sheetViews>
  <sheetFormatPr defaultColWidth="9.140625" defaultRowHeight="15" x14ac:dyDescent="0.25"/>
  <cols>
    <col min="1" max="1" width="14.5703125" style="47" bestFit="1" customWidth="1"/>
    <col min="2" max="2" width="14.5703125" style="47" customWidth="1"/>
    <col min="3" max="3" width="7" style="47" customWidth="1"/>
    <col min="4" max="4" width="10" style="47" customWidth="1"/>
    <col min="5" max="5" width="8" style="47" bestFit="1" customWidth="1"/>
    <col min="6" max="6" width="11.140625" style="47" bestFit="1" customWidth="1"/>
    <col min="7" max="7" width="12.5703125" style="15" bestFit="1" customWidth="1"/>
    <col min="8" max="9" width="14.28515625" style="7" bestFit="1" customWidth="1"/>
    <col min="10" max="17" width="10.7109375" style="7" customWidth="1"/>
    <col min="18" max="18" width="14.28515625" style="7" customWidth="1"/>
    <col min="19" max="19" width="14.7109375" style="7" customWidth="1"/>
    <col min="20" max="20" width="8.42578125" style="8" bestFit="1" customWidth="1"/>
    <col min="21" max="21" width="11.140625" style="9" bestFit="1" customWidth="1"/>
    <col min="22" max="22" width="13" style="9" hidden="1" customWidth="1"/>
    <col min="23" max="23" width="40.7109375" style="47" customWidth="1"/>
    <col min="24" max="24" width="5.42578125" style="47" hidden="1" customWidth="1"/>
    <col min="25" max="25" width="52.28515625" style="10" customWidth="1"/>
    <col min="26" max="31" width="9.140625" style="14"/>
    <col min="32" max="16384" width="9.140625" style="47"/>
  </cols>
  <sheetData>
    <row r="1" spans="1:25" ht="15.75" thickBot="1" x14ac:dyDescent="0.3"/>
    <row r="2" spans="1:25" ht="75.75" thickBot="1" x14ac:dyDescent="0.3">
      <c r="A2" s="48"/>
      <c r="B2" s="48" t="s">
        <v>23</v>
      </c>
      <c r="C2" s="49" t="s">
        <v>55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76</v>
      </c>
      <c r="I2" s="52" t="s">
        <v>77</v>
      </c>
      <c r="J2" s="52" t="s">
        <v>56</v>
      </c>
      <c r="K2" s="52" t="s">
        <v>61</v>
      </c>
      <c r="L2" s="52" t="s">
        <v>57</v>
      </c>
      <c r="M2" s="52" t="s">
        <v>62</v>
      </c>
      <c r="N2" s="52" t="s">
        <v>58</v>
      </c>
      <c r="O2" s="52" t="s">
        <v>63</v>
      </c>
      <c r="P2" s="52" t="s">
        <v>59</v>
      </c>
      <c r="Q2" s="52" t="s">
        <v>78</v>
      </c>
      <c r="R2" s="52" t="s">
        <v>128</v>
      </c>
      <c r="S2" s="52" t="s">
        <v>43</v>
      </c>
      <c r="T2" s="52" t="s">
        <v>5</v>
      </c>
      <c r="U2" s="48" t="s">
        <v>2</v>
      </c>
      <c r="V2" s="86" t="s">
        <v>73</v>
      </c>
      <c r="W2" s="87" t="s">
        <v>21</v>
      </c>
      <c r="X2" s="49" t="s">
        <v>18</v>
      </c>
      <c r="Y2" s="88" t="s">
        <v>7</v>
      </c>
    </row>
    <row r="3" spans="1:25" ht="15.75" thickBot="1" x14ac:dyDescent="0.3">
      <c r="A3" s="449">
        <v>1486335</v>
      </c>
      <c r="B3" s="278" t="s">
        <v>122</v>
      </c>
      <c r="C3" s="449">
        <v>1920</v>
      </c>
      <c r="D3" s="449">
        <v>2133</v>
      </c>
      <c r="E3" s="454">
        <v>1818</v>
      </c>
      <c r="F3" s="455">
        <f>E3/D3</f>
        <v>0.85232067510548526</v>
      </c>
      <c r="G3" s="54">
        <v>45016</v>
      </c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1"/>
      <c r="T3" s="413"/>
      <c r="U3" s="123"/>
      <c r="V3" s="91"/>
      <c r="W3" s="93" t="s">
        <v>79</v>
      </c>
      <c r="X3" s="279">
        <v>578.5</v>
      </c>
      <c r="Y3" s="84" t="s">
        <v>74</v>
      </c>
    </row>
    <row r="4" spans="1:25" ht="16.5" thickBot="1" x14ac:dyDescent="0.25">
      <c r="A4" s="94"/>
      <c r="B4" s="95"/>
      <c r="C4" s="95"/>
      <c r="D4" s="95"/>
      <c r="E4" s="95"/>
      <c r="F4" s="95"/>
      <c r="G4" s="96"/>
      <c r="H4" s="97">
        <v>117</v>
      </c>
      <c r="I4" s="98"/>
      <c r="J4" s="98">
        <v>2</v>
      </c>
      <c r="K4" s="98"/>
      <c r="L4" s="98"/>
      <c r="M4" s="98"/>
      <c r="N4" s="98"/>
      <c r="O4" s="98"/>
      <c r="P4" s="98"/>
      <c r="Q4" s="98"/>
      <c r="R4" s="98"/>
      <c r="S4" s="325">
        <v>51</v>
      </c>
      <c r="T4" s="324">
        <f>SUM(H4,J4,L4,N4,P4,R4,S4)</f>
        <v>170</v>
      </c>
      <c r="U4" s="417">
        <f>($T4)/$D$3</f>
        <v>7.9699953117674638E-2</v>
      </c>
      <c r="V4" s="101">
        <f>D3</f>
        <v>2133</v>
      </c>
      <c r="W4" s="271" t="s">
        <v>16</v>
      </c>
      <c r="X4" s="95">
        <f>T4</f>
        <v>170</v>
      </c>
      <c r="Y4" s="280" t="s">
        <v>135</v>
      </c>
    </row>
    <row r="5" spans="1:25" ht="16.5" thickBot="1" x14ac:dyDescent="0.25">
      <c r="A5" s="104"/>
      <c r="B5" s="105"/>
      <c r="C5" s="105"/>
      <c r="D5" s="105"/>
      <c r="E5" s="105"/>
      <c r="F5" s="105"/>
      <c r="G5" s="106"/>
      <c r="H5" s="107">
        <v>5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326"/>
      <c r="T5" s="322">
        <f t="shared" ref="T5:T31" si="0">SUM(H5,J5,L5,N5,P5,R5,S5)</f>
        <v>5</v>
      </c>
      <c r="U5" s="100">
        <f t="shared" ref="U5:U31" si="1">($T5)/$D$3</f>
        <v>2.3441162681669013E-3</v>
      </c>
      <c r="V5" s="101">
        <f>D3</f>
        <v>2133</v>
      </c>
      <c r="W5" s="272" t="s">
        <v>6</v>
      </c>
      <c r="X5" s="95">
        <f t="shared" ref="X5:X40" si="2">T5</f>
        <v>5</v>
      </c>
      <c r="Y5" s="280" t="s">
        <v>173</v>
      </c>
    </row>
    <row r="6" spans="1:25" ht="16.5" thickBot="1" x14ac:dyDescent="0.25">
      <c r="A6" s="104"/>
      <c r="B6" s="105"/>
      <c r="C6" s="105"/>
      <c r="D6" s="105"/>
      <c r="E6" s="112"/>
      <c r="F6" s="112"/>
      <c r="G6" s="106"/>
      <c r="H6" s="107">
        <v>58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326">
        <v>23</v>
      </c>
      <c r="T6" s="322">
        <f t="shared" si="0"/>
        <v>81</v>
      </c>
      <c r="U6" s="100">
        <f t="shared" si="1"/>
        <v>3.7974683544303799E-2</v>
      </c>
      <c r="V6" s="101">
        <f>D3</f>
        <v>2133</v>
      </c>
      <c r="W6" s="272" t="s">
        <v>14</v>
      </c>
      <c r="X6" s="95">
        <f t="shared" si="2"/>
        <v>81</v>
      </c>
      <c r="Y6" s="318"/>
    </row>
    <row r="7" spans="1:25" ht="16.5" thickBot="1" x14ac:dyDescent="0.25">
      <c r="A7" s="104"/>
      <c r="B7" s="105"/>
      <c r="C7" s="105"/>
      <c r="D7" s="105"/>
      <c r="E7" s="112"/>
      <c r="F7" s="112"/>
      <c r="G7" s="106"/>
      <c r="H7" s="107">
        <v>2</v>
      </c>
      <c r="I7" s="69"/>
      <c r="J7" s="69">
        <v>2</v>
      </c>
      <c r="K7" s="69"/>
      <c r="L7" s="69"/>
      <c r="M7" s="69"/>
      <c r="N7" s="69"/>
      <c r="O7" s="69"/>
      <c r="P7" s="69"/>
      <c r="Q7" s="69"/>
      <c r="R7" s="69"/>
      <c r="S7" s="326"/>
      <c r="T7" s="322">
        <f t="shared" si="0"/>
        <v>4</v>
      </c>
      <c r="U7" s="100">
        <f t="shared" si="1"/>
        <v>1.875293014533521E-3</v>
      </c>
      <c r="V7" s="101">
        <f>D3</f>
        <v>2133</v>
      </c>
      <c r="W7" s="272" t="s">
        <v>15</v>
      </c>
      <c r="X7" s="95">
        <f t="shared" si="2"/>
        <v>4</v>
      </c>
      <c r="Y7" s="442"/>
    </row>
    <row r="8" spans="1:25" ht="16.5" thickBot="1" x14ac:dyDescent="0.25">
      <c r="A8" s="104"/>
      <c r="B8" s="105"/>
      <c r="C8" s="105"/>
      <c r="D8" s="105"/>
      <c r="E8" s="112"/>
      <c r="F8" s="112"/>
      <c r="G8" s="106"/>
      <c r="H8" s="107">
        <v>3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326"/>
      <c r="T8" s="322">
        <f t="shared" si="0"/>
        <v>3</v>
      </c>
      <c r="U8" s="100">
        <f t="shared" si="1"/>
        <v>1.4064697609001407E-3</v>
      </c>
      <c r="V8" s="101">
        <f>D3</f>
        <v>2133</v>
      </c>
      <c r="W8" s="272" t="s">
        <v>32</v>
      </c>
      <c r="X8" s="95">
        <f t="shared" si="2"/>
        <v>3</v>
      </c>
      <c r="Y8" s="442"/>
    </row>
    <row r="9" spans="1:25" ht="16.5" thickBot="1" x14ac:dyDescent="0.25">
      <c r="A9" s="104"/>
      <c r="B9" s="105"/>
      <c r="C9" s="105"/>
      <c r="D9" s="105"/>
      <c r="E9" s="112"/>
      <c r="F9" s="112"/>
      <c r="G9" s="106"/>
      <c r="H9" s="107"/>
      <c r="I9" s="69"/>
      <c r="J9" s="69"/>
      <c r="K9" s="69"/>
      <c r="L9" s="69"/>
      <c r="M9" s="69"/>
      <c r="N9" s="69"/>
      <c r="O9" s="69"/>
      <c r="P9" s="69"/>
      <c r="Q9" s="69"/>
      <c r="R9" s="69"/>
      <c r="S9" s="326"/>
      <c r="T9" s="322">
        <f t="shared" si="0"/>
        <v>0</v>
      </c>
      <c r="U9" s="100">
        <f t="shared" si="1"/>
        <v>0</v>
      </c>
      <c r="V9" s="101">
        <f>D3</f>
        <v>2133</v>
      </c>
      <c r="W9" s="272" t="s">
        <v>33</v>
      </c>
      <c r="X9" s="95">
        <f t="shared" si="2"/>
        <v>0</v>
      </c>
      <c r="Y9" s="113"/>
    </row>
    <row r="10" spans="1:25" ht="16.5" thickBot="1" x14ac:dyDescent="0.25">
      <c r="A10" s="104"/>
      <c r="B10" s="105"/>
      <c r="C10" s="105"/>
      <c r="D10" s="105"/>
      <c r="E10" s="112"/>
      <c r="F10" s="112"/>
      <c r="G10" s="106"/>
      <c r="H10" s="107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326"/>
      <c r="T10" s="322">
        <f t="shared" si="0"/>
        <v>0</v>
      </c>
      <c r="U10" s="100">
        <f t="shared" si="1"/>
        <v>0</v>
      </c>
      <c r="V10" s="101">
        <f>D3</f>
        <v>2133</v>
      </c>
      <c r="W10" s="272" t="s">
        <v>219</v>
      </c>
      <c r="X10" s="95">
        <f t="shared" si="2"/>
        <v>0</v>
      </c>
      <c r="Y10" s="457"/>
    </row>
    <row r="11" spans="1:25" ht="16.5" thickBot="1" x14ac:dyDescent="0.25">
      <c r="A11" s="104"/>
      <c r="B11" s="105"/>
      <c r="C11" s="105"/>
      <c r="D11" s="105"/>
      <c r="E11" s="112"/>
      <c r="F11" s="112"/>
      <c r="G11" s="106"/>
      <c r="H11" s="107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326"/>
      <c r="T11" s="322">
        <f t="shared" si="0"/>
        <v>0</v>
      </c>
      <c r="U11" s="100">
        <f t="shared" si="1"/>
        <v>0</v>
      </c>
      <c r="V11" s="101">
        <f>D3</f>
        <v>2133</v>
      </c>
      <c r="W11" s="272" t="s">
        <v>31</v>
      </c>
      <c r="X11" s="95">
        <f t="shared" si="2"/>
        <v>0</v>
      </c>
      <c r="Y11" s="113"/>
    </row>
    <row r="12" spans="1:25" ht="16.5" thickBot="1" x14ac:dyDescent="0.25">
      <c r="A12" s="104"/>
      <c r="B12" s="105"/>
      <c r="C12" s="105"/>
      <c r="D12" s="105"/>
      <c r="E12" s="112"/>
      <c r="F12" s="112"/>
      <c r="G12" s="106"/>
      <c r="H12" s="107">
        <v>5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326">
        <v>3</v>
      </c>
      <c r="T12" s="322">
        <f t="shared" si="0"/>
        <v>8</v>
      </c>
      <c r="U12" s="100">
        <f t="shared" si="1"/>
        <v>3.7505860290670419E-3</v>
      </c>
      <c r="V12" s="101">
        <f>D3</f>
        <v>2133</v>
      </c>
      <c r="W12" s="272" t="s">
        <v>0</v>
      </c>
      <c r="X12" s="95">
        <f t="shared" si="2"/>
        <v>8</v>
      </c>
      <c r="Y12" s="318"/>
    </row>
    <row r="13" spans="1:25" ht="16.5" thickBot="1" x14ac:dyDescent="0.25">
      <c r="A13" s="104"/>
      <c r="B13" s="105"/>
      <c r="C13" s="105"/>
      <c r="D13" s="105"/>
      <c r="E13" s="112"/>
      <c r="F13" s="112"/>
      <c r="G13" s="106"/>
      <c r="H13" s="107">
        <v>3</v>
      </c>
      <c r="I13" s="69"/>
      <c r="J13" s="69">
        <v>1</v>
      </c>
      <c r="K13" s="69"/>
      <c r="L13" s="69"/>
      <c r="M13" s="69"/>
      <c r="N13" s="69"/>
      <c r="O13" s="69"/>
      <c r="P13" s="69"/>
      <c r="Q13" s="69"/>
      <c r="R13" s="69"/>
      <c r="S13" s="326"/>
      <c r="T13" s="322">
        <f t="shared" si="0"/>
        <v>4</v>
      </c>
      <c r="U13" s="100">
        <f t="shared" si="1"/>
        <v>1.875293014533521E-3</v>
      </c>
      <c r="V13" s="101">
        <f>D3</f>
        <v>2133</v>
      </c>
      <c r="W13" s="272" t="s">
        <v>12</v>
      </c>
      <c r="X13" s="95">
        <f t="shared" si="2"/>
        <v>4</v>
      </c>
      <c r="Y13" s="114"/>
    </row>
    <row r="14" spans="1:25" ht="16.5" thickBot="1" x14ac:dyDescent="0.25">
      <c r="A14" s="104"/>
      <c r="B14" s="105"/>
      <c r="C14" s="105"/>
      <c r="D14" s="105"/>
      <c r="E14" s="112"/>
      <c r="F14" s="112" t="s">
        <v>109</v>
      </c>
      <c r="G14" s="106"/>
      <c r="H14" s="107">
        <v>2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326"/>
      <c r="T14" s="322">
        <f t="shared" si="0"/>
        <v>2</v>
      </c>
      <c r="U14" s="100">
        <f t="shared" si="1"/>
        <v>9.3764650726676048E-4</v>
      </c>
      <c r="V14" s="101">
        <f>D3</f>
        <v>2133</v>
      </c>
      <c r="W14" s="272" t="s">
        <v>35</v>
      </c>
      <c r="X14" s="95">
        <f t="shared" si="2"/>
        <v>2</v>
      </c>
      <c r="Y14" s="114"/>
    </row>
    <row r="15" spans="1:25" ht="16.5" thickBot="1" x14ac:dyDescent="0.25">
      <c r="A15" s="104"/>
      <c r="B15" s="105"/>
      <c r="C15" s="105"/>
      <c r="D15" s="105"/>
      <c r="E15" s="112"/>
      <c r="F15" s="112"/>
      <c r="G15" s="106"/>
      <c r="H15" s="107"/>
      <c r="I15" s="69"/>
      <c r="J15" s="69">
        <v>6</v>
      </c>
      <c r="K15" s="69"/>
      <c r="L15" s="69"/>
      <c r="M15" s="69"/>
      <c r="N15" s="69"/>
      <c r="O15" s="69"/>
      <c r="P15" s="69"/>
      <c r="Q15" s="69"/>
      <c r="R15" s="69"/>
      <c r="S15" s="326"/>
      <c r="T15" s="322">
        <f t="shared" si="0"/>
        <v>6</v>
      </c>
      <c r="U15" s="100">
        <f t="shared" si="1"/>
        <v>2.8129395218002813E-3</v>
      </c>
      <c r="V15" s="101">
        <f>D3</f>
        <v>2133</v>
      </c>
      <c r="W15" s="273" t="s">
        <v>29</v>
      </c>
      <c r="X15" s="95">
        <f t="shared" si="2"/>
        <v>6</v>
      </c>
      <c r="Y15" s="111"/>
    </row>
    <row r="16" spans="1:25" ht="16.5" thickBot="1" x14ac:dyDescent="0.25">
      <c r="A16" s="104"/>
      <c r="B16" s="105"/>
      <c r="C16" s="105"/>
      <c r="D16" s="105"/>
      <c r="E16" s="112"/>
      <c r="F16" s="112"/>
      <c r="G16" s="117"/>
      <c r="H16" s="118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326"/>
      <c r="T16" s="322">
        <f t="shared" si="0"/>
        <v>0</v>
      </c>
      <c r="U16" s="100">
        <f t="shared" si="1"/>
        <v>0</v>
      </c>
      <c r="V16" s="101">
        <f>D3</f>
        <v>2133</v>
      </c>
      <c r="W16" s="273" t="s">
        <v>28</v>
      </c>
      <c r="X16" s="95">
        <f t="shared" si="2"/>
        <v>0</v>
      </c>
      <c r="Y16" s="282"/>
    </row>
    <row r="17" spans="1:25" ht="16.5" thickBot="1" x14ac:dyDescent="0.25">
      <c r="A17" s="104"/>
      <c r="B17" s="105"/>
      <c r="C17" s="105"/>
      <c r="D17" s="105"/>
      <c r="E17" s="112"/>
      <c r="F17" s="112"/>
      <c r="G17" s="117"/>
      <c r="H17" s="118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326"/>
      <c r="T17" s="322">
        <f t="shared" si="0"/>
        <v>0</v>
      </c>
      <c r="U17" s="100">
        <f t="shared" si="1"/>
        <v>0</v>
      </c>
      <c r="V17" s="101">
        <f>D3</f>
        <v>2133</v>
      </c>
      <c r="W17" s="273" t="s">
        <v>208</v>
      </c>
      <c r="X17" s="95">
        <f t="shared" si="2"/>
        <v>0</v>
      </c>
      <c r="Y17" s="111"/>
    </row>
    <row r="18" spans="1:25" ht="16.5" thickBot="1" x14ac:dyDescent="0.25">
      <c r="A18" s="104"/>
      <c r="B18" s="105"/>
      <c r="C18" s="105"/>
      <c r="D18" s="105"/>
      <c r="E18" s="112"/>
      <c r="F18" s="112"/>
      <c r="G18" s="117"/>
      <c r="H18" s="219"/>
      <c r="I18" s="220"/>
      <c r="J18" s="220"/>
      <c r="K18" s="220"/>
      <c r="L18" s="220"/>
      <c r="M18" s="220"/>
      <c r="N18" s="220"/>
      <c r="O18" s="220"/>
      <c r="P18" s="220"/>
      <c r="Q18" s="220"/>
      <c r="R18" s="220">
        <v>2</v>
      </c>
      <c r="S18" s="327"/>
      <c r="T18" s="323">
        <f t="shared" si="0"/>
        <v>2</v>
      </c>
      <c r="U18" s="320">
        <f t="shared" si="1"/>
        <v>9.3764650726676048E-4</v>
      </c>
      <c r="V18" s="311">
        <f>D3</f>
        <v>2133</v>
      </c>
      <c r="W18" s="274" t="s">
        <v>124</v>
      </c>
      <c r="X18" s="95">
        <f t="shared" si="2"/>
        <v>2</v>
      </c>
      <c r="Y18" s="282"/>
    </row>
    <row r="19" spans="1:25" ht="16.5" thickBot="1" x14ac:dyDescent="0.25">
      <c r="A19" s="104"/>
      <c r="B19" s="105"/>
      <c r="C19" s="105"/>
      <c r="D19" s="105"/>
      <c r="E19" s="112"/>
      <c r="F19" s="112"/>
      <c r="G19" s="106"/>
      <c r="H19" s="97"/>
      <c r="I19" s="119">
        <v>8</v>
      </c>
      <c r="J19" s="119"/>
      <c r="K19" s="119"/>
      <c r="L19" s="119"/>
      <c r="M19" s="119"/>
      <c r="N19" s="119"/>
      <c r="O19" s="119"/>
      <c r="P19" s="119"/>
      <c r="Q19" s="119"/>
      <c r="R19" s="119"/>
      <c r="S19" s="328"/>
      <c r="T19" s="324">
        <f t="shared" si="0"/>
        <v>0</v>
      </c>
      <c r="U19" s="216">
        <f t="shared" si="1"/>
        <v>0</v>
      </c>
      <c r="V19" s="101">
        <f>D3</f>
        <v>2133</v>
      </c>
      <c r="W19" s="275" t="s">
        <v>11</v>
      </c>
      <c r="X19" s="95">
        <f t="shared" si="2"/>
        <v>0</v>
      </c>
      <c r="Y19" s="114"/>
    </row>
    <row r="20" spans="1:25" ht="15.75" thickBot="1" x14ac:dyDescent="0.25">
      <c r="A20" s="104"/>
      <c r="B20" s="105"/>
      <c r="C20" s="105"/>
      <c r="D20" s="105"/>
      <c r="E20" s="112"/>
      <c r="F20" s="112"/>
      <c r="G20" s="106"/>
      <c r="H20" s="107"/>
      <c r="I20" s="283"/>
      <c r="J20" s="69"/>
      <c r="K20" s="69"/>
      <c r="L20" s="69"/>
      <c r="M20" s="69"/>
      <c r="N20" s="69"/>
      <c r="O20" s="69"/>
      <c r="P20" s="69"/>
      <c r="Q20" s="69"/>
      <c r="R20" s="69"/>
      <c r="S20" s="326"/>
      <c r="T20" s="322">
        <f t="shared" si="0"/>
        <v>0</v>
      </c>
      <c r="U20" s="100">
        <f t="shared" si="1"/>
        <v>0</v>
      </c>
      <c r="V20" s="101">
        <f>D3</f>
        <v>2133</v>
      </c>
      <c r="W20" s="109" t="s">
        <v>102</v>
      </c>
      <c r="X20" s="95">
        <f t="shared" si="2"/>
        <v>0</v>
      </c>
      <c r="Y20" s="114"/>
    </row>
    <row r="21" spans="1:25" ht="16.5" thickBot="1" x14ac:dyDescent="0.25">
      <c r="A21" s="104"/>
      <c r="B21" s="105"/>
      <c r="C21" s="105"/>
      <c r="D21" s="105"/>
      <c r="E21" s="112"/>
      <c r="F21" s="112"/>
      <c r="G21" s="106"/>
      <c r="H21" s="107"/>
      <c r="I21" s="284"/>
      <c r="J21" s="69">
        <v>1</v>
      </c>
      <c r="K21" s="69"/>
      <c r="L21" s="69"/>
      <c r="M21" s="69"/>
      <c r="N21" s="69"/>
      <c r="O21" s="69"/>
      <c r="P21" s="69"/>
      <c r="Q21" s="69"/>
      <c r="R21" s="69"/>
      <c r="S21" s="326">
        <v>2</v>
      </c>
      <c r="T21" s="322">
        <f t="shared" si="0"/>
        <v>3</v>
      </c>
      <c r="U21" s="100">
        <f t="shared" si="1"/>
        <v>1.4064697609001407E-3</v>
      </c>
      <c r="V21" s="101">
        <f>D3</f>
        <v>2133</v>
      </c>
      <c r="W21" s="272" t="s">
        <v>3</v>
      </c>
      <c r="X21" s="95">
        <f t="shared" si="2"/>
        <v>3</v>
      </c>
      <c r="Y21" s="113"/>
    </row>
    <row r="22" spans="1:25" ht="16.5" thickBot="1" x14ac:dyDescent="0.25">
      <c r="A22" s="104"/>
      <c r="B22" s="105"/>
      <c r="C22" s="105"/>
      <c r="D22" s="105"/>
      <c r="E22" s="112"/>
      <c r="F22" s="112"/>
      <c r="G22" s="106"/>
      <c r="H22" s="107"/>
      <c r="I22" s="284">
        <v>5</v>
      </c>
      <c r="J22" s="69">
        <v>1</v>
      </c>
      <c r="K22" s="69"/>
      <c r="L22" s="69"/>
      <c r="M22" s="69"/>
      <c r="N22" s="69"/>
      <c r="O22" s="69"/>
      <c r="P22" s="69"/>
      <c r="Q22" s="69"/>
      <c r="R22" s="69"/>
      <c r="S22" s="326"/>
      <c r="T22" s="322">
        <f t="shared" si="0"/>
        <v>1</v>
      </c>
      <c r="U22" s="100">
        <f t="shared" si="1"/>
        <v>4.6882325363338024E-4</v>
      </c>
      <c r="V22" s="101">
        <f>D3</f>
        <v>2133</v>
      </c>
      <c r="W22" s="272" t="s">
        <v>8</v>
      </c>
      <c r="X22" s="95">
        <f t="shared" si="2"/>
        <v>1</v>
      </c>
      <c r="Y22" s="114"/>
    </row>
    <row r="23" spans="1:25" ht="16.5" thickBot="1" x14ac:dyDescent="0.25">
      <c r="A23" s="104"/>
      <c r="B23" s="105"/>
      <c r="C23" s="105"/>
      <c r="D23" s="105"/>
      <c r="E23" s="112"/>
      <c r="F23" s="112"/>
      <c r="G23" s="106"/>
      <c r="H23" s="107"/>
      <c r="I23" s="284">
        <v>4</v>
      </c>
      <c r="J23" s="69"/>
      <c r="K23" s="69"/>
      <c r="L23" s="69"/>
      <c r="M23" s="69"/>
      <c r="N23" s="69"/>
      <c r="O23" s="69"/>
      <c r="P23" s="69"/>
      <c r="Q23" s="69"/>
      <c r="R23" s="69"/>
      <c r="S23" s="326"/>
      <c r="T23" s="322">
        <f t="shared" si="0"/>
        <v>0</v>
      </c>
      <c r="U23" s="100">
        <f t="shared" si="1"/>
        <v>0</v>
      </c>
      <c r="V23" s="101">
        <f>D3</f>
        <v>2133</v>
      </c>
      <c r="W23" s="272" t="s">
        <v>9</v>
      </c>
      <c r="X23" s="95">
        <f t="shared" si="2"/>
        <v>0</v>
      </c>
      <c r="Y23" s="114"/>
    </row>
    <row r="24" spans="1:25" ht="16.5" thickBot="1" x14ac:dyDescent="0.25">
      <c r="A24" s="104"/>
      <c r="B24" s="105"/>
      <c r="C24" s="105"/>
      <c r="D24" s="105"/>
      <c r="E24" s="112"/>
      <c r="F24" s="112"/>
      <c r="G24" s="106"/>
      <c r="H24" s="107"/>
      <c r="I24" s="284"/>
      <c r="J24" s="69"/>
      <c r="K24" s="69"/>
      <c r="L24" s="69"/>
      <c r="M24" s="69"/>
      <c r="N24" s="69"/>
      <c r="O24" s="69"/>
      <c r="P24" s="69"/>
      <c r="Q24" s="69"/>
      <c r="R24" s="69"/>
      <c r="S24" s="326"/>
      <c r="T24" s="322">
        <f t="shared" si="0"/>
        <v>0</v>
      </c>
      <c r="U24" s="100">
        <f t="shared" si="1"/>
        <v>0</v>
      </c>
      <c r="V24" s="101">
        <f>D3</f>
        <v>2133</v>
      </c>
      <c r="W24" s="272" t="s">
        <v>81</v>
      </c>
      <c r="X24" s="95">
        <f t="shared" si="2"/>
        <v>0</v>
      </c>
      <c r="Y24" s="114"/>
    </row>
    <row r="25" spans="1:25" ht="16.5" thickBot="1" x14ac:dyDescent="0.25">
      <c r="A25" s="104"/>
      <c r="B25" s="105"/>
      <c r="C25" s="105"/>
      <c r="D25" s="105"/>
      <c r="E25" s="112"/>
      <c r="F25" s="112"/>
      <c r="G25" s="106"/>
      <c r="H25" s="107"/>
      <c r="I25" s="284">
        <v>3</v>
      </c>
      <c r="J25" s="69"/>
      <c r="K25" s="69"/>
      <c r="L25" s="69"/>
      <c r="M25" s="69"/>
      <c r="N25" s="69"/>
      <c r="O25" s="69"/>
      <c r="P25" s="69"/>
      <c r="Q25" s="69"/>
      <c r="R25" s="69"/>
      <c r="S25" s="326"/>
      <c r="T25" s="322">
        <f t="shared" si="0"/>
        <v>0</v>
      </c>
      <c r="U25" s="100">
        <f t="shared" si="1"/>
        <v>0</v>
      </c>
      <c r="V25" s="101">
        <f>D3</f>
        <v>2133</v>
      </c>
      <c r="W25" s="272" t="s">
        <v>20</v>
      </c>
      <c r="X25" s="95">
        <f t="shared" si="2"/>
        <v>0</v>
      </c>
      <c r="Y25" s="114"/>
    </row>
    <row r="26" spans="1:25" ht="16.5" thickBot="1" x14ac:dyDescent="0.25">
      <c r="A26" s="104"/>
      <c r="B26" s="105"/>
      <c r="C26" s="105"/>
      <c r="D26" s="105"/>
      <c r="E26" s="112"/>
      <c r="F26" s="112"/>
      <c r="G26" s="106"/>
      <c r="H26" s="107"/>
      <c r="I26" s="284"/>
      <c r="J26" s="69"/>
      <c r="K26" s="69"/>
      <c r="L26" s="69"/>
      <c r="M26" s="69"/>
      <c r="N26" s="69"/>
      <c r="O26" s="69"/>
      <c r="P26" s="69"/>
      <c r="Q26" s="69"/>
      <c r="R26" s="69"/>
      <c r="S26" s="326"/>
      <c r="T26" s="322">
        <f t="shared" si="0"/>
        <v>0</v>
      </c>
      <c r="U26" s="100">
        <f t="shared" si="1"/>
        <v>0</v>
      </c>
      <c r="V26" s="101">
        <f>D3</f>
        <v>2133</v>
      </c>
      <c r="W26" s="272" t="s">
        <v>82</v>
      </c>
      <c r="X26" s="95">
        <f t="shared" si="2"/>
        <v>0</v>
      </c>
      <c r="Y26" s="103" t="s">
        <v>201</v>
      </c>
    </row>
    <row r="27" spans="1:25" ht="15.75" thickBot="1" x14ac:dyDescent="0.25">
      <c r="A27" s="104"/>
      <c r="B27" s="105"/>
      <c r="C27" s="105"/>
      <c r="D27" s="105"/>
      <c r="E27" s="112"/>
      <c r="F27" s="112"/>
      <c r="G27" s="106"/>
      <c r="H27" s="107"/>
      <c r="I27" s="284"/>
      <c r="J27" s="69">
        <v>2</v>
      </c>
      <c r="K27" s="69"/>
      <c r="L27" s="69"/>
      <c r="M27" s="69"/>
      <c r="N27" s="69"/>
      <c r="O27" s="69"/>
      <c r="P27" s="69"/>
      <c r="Q27" s="69"/>
      <c r="R27" s="69"/>
      <c r="S27" s="326"/>
      <c r="T27" s="322">
        <f t="shared" si="0"/>
        <v>2</v>
      </c>
      <c r="U27" s="100">
        <f t="shared" si="1"/>
        <v>9.3764650726676048E-4</v>
      </c>
      <c r="V27" s="101">
        <f>D3</f>
        <v>2133</v>
      </c>
      <c r="W27" s="259" t="s">
        <v>190</v>
      </c>
      <c r="X27" s="95">
        <f t="shared" si="2"/>
        <v>2</v>
      </c>
      <c r="Y27" s="103" t="s">
        <v>223</v>
      </c>
    </row>
    <row r="28" spans="1:25" ht="16.5" thickBot="1" x14ac:dyDescent="0.25">
      <c r="A28" s="104"/>
      <c r="B28" s="105"/>
      <c r="C28" s="105"/>
      <c r="D28" s="105"/>
      <c r="E28" s="112"/>
      <c r="F28" s="112"/>
      <c r="G28" s="106"/>
      <c r="H28" s="107"/>
      <c r="I28" s="284">
        <v>9</v>
      </c>
      <c r="J28" s="69">
        <v>3</v>
      </c>
      <c r="K28" s="69"/>
      <c r="L28" s="69"/>
      <c r="M28" s="69"/>
      <c r="N28" s="69"/>
      <c r="O28" s="69"/>
      <c r="P28" s="69"/>
      <c r="Q28" s="69"/>
      <c r="R28" s="69"/>
      <c r="S28" s="326"/>
      <c r="T28" s="322">
        <f t="shared" si="0"/>
        <v>3</v>
      </c>
      <c r="U28" s="100">
        <f t="shared" si="1"/>
        <v>1.4064697609001407E-3</v>
      </c>
      <c r="V28" s="101">
        <f>D3</f>
        <v>2133</v>
      </c>
      <c r="W28" s="272" t="s">
        <v>13</v>
      </c>
      <c r="X28" s="95">
        <f t="shared" si="2"/>
        <v>3</v>
      </c>
      <c r="Y28" s="103" t="s">
        <v>109</v>
      </c>
    </row>
    <row r="29" spans="1:25" ht="15.75" thickBot="1" x14ac:dyDescent="0.25">
      <c r="A29" s="104"/>
      <c r="B29" s="105"/>
      <c r="C29" s="105"/>
      <c r="D29" s="105"/>
      <c r="E29" s="112"/>
      <c r="F29" s="112"/>
      <c r="G29" s="106"/>
      <c r="H29" s="107"/>
      <c r="I29" s="69">
        <v>1</v>
      </c>
      <c r="J29" s="69">
        <v>1</v>
      </c>
      <c r="K29" s="69"/>
      <c r="L29" s="69"/>
      <c r="M29" s="69"/>
      <c r="N29" s="69"/>
      <c r="O29" s="69"/>
      <c r="P29" s="69"/>
      <c r="Q29" s="69"/>
      <c r="R29" s="69"/>
      <c r="S29" s="326"/>
      <c r="T29" s="322">
        <f t="shared" si="0"/>
        <v>1</v>
      </c>
      <c r="U29" s="100">
        <f t="shared" si="1"/>
        <v>4.6882325363338024E-4</v>
      </c>
      <c r="V29" s="101">
        <f>D3</f>
        <v>2133</v>
      </c>
      <c r="W29" s="245" t="s">
        <v>198</v>
      </c>
      <c r="X29" s="95">
        <f t="shared" si="2"/>
        <v>1</v>
      </c>
      <c r="Y29" s="113"/>
    </row>
    <row r="30" spans="1:25" ht="15.75" thickBot="1" x14ac:dyDescent="0.25">
      <c r="A30" s="104"/>
      <c r="B30" s="105"/>
      <c r="C30" s="105"/>
      <c r="D30" s="105"/>
      <c r="E30" s="112"/>
      <c r="F30" s="112"/>
      <c r="G30" s="106"/>
      <c r="H30" s="107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326"/>
      <c r="T30" s="322">
        <f t="shared" si="0"/>
        <v>0</v>
      </c>
      <c r="U30" s="100">
        <f t="shared" si="1"/>
        <v>0</v>
      </c>
      <c r="V30" s="101">
        <f>D3</f>
        <v>2133</v>
      </c>
      <c r="W30" s="245" t="s">
        <v>100</v>
      </c>
      <c r="X30" s="95">
        <f t="shared" si="2"/>
        <v>0</v>
      </c>
      <c r="Y30" s="113"/>
    </row>
    <row r="31" spans="1:25" ht="16.5" thickBot="1" x14ac:dyDescent="0.25">
      <c r="A31" s="104"/>
      <c r="B31" s="105"/>
      <c r="C31" s="105"/>
      <c r="D31" s="105"/>
      <c r="E31" s="112"/>
      <c r="F31" s="112"/>
      <c r="G31" s="106"/>
      <c r="H31" s="115"/>
      <c r="I31" s="108">
        <v>1</v>
      </c>
      <c r="J31" s="108"/>
      <c r="K31" s="108"/>
      <c r="L31" s="108"/>
      <c r="M31" s="108"/>
      <c r="N31" s="108"/>
      <c r="O31" s="108"/>
      <c r="P31" s="108"/>
      <c r="Q31" s="108"/>
      <c r="R31" s="108"/>
      <c r="S31" s="329">
        <v>2</v>
      </c>
      <c r="T31" s="323">
        <f t="shared" si="0"/>
        <v>2</v>
      </c>
      <c r="U31" s="418">
        <f t="shared" si="1"/>
        <v>9.3764650726676048E-4</v>
      </c>
      <c r="V31" s="101">
        <f>D3</f>
        <v>2133</v>
      </c>
      <c r="W31" s="276" t="s">
        <v>10</v>
      </c>
      <c r="X31" s="95">
        <f t="shared" si="2"/>
        <v>2</v>
      </c>
      <c r="Y31" s="103"/>
    </row>
    <row r="32" spans="1:25" ht="16.5" thickBot="1" x14ac:dyDescent="0.3">
      <c r="A32" s="104"/>
      <c r="B32" s="105"/>
      <c r="C32" s="105"/>
      <c r="D32" s="105"/>
      <c r="E32" s="112"/>
      <c r="F32" s="112"/>
      <c r="G32" s="106"/>
      <c r="H32" s="89"/>
      <c r="I32" s="90"/>
      <c r="J32" s="314"/>
      <c r="K32" s="90"/>
      <c r="L32" s="90"/>
      <c r="M32" s="90"/>
      <c r="N32" s="90"/>
      <c r="O32" s="90"/>
      <c r="P32" s="90"/>
      <c r="Q32" s="90"/>
      <c r="R32" s="90"/>
      <c r="S32" s="90"/>
      <c r="T32" s="321"/>
      <c r="U32" s="321"/>
      <c r="V32" s="123"/>
      <c r="W32" s="277" t="s">
        <v>172</v>
      </c>
      <c r="X32" s="95">
        <f t="shared" si="2"/>
        <v>0</v>
      </c>
      <c r="Y32" s="103"/>
    </row>
    <row r="33" spans="1:25" ht="16.5" thickBot="1" x14ac:dyDescent="0.25">
      <c r="A33" s="104"/>
      <c r="B33" s="105"/>
      <c r="C33" s="105"/>
      <c r="D33" s="105"/>
      <c r="E33" s="112"/>
      <c r="F33" s="112"/>
      <c r="G33" s="117"/>
      <c r="H33" s="97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325"/>
      <c r="T33" s="324">
        <f t="shared" ref="T33:T41" si="3">SUM(H33,J33,L33,N33,P33,R33,S33)</f>
        <v>0</v>
      </c>
      <c r="U33" s="216">
        <f>($T33)/$D$3</f>
        <v>0</v>
      </c>
      <c r="V33" s="101">
        <f>D3</f>
        <v>2133</v>
      </c>
      <c r="W33" s="271" t="s">
        <v>12</v>
      </c>
      <c r="X33" s="95">
        <f t="shared" si="2"/>
        <v>0</v>
      </c>
      <c r="Y33" s="103" t="s">
        <v>227</v>
      </c>
    </row>
    <row r="34" spans="1:25" ht="16.5" thickBot="1" x14ac:dyDescent="0.25">
      <c r="A34" s="104"/>
      <c r="B34" s="105"/>
      <c r="C34" s="105"/>
      <c r="D34" s="105"/>
      <c r="E34" s="112"/>
      <c r="F34" s="112"/>
      <c r="G34" s="117"/>
      <c r="H34" s="107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326"/>
      <c r="T34" s="322">
        <f t="shared" si="3"/>
        <v>0</v>
      </c>
      <c r="U34" s="216">
        <f t="shared" ref="U34:U41" si="4">($T34)/$D$3</f>
        <v>0</v>
      </c>
      <c r="V34" s="101">
        <f>D3</f>
        <v>2133</v>
      </c>
      <c r="W34" s="272" t="s">
        <v>87</v>
      </c>
      <c r="X34" s="95">
        <f t="shared" si="2"/>
        <v>0</v>
      </c>
      <c r="Y34" s="103" t="s">
        <v>225</v>
      </c>
    </row>
    <row r="35" spans="1:25" ht="15.75" thickBot="1" x14ac:dyDescent="0.25">
      <c r="A35" s="104"/>
      <c r="B35" s="105"/>
      <c r="C35" s="105"/>
      <c r="D35" s="105"/>
      <c r="E35" s="112"/>
      <c r="F35" s="112"/>
      <c r="G35" s="117"/>
      <c r="H35" s="107">
        <v>1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326"/>
      <c r="T35" s="322">
        <f t="shared" si="3"/>
        <v>1</v>
      </c>
      <c r="U35" s="216">
        <f t="shared" si="4"/>
        <v>4.6882325363338024E-4</v>
      </c>
      <c r="V35" s="101">
        <f>D3</f>
        <v>2133</v>
      </c>
      <c r="W35" s="357" t="s">
        <v>89</v>
      </c>
      <c r="X35" s="95">
        <f t="shared" si="2"/>
        <v>1</v>
      </c>
      <c r="Y35" s="103" t="s">
        <v>224</v>
      </c>
    </row>
    <row r="36" spans="1:25" ht="16.5" thickBot="1" x14ac:dyDescent="0.25">
      <c r="A36" s="104"/>
      <c r="B36" s="105"/>
      <c r="C36" s="105"/>
      <c r="D36" s="105"/>
      <c r="E36" s="112"/>
      <c r="F36" s="112"/>
      <c r="G36" s="117"/>
      <c r="H36" s="107">
        <v>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326"/>
      <c r="T36" s="322">
        <f t="shared" si="3"/>
        <v>4</v>
      </c>
      <c r="U36" s="216">
        <f t="shared" si="4"/>
        <v>1.875293014533521E-3</v>
      </c>
      <c r="V36" s="101">
        <f>D3</f>
        <v>2133</v>
      </c>
      <c r="W36" s="272" t="s">
        <v>75</v>
      </c>
      <c r="X36" s="95">
        <f t="shared" si="2"/>
        <v>4</v>
      </c>
      <c r="Y36" s="103" t="s">
        <v>226</v>
      </c>
    </row>
    <row r="37" spans="1:25" ht="16.5" thickBot="1" x14ac:dyDescent="0.25">
      <c r="A37" s="104"/>
      <c r="B37" s="105"/>
      <c r="C37" s="105"/>
      <c r="D37" s="105"/>
      <c r="E37" s="112"/>
      <c r="F37" s="112"/>
      <c r="G37" s="117"/>
      <c r="H37" s="107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326"/>
      <c r="T37" s="322">
        <f t="shared" si="3"/>
        <v>0</v>
      </c>
      <c r="U37" s="216">
        <f t="shared" si="4"/>
        <v>0</v>
      </c>
      <c r="V37" s="101">
        <f>D3</f>
        <v>2133</v>
      </c>
      <c r="W37" s="272" t="s">
        <v>183</v>
      </c>
      <c r="X37" s="95">
        <f t="shared" si="2"/>
        <v>0</v>
      </c>
      <c r="Y37" s="103" t="s">
        <v>228</v>
      </c>
    </row>
    <row r="38" spans="1:25" ht="16.5" thickBot="1" x14ac:dyDescent="0.25">
      <c r="A38" s="104"/>
      <c r="B38" s="105"/>
      <c r="C38" s="105"/>
      <c r="D38" s="105"/>
      <c r="E38" s="112"/>
      <c r="F38" s="112"/>
      <c r="G38" s="117"/>
      <c r="H38" s="107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326"/>
      <c r="T38" s="322">
        <f t="shared" si="3"/>
        <v>0</v>
      </c>
      <c r="U38" s="216">
        <f t="shared" si="4"/>
        <v>0</v>
      </c>
      <c r="V38" s="101">
        <f>D3</f>
        <v>2133</v>
      </c>
      <c r="W38" s="273" t="s">
        <v>28</v>
      </c>
      <c r="X38" s="95">
        <f t="shared" si="2"/>
        <v>0</v>
      </c>
      <c r="Y38" s="103"/>
    </row>
    <row r="39" spans="1:25" ht="16.5" thickBot="1" x14ac:dyDescent="0.25">
      <c r="A39" s="104"/>
      <c r="B39" s="105"/>
      <c r="C39" s="105"/>
      <c r="D39" s="105"/>
      <c r="E39" s="112"/>
      <c r="F39" s="112"/>
      <c r="G39" s="117"/>
      <c r="H39" s="115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329"/>
      <c r="T39" s="322">
        <f t="shared" si="3"/>
        <v>0</v>
      </c>
      <c r="U39" s="216">
        <f t="shared" si="4"/>
        <v>0</v>
      </c>
      <c r="V39" s="101">
        <f>D3</f>
        <v>2133</v>
      </c>
      <c r="W39" s="276" t="s">
        <v>184</v>
      </c>
      <c r="X39" s="95">
        <f t="shared" si="2"/>
        <v>0</v>
      </c>
      <c r="Y39" s="282"/>
    </row>
    <row r="40" spans="1:25" ht="16.5" thickBot="1" x14ac:dyDescent="0.25">
      <c r="A40" s="104"/>
      <c r="B40" s="105"/>
      <c r="C40" s="105"/>
      <c r="D40" s="105"/>
      <c r="E40" s="112"/>
      <c r="F40" s="112"/>
      <c r="G40" s="117"/>
      <c r="H40" s="115">
        <v>1</v>
      </c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329"/>
      <c r="T40" s="322">
        <f t="shared" si="3"/>
        <v>1</v>
      </c>
      <c r="U40" s="216">
        <f t="shared" si="4"/>
        <v>4.6882325363338024E-4</v>
      </c>
      <c r="V40" s="101">
        <f>D3</f>
        <v>2133</v>
      </c>
      <c r="W40" s="276" t="s">
        <v>16</v>
      </c>
      <c r="X40" s="95">
        <f t="shared" si="2"/>
        <v>1</v>
      </c>
      <c r="Y40" s="103"/>
    </row>
    <row r="41" spans="1:25" ht="16.5" thickBot="1" x14ac:dyDescent="0.25">
      <c r="A41" s="125"/>
      <c r="B41" s="126"/>
      <c r="C41" s="126"/>
      <c r="D41" s="126"/>
      <c r="E41" s="127"/>
      <c r="F41" s="127"/>
      <c r="G41" s="128"/>
      <c r="H41" s="115">
        <v>12</v>
      </c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329"/>
      <c r="T41" s="322">
        <f t="shared" si="3"/>
        <v>12</v>
      </c>
      <c r="U41" s="320">
        <f t="shared" si="4"/>
        <v>5.6258790436005627E-3</v>
      </c>
      <c r="V41" s="101">
        <f>D3</f>
        <v>2133</v>
      </c>
      <c r="W41" s="274" t="s">
        <v>163</v>
      </c>
      <c r="X41" s="279">
        <f>T41</f>
        <v>12</v>
      </c>
      <c r="Y41" s="285"/>
    </row>
    <row r="42" spans="1:25" ht="15.75" thickBot="1" x14ac:dyDescent="0.25">
      <c r="A42" s="130"/>
      <c r="B42" s="130"/>
      <c r="C42" s="130"/>
      <c r="D42" s="130"/>
      <c r="E42" s="130"/>
      <c r="F42" s="130"/>
      <c r="G42" s="53" t="s">
        <v>5</v>
      </c>
      <c r="H42" s="131">
        <f>SUM(H4:H41)</f>
        <v>213</v>
      </c>
      <c r="I42" s="131">
        <f>SUM(I4:I41)</f>
        <v>31</v>
      </c>
      <c r="J42" s="131">
        <f>SUM(J4:J41)</f>
        <v>19</v>
      </c>
      <c r="K42" s="131">
        <f t="shared" ref="K42:R42" si="5">SUM(K4:K41)</f>
        <v>0</v>
      </c>
      <c r="L42" s="131">
        <f t="shared" si="5"/>
        <v>0</v>
      </c>
      <c r="M42" s="131">
        <f t="shared" si="5"/>
        <v>0</v>
      </c>
      <c r="N42" s="131">
        <f t="shared" si="5"/>
        <v>0</v>
      </c>
      <c r="O42" s="131">
        <f t="shared" si="5"/>
        <v>0</v>
      </c>
      <c r="P42" s="131">
        <f t="shared" si="5"/>
        <v>0</v>
      </c>
      <c r="Q42" s="131">
        <f t="shared" si="5"/>
        <v>0</v>
      </c>
      <c r="R42" s="131">
        <f t="shared" si="5"/>
        <v>2</v>
      </c>
      <c r="S42" s="131">
        <f>SUM(S4:S41)</f>
        <v>81</v>
      </c>
      <c r="T42" s="262">
        <f>SUM(H42,J42,L42,N42,P42,R42,S42)</f>
        <v>315</v>
      </c>
      <c r="U42" s="216">
        <f>($T42)/$D$3</f>
        <v>0.14767932489451477</v>
      </c>
      <c r="V42" s="101">
        <f>D3</f>
        <v>2133</v>
      </c>
      <c r="W42" s="46"/>
    </row>
    <row r="44" spans="1:25" ht="15.75" thickBot="1" x14ac:dyDescent="0.3"/>
    <row r="45" spans="1:25" ht="75.75" thickBot="1" x14ac:dyDescent="0.3">
      <c r="A45" s="48"/>
      <c r="B45" s="48" t="s">
        <v>23</v>
      </c>
      <c r="C45" s="49" t="s">
        <v>55</v>
      </c>
      <c r="D45" s="49" t="s">
        <v>18</v>
      </c>
      <c r="E45" s="48" t="s">
        <v>17</v>
      </c>
      <c r="F45" s="50" t="s">
        <v>1</v>
      </c>
      <c r="G45" s="51" t="s">
        <v>24</v>
      </c>
      <c r="H45" s="52" t="s">
        <v>76</v>
      </c>
      <c r="I45" s="52" t="s">
        <v>77</v>
      </c>
      <c r="J45" s="52" t="s">
        <v>56</v>
      </c>
      <c r="K45" s="52" t="s">
        <v>61</v>
      </c>
      <c r="L45" s="52" t="s">
        <v>57</v>
      </c>
      <c r="M45" s="52" t="s">
        <v>62</v>
      </c>
      <c r="N45" s="52" t="s">
        <v>58</v>
      </c>
      <c r="O45" s="52" t="s">
        <v>63</v>
      </c>
      <c r="P45" s="52" t="s">
        <v>59</v>
      </c>
      <c r="Q45" s="52" t="s">
        <v>78</v>
      </c>
      <c r="R45" s="52" t="s">
        <v>128</v>
      </c>
      <c r="S45" s="52" t="s">
        <v>43</v>
      </c>
      <c r="T45" s="52" t="s">
        <v>5</v>
      </c>
      <c r="U45" s="48" t="s">
        <v>2</v>
      </c>
      <c r="V45" s="86" t="s">
        <v>73</v>
      </c>
      <c r="W45" s="87" t="s">
        <v>21</v>
      </c>
      <c r="X45" s="49" t="s">
        <v>18</v>
      </c>
      <c r="Y45" s="88" t="s">
        <v>7</v>
      </c>
    </row>
    <row r="46" spans="1:25" ht="15.75" thickBot="1" x14ac:dyDescent="0.3">
      <c r="A46" s="449">
        <v>1486327</v>
      </c>
      <c r="B46" s="278" t="s">
        <v>122</v>
      </c>
      <c r="C46" s="449">
        <v>1920</v>
      </c>
      <c r="D46" s="449">
        <v>2096</v>
      </c>
      <c r="E46" s="454">
        <v>1827</v>
      </c>
      <c r="F46" s="455">
        <f>E46/D46</f>
        <v>0.87166030534351147</v>
      </c>
      <c r="G46" s="54">
        <v>45023</v>
      </c>
      <c r="H46" s="89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1"/>
      <c r="T46" s="413"/>
      <c r="U46" s="123"/>
      <c r="V46" s="91"/>
      <c r="W46" s="93" t="s">
        <v>79</v>
      </c>
      <c r="X46" s="279">
        <v>578.5</v>
      </c>
      <c r="Y46" s="84" t="s">
        <v>74</v>
      </c>
    </row>
    <row r="47" spans="1:25" ht="16.5" thickBot="1" x14ac:dyDescent="0.25">
      <c r="A47" s="94"/>
      <c r="B47" s="95"/>
      <c r="C47" s="95"/>
      <c r="D47" s="95"/>
      <c r="E47" s="95"/>
      <c r="F47" s="95"/>
      <c r="G47" s="96"/>
      <c r="H47" s="97">
        <v>58</v>
      </c>
      <c r="I47" s="98"/>
      <c r="J47" s="98">
        <v>18</v>
      </c>
      <c r="K47" s="98"/>
      <c r="L47" s="98"/>
      <c r="M47" s="98"/>
      <c r="N47" s="98"/>
      <c r="O47" s="98"/>
      <c r="P47" s="98"/>
      <c r="Q47" s="98"/>
      <c r="R47" s="98"/>
      <c r="S47" s="325">
        <v>31</v>
      </c>
      <c r="T47" s="324">
        <f>SUM(H47,J47,L47,N47,P47,R47,S47)</f>
        <v>107</v>
      </c>
      <c r="U47" s="417">
        <f>($T47)/$D$46</f>
        <v>5.1049618320610689E-2</v>
      </c>
      <c r="V47" s="101">
        <f>D46</f>
        <v>2096</v>
      </c>
      <c r="W47" s="271" t="s">
        <v>16</v>
      </c>
      <c r="X47" s="95">
        <f>T47</f>
        <v>107</v>
      </c>
      <c r="Y47" s="280" t="s">
        <v>135</v>
      </c>
    </row>
    <row r="48" spans="1:25" ht="16.5" thickBot="1" x14ac:dyDescent="0.25">
      <c r="A48" s="104"/>
      <c r="B48" s="105"/>
      <c r="C48" s="105"/>
      <c r="D48" s="105"/>
      <c r="E48" s="105"/>
      <c r="F48" s="105"/>
      <c r="G48" s="106"/>
      <c r="H48" s="107">
        <v>4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326"/>
      <c r="T48" s="322">
        <f t="shared" ref="T48:T74" si="6">SUM(H48,J48,L48,N48,P48,R48,S48)</f>
        <v>4</v>
      </c>
      <c r="U48" s="100">
        <f t="shared" ref="U48:U74" si="7">($T48)/$D$46</f>
        <v>1.9083969465648854E-3</v>
      </c>
      <c r="V48" s="101">
        <f>D46</f>
        <v>2096</v>
      </c>
      <c r="W48" s="272" t="s">
        <v>6</v>
      </c>
      <c r="X48" s="95">
        <f t="shared" ref="X48:X83" si="8">T48</f>
        <v>4</v>
      </c>
      <c r="Y48" s="280" t="s">
        <v>173</v>
      </c>
    </row>
    <row r="49" spans="1:25" ht="16.5" thickBot="1" x14ac:dyDescent="0.25">
      <c r="A49" s="104"/>
      <c r="B49" s="105"/>
      <c r="C49" s="105"/>
      <c r="D49" s="105"/>
      <c r="E49" s="112"/>
      <c r="F49" s="112"/>
      <c r="G49" s="106"/>
      <c r="H49" s="107">
        <v>51</v>
      </c>
      <c r="I49" s="69"/>
      <c r="J49" s="69">
        <v>2</v>
      </c>
      <c r="K49" s="69"/>
      <c r="L49" s="69"/>
      <c r="M49" s="69"/>
      <c r="N49" s="69"/>
      <c r="O49" s="69"/>
      <c r="P49" s="69"/>
      <c r="Q49" s="69"/>
      <c r="R49" s="69"/>
      <c r="S49" s="326">
        <v>21</v>
      </c>
      <c r="T49" s="322">
        <f t="shared" si="6"/>
        <v>74</v>
      </c>
      <c r="U49" s="100">
        <f t="shared" si="7"/>
        <v>3.5305343511450385E-2</v>
      </c>
      <c r="V49" s="101">
        <f>D46</f>
        <v>2096</v>
      </c>
      <c r="W49" s="272" t="s">
        <v>14</v>
      </c>
      <c r="X49" s="95">
        <f t="shared" si="8"/>
        <v>74</v>
      </c>
      <c r="Y49" s="318"/>
    </row>
    <row r="50" spans="1:25" ht="16.5" thickBot="1" x14ac:dyDescent="0.25">
      <c r="A50" s="104"/>
      <c r="B50" s="105"/>
      <c r="C50" s="105"/>
      <c r="D50" s="105"/>
      <c r="E50" s="112"/>
      <c r="F50" s="112"/>
      <c r="G50" s="106"/>
      <c r="H50" s="107">
        <v>4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326">
        <v>1</v>
      </c>
      <c r="T50" s="322">
        <f t="shared" si="6"/>
        <v>5</v>
      </c>
      <c r="U50" s="100">
        <f t="shared" si="7"/>
        <v>2.3854961832061069E-3</v>
      </c>
      <c r="V50" s="101">
        <f>D46</f>
        <v>2096</v>
      </c>
      <c r="W50" s="272" t="s">
        <v>15</v>
      </c>
      <c r="X50" s="95">
        <f t="shared" si="8"/>
        <v>5</v>
      </c>
      <c r="Y50" s="442"/>
    </row>
    <row r="51" spans="1:25" ht="16.5" thickBot="1" x14ac:dyDescent="0.25">
      <c r="A51" s="104"/>
      <c r="B51" s="105"/>
      <c r="C51" s="105"/>
      <c r="D51" s="105"/>
      <c r="E51" s="112"/>
      <c r="F51" s="112"/>
      <c r="G51" s="106"/>
      <c r="H51" s="107">
        <v>3</v>
      </c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326"/>
      <c r="T51" s="322">
        <f t="shared" si="6"/>
        <v>3</v>
      </c>
      <c r="U51" s="100">
        <f t="shared" si="7"/>
        <v>1.4312977099236641E-3</v>
      </c>
      <c r="V51" s="101">
        <f>D46</f>
        <v>2096</v>
      </c>
      <c r="W51" s="272" t="s">
        <v>32</v>
      </c>
      <c r="X51" s="95">
        <f t="shared" si="8"/>
        <v>3</v>
      </c>
      <c r="Y51" s="442"/>
    </row>
    <row r="52" spans="1:25" ht="16.5" thickBot="1" x14ac:dyDescent="0.25">
      <c r="A52" s="104"/>
      <c r="B52" s="105"/>
      <c r="C52" s="105"/>
      <c r="D52" s="105"/>
      <c r="E52" s="112"/>
      <c r="F52" s="112"/>
      <c r="G52" s="106"/>
      <c r="H52" s="107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326"/>
      <c r="T52" s="322">
        <f t="shared" si="6"/>
        <v>0</v>
      </c>
      <c r="U52" s="100">
        <f t="shared" si="7"/>
        <v>0</v>
      </c>
      <c r="V52" s="101">
        <f>D46</f>
        <v>2096</v>
      </c>
      <c r="W52" s="272" t="s">
        <v>33</v>
      </c>
      <c r="X52" s="95">
        <f t="shared" si="8"/>
        <v>0</v>
      </c>
      <c r="Y52" s="113"/>
    </row>
    <row r="53" spans="1:25" ht="16.5" thickBot="1" x14ac:dyDescent="0.25">
      <c r="A53" s="104"/>
      <c r="B53" s="105"/>
      <c r="C53" s="105"/>
      <c r="D53" s="105"/>
      <c r="E53" s="112"/>
      <c r="F53" s="112"/>
      <c r="G53" s="106"/>
      <c r="H53" s="107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326"/>
      <c r="T53" s="322">
        <f t="shared" si="6"/>
        <v>0</v>
      </c>
      <c r="U53" s="100">
        <f t="shared" si="7"/>
        <v>0</v>
      </c>
      <c r="V53" s="101">
        <f>D46</f>
        <v>2096</v>
      </c>
      <c r="W53" s="272" t="s">
        <v>219</v>
      </c>
      <c r="X53" s="95">
        <f t="shared" si="8"/>
        <v>0</v>
      </c>
      <c r="Y53" s="457"/>
    </row>
    <row r="54" spans="1:25" ht="16.5" thickBot="1" x14ac:dyDescent="0.25">
      <c r="A54" s="104"/>
      <c r="B54" s="105"/>
      <c r="C54" s="105"/>
      <c r="D54" s="105"/>
      <c r="E54" s="112"/>
      <c r="F54" s="112"/>
      <c r="G54" s="106"/>
      <c r="H54" s="107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326"/>
      <c r="T54" s="322">
        <f t="shared" si="6"/>
        <v>0</v>
      </c>
      <c r="U54" s="100">
        <f t="shared" si="7"/>
        <v>0</v>
      </c>
      <c r="V54" s="101">
        <f>D46</f>
        <v>2096</v>
      </c>
      <c r="W54" s="272" t="s">
        <v>31</v>
      </c>
      <c r="X54" s="95">
        <f t="shared" si="8"/>
        <v>0</v>
      </c>
      <c r="Y54" s="113"/>
    </row>
    <row r="55" spans="1:25" ht="16.5" thickBot="1" x14ac:dyDescent="0.25">
      <c r="A55" s="104"/>
      <c r="B55" s="105"/>
      <c r="C55" s="105"/>
      <c r="D55" s="105"/>
      <c r="E55" s="112"/>
      <c r="F55" s="112"/>
      <c r="G55" s="106"/>
      <c r="H55" s="107">
        <v>4</v>
      </c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326"/>
      <c r="T55" s="322">
        <f t="shared" si="6"/>
        <v>4</v>
      </c>
      <c r="U55" s="100">
        <f t="shared" si="7"/>
        <v>1.9083969465648854E-3</v>
      </c>
      <c r="V55" s="101">
        <f>D46</f>
        <v>2096</v>
      </c>
      <c r="W55" s="272" t="s">
        <v>0</v>
      </c>
      <c r="X55" s="95">
        <f t="shared" si="8"/>
        <v>4</v>
      </c>
      <c r="Y55" s="318"/>
    </row>
    <row r="56" spans="1:25" ht="16.5" thickBot="1" x14ac:dyDescent="0.25">
      <c r="A56" s="104"/>
      <c r="B56" s="105"/>
      <c r="C56" s="105"/>
      <c r="D56" s="105"/>
      <c r="E56" s="112"/>
      <c r="F56" s="112"/>
      <c r="G56" s="106"/>
      <c r="H56" s="107">
        <v>11</v>
      </c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326">
        <v>3</v>
      </c>
      <c r="T56" s="322">
        <f t="shared" si="6"/>
        <v>14</v>
      </c>
      <c r="U56" s="100">
        <f t="shared" si="7"/>
        <v>6.6793893129770991E-3</v>
      </c>
      <c r="V56" s="101">
        <f>D46</f>
        <v>2096</v>
      </c>
      <c r="W56" s="272" t="s">
        <v>12</v>
      </c>
      <c r="X56" s="95">
        <f t="shared" si="8"/>
        <v>14</v>
      </c>
      <c r="Y56" s="114"/>
    </row>
    <row r="57" spans="1:25" ht="16.5" thickBot="1" x14ac:dyDescent="0.25">
      <c r="A57" s="104"/>
      <c r="B57" s="105"/>
      <c r="C57" s="105"/>
      <c r="D57" s="105"/>
      <c r="E57" s="112"/>
      <c r="F57" s="112" t="s">
        <v>109</v>
      </c>
      <c r="G57" s="106"/>
      <c r="H57" s="107">
        <v>1</v>
      </c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326"/>
      <c r="T57" s="322">
        <f t="shared" si="6"/>
        <v>1</v>
      </c>
      <c r="U57" s="100">
        <f t="shared" si="7"/>
        <v>4.7709923664122136E-4</v>
      </c>
      <c r="V57" s="101">
        <f>D46</f>
        <v>2096</v>
      </c>
      <c r="W57" s="272" t="s">
        <v>35</v>
      </c>
      <c r="X57" s="95">
        <f t="shared" si="8"/>
        <v>1</v>
      </c>
      <c r="Y57" s="114"/>
    </row>
    <row r="58" spans="1:25" ht="16.5" thickBot="1" x14ac:dyDescent="0.25">
      <c r="A58" s="104"/>
      <c r="B58" s="105"/>
      <c r="C58" s="105"/>
      <c r="D58" s="105"/>
      <c r="E58" s="112"/>
      <c r="F58" s="112"/>
      <c r="G58" s="106"/>
      <c r="H58" s="107"/>
      <c r="I58" s="69"/>
      <c r="J58" s="69">
        <v>4</v>
      </c>
      <c r="K58" s="69"/>
      <c r="L58" s="69"/>
      <c r="M58" s="69"/>
      <c r="N58" s="69"/>
      <c r="O58" s="69"/>
      <c r="P58" s="69"/>
      <c r="Q58" s="69"/>
      <c r="R58" s="69"/>
      <c r="S58" s="326"/>
      <c r="T58" s="322">
        <f t="shared" si="6"/>
        <v>4</v>
      </c>
      <c r="U58" s="100">
        <f t="shared" si="7"/>
        <v>1.9083969465648854E-3</v>
      </c>
      <c r="V58" s="101">
        <f>D46</f>
        <v>2096</v>
      </c>
      <c r="W58" s="273" t="s">
        <v>29</v>
      </c>
      <c r="X58" s="95">
        <f t="shared" si="8"/>
        <v>4</v>
      </c>
      <c r="Y58" s="111"/>
    </row>
    <row r="59" spans="1:25" ht="16.5" thickBot="1" x14ac:dyDescent="0.25">
      <c r="A59" s="104"/>
      <c r="B59" s="105"/>
      <c r="C59" s="105"/>
      <c r="D59" s="105"/>
      <c r="E59" s="112"/>
      <c r="F59" s="112"/>
      <c r="G59" s="117"/>
      <c r="H59" s="118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326"/>
      <c r="T59" s="322">
        <f t="shared" si="6"/>
        <v>0</v>
      </c>
      <c r="U59" s="100">
        <f t="shared" si="7"/>
        <v>0</v>
      </c>
      <c r="V59" s="101">
        <f>D46</f>
        <v>2096</v>
      </c>
      <c r="W59" s="273" t="s">
        <v>124</v>
      </c>
      <c r="X59" s="95">
        <f t="shared" si="8"/>
        <v>0</v>
      </c>
      <c r="Y59" s="282"/>
    </row>
    <row r="60" spans="1:25" ht="16.5" thickBot="1" x14ac:dyDescent="0.25">
      <c r="A60" s="104"/>
      <c r="B60" s="105"/>
      <c r="C60" s="105"/>
      <c r="D60" s="105"/>
      <c r="E60" s="112"/>
      <c r="F60" s="112"/>
      <c r="G60" s="117"/>
      <c r="H60" s="118">
        <v>1</v>
      </c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326"/>
      <c r="T60" s="322">
        <f t="shared" si="6"/>
        <v>1</v>
      </c>
      <c r="U60" s="100">
        <f t="shared" si="7"/>
        <v>4.7709923664122136E-4</v>
      </c>
      <c r="V60" s="101">
        <f>D46</f>
        <v>2096</v>
      </c>
      <c r="W60" s="273" t="s">
        <v>208</v>
      </c>
      <c r="X60" s="95">
        <f t="shared" si="8"/>
        <v>1</v>
      </c>
      <c r="Y60" s="111"/>
    </row>
    <row r="61" spans="1:25" ht="16.5" thickBot="1" x14ac:dyDescent="0.25">
      <c r="A61" s="104"/>
      <c r="B61" s="105"/>
      <c r="C61" s="105"/>
      <c r="D61" s="105"/>
      <c r="E61" s="112"/>
      <c r="F61" s="112"/>
      <c r="G61" s="117"/>
      <c r="H61" s="219"/>
      <c r="I61" s="220"/>
      <c r="J61" s="220">
        <v>1</v>
      </c>
      <c r="K61" s="220"/>
      <c r="L61" s="220"/>
      <c r="M61" s="220"/>
      <c r="N61" s="220"/>
      <c r="O61" s="220"/>
      <c r="P61" s="220"/>
      <c r="Q61" s="220"/>
      <c r="R61" s="220"/>
      <c r="S61" s="327"/>
      <c r="T61" s="323">
        <f t="shared" si="6"/>
        <v>1</v>
      </c>
      <c r="U61" s="320">
        <f t="shared" si="7"/>
        <v>4.7709923664122136E-4</v>
      </c>
      <c r="V61" s="311">
        <f>D46</f>
        <v>2096</v>
      </c>
      <c r="W61" s="274" t="s">
        <v>89</v>
      </c>
      <c r="X61" s="95">
        <f t="shared" si="8"/>
        <v>1</v>
      </c>
      <c r="Y61" s="282"/>
    </row>
    <row r="62" spans="1:25" ht="16.5" thickBot="1" x14ac:dyDescent="0.25">
      <c r="A62" s="104"/>
      <c r="B62" s="105"/>
      <c r="C62" s="105"/>
      <c r="D62" s="105"/>
      <c r="E62" s="112"/>
      <c r="F62" s="112"/>
      <c r="G62" s="106"/>
      <c r="H62" s="97"/>
      <c r="I62" s="119">
        <v>3</v>
      </c>
      <c r="J62" s="119">
        <v>1</v>
      </c>
      <c r="K62" s="119"/>
      <c r="L62" s="119"/>
      <c r="M62" s="119"/>
      <c r="N62" s="119"/>
      <c r="O62" s="119"/>
      <c r="P62" s="119"/>
      <c r="Q62" s="119"/>
      <c r="R62" s="119"/>
      <c r="S62" s="328"/>
      <c r="T62" s="324">
        <f t="shared" si="6"/>
        <v>1</v>
      </c>
      <c r="U62" s="216">
        <f t="shared" si="7"/>
        <v>4.7709923664122136E-4</v>
      </c>
      <c r="V62" s="101">
        <f>D46</f>
        <v>2096</v>
      </c>
      <c r="W62" s="275" t="s">
        <v>11</v>
      </c>
      <c r="X62" s="95">
        <f t="shared" si="8"/>
        <v>1</v>
      </c>
      <c r="Y62" s="114"/>
    </row>
    <row r="63" spans="1:25" ht="16.5" thickBot="1" x14ac:dyDescent="0.25">
      <c r="A63" s="104"/>
      <c r="B63" s="105"/>
      <c r="C63" s="105"/>
      <c r="D63" s="105"/>
      <c r="E63" s="112"/>
      <c r="F63" s="112"/>
      <c r="G63" s="106"/>
      <c r="H63" s="107"/>
      <c r="I63" s="283">
        <v>1</v>
      </c>
      <c r="J63" s="69"/>
      <c r="K63" s="69"/>
      <c r="L63" s="69"/>
      <c r="M63" s="69"/>
      <c r="N63" s="69"/>
      <c r="O63" s="69"/>
      <c r="P63" s="69"/>
      <c r="Q63" s="69"/>
      <c r="R63" s="69"/>
      <c r="S63" s="326"/>
      <c r="T63" s="322">
        <f t="shared" si="6"/>
        <v>0</v>
      </c>
      <c r="U63" s="100">
        <f t="shared" si="7"/>
        <v>0</v>
      </c>
      <c r="V63" s="101">
        <f>D46</f>
        <v>2096</v>
      </c>
      <c r="W63" s="474" t="s">
        <v>102</v>
      </c>
      <c r="X63" s="95">
        <f t="shared" si="8"/>
        <v>0</v>
      </c>
      <c r="Y63" s="114"/>
    </row>
    <row r="64" spans="1:25" ht="16.5" thickBot="1" x14ac:dyDescent="0.25">
      <c r="A64" s="104"/>
      <c r="B64" s="105"/>
      <c r="C64" s="105"/>
      <c r="D64" s="105"/>
      <c r="E64" s="112"/>
      <c r="F64" s="112"/>
      <c r="G64" s="106"/>
      <c r="H64" s="107"/>
      <c r="I64" s="284">
        <v>2</v>
      </c>
      <c r="J64" s="69"/>
      <c r="K64" s="69"/>
      <c r="L64" s="69"/>
      <c r="M64" s="69"/>
      <c r="N64" s="69"/>
      <c r="O64" s="69"/>
      <c r="P64" s="69"/>
      <c r="Q64" s="69"/>
      <c r="R64" s="69"/>
      <c r="S64" s="326">
        <v>1</v>
      </c>
      <c r="T64" s="322">
        <f t="shared" si="6"/>
        <v>1</v>
      </c>
      <c r="U64" s="100">
        <f t="shared" si="7"/>
        <v>4.7709923664122136E-4</v>
      </c>
      <c r="V64" s="101">
        <f>D46</f>
        <v>2096</v>
      </c>
      <c r="W64" s="272" t="s">
        <v>3</v>
      </c>
      <c r="X64" s="95">
        <f t="shared" si="8"/>
        <v>1</v>
      </c>
      <c r="Y64" s="113"/>
    </row>
    <row r="65" spans="1:25" ht="16.5" thickBot="1" x14ac:dyDescent="0.25">
      <c r="A65" s="104"/>
      <c r="B65" s="105"/>
      <c r="C65" s="105"/>
      <c r="D65" s="105"/>
      <c r="E65" s="112"/>
      <c r="F65" s="112"/>
      <c r="G65" s="106"/>
      <c r="H65" s="107"/>
      <c r="I65" s="284">
        <v>13</v>
      </c>
      <c r="J65" s="69">
        <v>1</v>
      </c>
      <c r="K65" s="69"/>
      <c r="L65" s="69"/>
      <c r="M65" s="69"/>
      <c r="N65" s="69"/>
      <c r="O65" s="69"/>
      <c r="P65" s="69"/>
      <c r="Q65" s="69"/>
      <c r="R65" s="69"/>
      <c r="S65" s="326"/>
      <c r="T65" s="322">
        <f t="shared" si="6"/>
        <v>1</v>
      </c>
      <c r="U65" s="100">
        <f t="shared" si="7"/>
        <v>4.7709923664122136E-4</v>
      </c>
      <c r="V65" s="101">
        <f>D46</f>
        <v>2096</v>
      </c>
      <c r="W65" s="272" t="s">
        <v>8</v>
      </c>
      <c r="X65" s="95">
        <f t="shared" si="8"/>
        <v>1</v>
      </c>
      <c r="Y65" s="114"/>
    </row>
    <row r="66" spans="1:25" ht="16.5" thickBot="1" x14ac:dyDescent="0.25">
      <c r="A66" s="104"/>
      <c r="B66" s="105"/>
      <c r="C66" s="105"/>
      <c r="D66" s="105"/>
      <c r="E66" s="112"/>
      <c r="F66" s="112"/>
      <c r="G66" s="106"/>
      <c r="H66" s="107"/>
      <c r="I66" s="284">
        <v>4</v>
      </c>
      <c r="J66" s="69"/>
      <c r="K66" s="69"/>
      <c r="L66" s="69"/>
      <c r="M66" s="69"/>
      <c r="N66" s="69"/>
      <c r="O66" s="69"/>
      <c r="P66" s="69"/>
      <c r="Q66" s="69"/>
      <c r="R66" s="69"/>
      <c r="S66" s="326"/>
      <c r="T66" s="322">
        <f t="shared" si="6"/>
        <v>0</v>
      </c>
      <c r="U66" s="100">
        <f t="shared" si="7"/>
        <v>0</v>
      </c>
      <c r="V66" s="101">
        <f>D46</f>
        <v>2096</v>
      </c>
      <c r="W66" s="272" t="s">
        <v>9</v>
      </c>
      <c r="X66" s="95">
        <f t="shared" si="8"/>
        <v>0</v>
      </c>
      <c r="Y66" s="114"/>
    </row>
    <row r="67" spans="1:25" ht="16.5" thickBot="1" x14ac:dyDescent="0.25">
      <c r="A67" s="104"/>
      <c r="B67" s="105"/>
      <c r="C67" s="105"/>
      <c r="D67" s="105"/>
      <c r="E67" s="112"/>
      <c r="F67" s="112"/>
      <c r="G67" s="106"/>
      <c r="H67" s="107"/>
      <c r="I67" s="284">
        <v>1</v>
      </c>
      <c r="J67" s="69"/>
      <c r="K67" s="69"/>
      <c r="L67" s="69"/>
      <c r="M67" s="69"/>
      <c r="N67" s="69"/>
      <c r="O67" s="69"/>
      <c r="P67" s="69"/>
      <c r="Q67" s="69"/>
      <c r="R67" s="69"/>
      <c r="S67" s="326"/>
      <c r="T67" s="322">
        <f t="shared" si="6"/>
        <v>0</v>
      </c>
      <c r="U67" s="100">
        <f t="shared" si="7"/>
        <v>0</v>
      </c>
      <c r="V67" s="101">
        <f>D46</f>
        <v>2096</v>
      </c>
      <c r="W67" s="272" t="s">
        <v>81</v>
      </c>
      <c r="X67" s="95">
        <f t="shared" si="8"/>
        <v>0</v>
      </c>
      <c r="Y67" s="114"/>
    </row>
    <row r="68" spans="1:25" ht="16.5" thickBot="1" x14ac:dyDescent="0.25">
      <c r="A68" s="104"/>
      <c r="B68" s="105"/>
      <c r="C68" s="105"/>
      <c r="D68" s="105"/>
      <c r="E68" s="112"/>
      <c r="F68" s="112"/>
      <c r="G68" s="106"/>
      <c r="H68" s="107"/>
      <c r="I68" s="284">
        <v>4</v>
      </c>
      <c r="J68" s="69">
        <v>3</v>
      </c>
      <c r="K68" s="69"/>
      <c r="L68" s="69"/>
      <c r="M68" s="69"/>
      <c r="N68" s="69"/>
      <c r="O68" s="69"/>
      <c r="P68" s="69"/>
      <c r="Q68" s="69"/>
      <c r="R68" s="69"/>
      <c r="S68" s="326"/>
      <c r="T68" s="322">
        <f t="shared" si="6"/>
        <v>3</v>
      </c>
      <c r="U68" s="100">
        <f t="shared" si="7"/>
        <v>1.4312977099236641E-3</v>
      </c>
      <c r="V68" s="101">
        <f>D46</f>
        <v>2096</v>
      </c>
      <c r="W68" s="272" t="s">
        <v>20</v>
      </c>
      <c r="X68" s="95">
        <f t="shared" si="8"/>
        <v>3</v>
      </c>
      <c r="Y68" s="114"/>
    </row>
    <row r="69" spans="1:25" ht="16.5" thickBot="1" x14ac:dyDescent="0.25">
      <c r="A69" s="104"/>
      <c r="B69" s="105"/>
      <c r="C69" s="105"/>
      <c r="D69" s="105"/>
      <c r="E69" s="112"/>
      <c r="F69" s="112"/>
      <c r="G69" s="106"/>
      <c r="H69" s="107"/>
      <c r="I69" s="284">
        <v>1</v>
      </c>
      <c r="J69" s="69"/>
      <c r="K69" s="69"/>
      <c r="L69" s="69"/>
      <c r="M69" s="69"/>
      <c r="N69" s="69"/>
      <c r="O69" s="69"/>
      <c r="P69" s="69"/>
      <c r="Q69" s="69"/>
      <c r="R69" s="69"/>
      <c r="S69" s="326"/>
      <c r="T69" s="322">
        <f t="shared" si="6"/>
        <v>0</v>
      </c>
      <c r="U69" s="100">
        <f t="shared" si="7"/>
        <v>0</v>
      </c>
      <c r="V69" s="101">
        <f>D46</f>
        <v>2096</v>
      </c>
      <c r="W69" s="272" t="s">
        <v>82</v>
      </c>
      <c r="X69" s="95">
        <f t="shared" si="8"/>
        <v>0</v>
      </c>
      <c r="Y69" s="103" t="s">
        <v>164</v>
      </c>
    </row>
    <row r="70" spans="1:25" ht="16.5" thickBot="1" x14ac:dyDescent="0.25">
      <c r="A70" s="104"/>
      <c r="B70" s="105"/>
      <c r="C70" s="105"/>
      <c r="D70" s="105"/>
      <c r="E70" s="112"/>
      <c r="F70" s="112"/>
      <c r="G70" s="106"/>
      <c r="H70" s="107"/>
      <c r="I70" s="284"/>
      <c r="J70" s="69"/>
      <c r="K70" s="69"/>
      <c r="L70" s="69"/>
      <c r="M70" s="69"/>
      <c r="N70" s="69"/>
      <c r="O70" s="69"/>
      <c r="P70" s="69"/>
      <c r="Q70" s="69"/>
      <c r="R70" s="69"/>
      <c r="S70" s="326"/>
      <c r="T70" s="322">
        <f t="shared" si="6"/>
        <v>0</v>
      </c>
      <c r="U70" s="100">
        <f t="shared" si="7"/>
        <v>0</v>
      </c>
      <c r="V70" s="101">
        <f>D46</f>
        <v>2096</v>
      </c>
      <c r="W70" s="475" t="s">
        <v>190</v>
      </c>
      <c r="X70" s="95">
        <f t="shared" si="8"/>
        <v>0</v>
      </c>
      <c r="Y70" s="103" t="s">
        <v>260</v>
      </c>
    </row>
    <row r="71" spans="1:25" ht="16.5" thickBot="1" x14ac:dyDescent="0.25">
      <c r="A71" s="104"/>
      <c r="B71" s="105"/>
      <c r="C71" s="105"/>
      <c r="D71" s="105"/>
      <c r="E71" s="112"/>
      <c r="F71" s="112"/>
      <c r="G71" s="106"/>
      <c r="H71" s="107"/>
      <c r="I71" s="284">
        <v>16</v>
      </c>
      <c r="J71" s="69">
        <v>3</v>
      </c>
      <c r="K71" s="69"/>
      <c r="L71" s="69"/>
      <c r="M71" s="69"/>
      <c r="N71" s="69"/>
      <c r="O71" s="69"/>
      <c r="P71" s="69"/>
      <c r="Q71" s="69"/>
      <c r="R71" s="69"/>
      <c r="S71" s="326"/>
      <c r="T71" s="322">
        <f t="shared" si="6"/>
        <v>3</v>
      </c>
      <c r="U71" s="100">
        <f t="shared" si="7"/>
        <v>1.4312977099236641E-3</v>
      </c>
      <c r="V71" s="101">
        <f>D46</f>
        <v>2096</v>
      </c>
      <c r="W71" s="272" t="s">
        <v>13</v>
      </c>
      <c r="X71" s="95">
        <f t="shared" si="8"/>
        <v>3</v>
      </c>
      <c r="Y71" s="103" t="s">
        <v>109</v>
      </c>
    </row>
    <row r="72" spans="1:25" ht="16.5" thickBot="1" x14ac:dyDescent="0.25">
      <c r="A72" s="104"/>
      <c r="B72" s="105"/>
      <c r="C72" s="105"/>
      <c r="D72" s="105"/>
      <c r="E72" s="112"/>
      <c r="F72" s="112"/>
      <c r="G72" s="106"/>
      <c r="H72" s="107"/>
      <c r="I72" s="69">
        <v>2</v>
      </c>
      <c r="J72" s="69"/>
      <c r="K72" s="69"/>
      <c r="L72" s="69"/>
      <c r="M72" s="69"/>
      <c r="N72" s="69"/>
      <c r="O72" s="69"/>
      <c r="P72" s="69"/>
      <c r="Q72" s="69"/>
      <c r="R72" s="69"/>
      <c r="S72" s="326"/>
      <c r="T72" s="322">
        <f t="shared" si="6"/>
        <v>0</v>
      </c>
      <c r="U72" s="100">
        <f t="shared" si="7"/>
        <v>0</v>
      </c>
      <c r="V72" s="101">
        <f>D46</f>
        <v>2096</v>
      </c>
      <c r="W72" s="273" t="s">
        <v>198</v>
      </c>
      <c r="X72" s="95">
        <f t="shared" si="8"/>
        <v>0</v>
      </c>
      <c r="Y72" s="113"/>
    </row>
    <row r="73" spans="1:25" ht="16.5" thickBot="1" x14ac:dyDescent="0.25">
      <c r="A73" s="104"/>
      <c r="B73" s="105"/>
      <c r="C73" s="105"/>
      <c r="D73" s="105"/>
      <c r="E73" s="112"/>
      <c r="F73" s="112"/>
      <c r="G73" s="106"/>
      <c r="H73" s="107"/>
      <c r="I73" s="69">
        <v>1</v>
      </c>
      <c r="J73" s="69"/>
      <c r="K73" s="69"/>
      <c r="L73" s="69"/>
      <c r="M73" s="69"/>
      <c r="N73" s="69"/>
      <c r="O73" s="69"/>
      <c r="P73" s="69"/>
      <c r="Q73" s="69"/>
      <c r="R73" s="69"/>
      <c r="S73" s="326"/>
      <c r="T73" s="322">
        <f t="shared" si="6"/>
        <v>0</v>
      </c>
      <c r="U73" s="100">
        <f t="shared" si="7"/>
        <v>0</v>
      </c>
      <c r="V73" s="101">
        <f>D46</f>
        <v>2096</v>
      </c>
      <c r="W73" s="273" t="s">
        <v>100</v>
      </c>
      <c r="X73" s="95">
        <f t="shared" si="8"/>
        <v>0</v>
      </c>
      <c r="Y73" s="113"/>
    </row>
    <row r="74" spans="1:25" ht="16.5" thickBot="1" x14ac:dyDescent="0.25">
      <c r="A74" s="104"/>
      <c r="B74" s="105"/>
      <c r="C74" s="105"/>
      <c r="D74" s="105"/>
      <c r="E74" s="112"/>
      <c r="F74" s="112"/>
      <c r="G74" s="106"/>
      <c r="H74" s="115"/>
      <c r="I74" s="108">
        <v>5</v>
      </c>
      <c r="J74" s="108"/>
      <c r="K74" s="108"/>
      <c r="L74" s="108"/>
      <c r="M74" s="108"/>
      <c r="N74" s="108"/>
      <c r="O74" s="108"/>
      <c r="P74" s="108"/>
      <c r="Q74" s="108"/>
      <c r="R74" s="108"/>
      <c r="S74" s="329">
        <v>3</v>
      </c>
      <c r="T74" s="323">
        <f t="shared" si="6"/>
        <v>3</v>
      </c>
      <c r="U74" s="418">
        <f t="shared" si="7"/>
        <v>1.4312977099236641E-3</v>
      </c>
      <c r="V74" s="101">
        <f>D46</f>
        <v>2096</v>
      </c>
      <c r="W74" s="276" t="s">
        <v>10</v>
      </c>
      <c r="X74" s="95">
        <f t="shared" si="8"/>
        <v>3</v>
      </c>
      <c r="Y74" s="103"/>
    </row>
    <row r="75" spans="1:25" ht="16.5" thickBot="1" x14ac:dyDescent="0.3">
      <c r="A75" s="104"/>
      <c r="B75" s="105"/>
      <c r="C75" s="105"/>
      <c r="D75" s="105"/>
      <c r="E75" s="112"/>
      <c r="F75" s="112"/>
      <c r="G75" s="106"/>
      <c r="H75" s="89"/>
      <c r="I75" s="90"/>
      <c r="J75" s="314"/>
      <c r="K75" s="90"/>
      <c r="L75" s="90"/>
      <c r="M75" s="90"/>
      <c r="N75" s="90"/>
      <c r="O75" s="90"/>
      <c r="P75" s="90"/>
      <c r="Q75" s="90"/>
      <c r="R75" s="90"/>
      <c r="S75" s="90"/>
      <c r="T75" s="321"/>
      <c r="U75" s="321"/>
      <c r="V75" s="123"/>
      <c r="W75" s="277" t="s">
        <v>172</v>
      </c>
      <c r="X75" s="95">
        <f t="shared" si="8"/>
        <v>0</v>
      </c>
      <c r="Y75" s="103"/>
    </row>
    <row r="76" spans="1:25" ht="16.5" thickBot="1" x14ac:dyDescent="0.25">
      <c r="A76" s="104"/>
      <c r="B76" s="105"/>
      <c r="C76" s="105"/>
      <c r="D76" s="105"/>
      <c r="E76" s="112"/>
      <c r="F76" s="112"/>
      <c r="G76" s="117"/>
      <c r="H76" s="97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325"/>
      <c r="T76" s="324">
        <f t="shared" ref="T76:T84" si="9">SUM(H76,J76,L76,N76,P76,R76,S76)</f>
        <v>0</v>
      </c>
      <c r="U76" s="216">
        <f>($T76)/$D$46</f>
        <v>0</v>
      </c>
      <c r="V76" s="101">
        <f>D46</f>
        <v>2096</v>
      </c>
      <c r="W76" s="271" t="s">
        <v>12</v>
      </c>
      <c r="X76" s="95">
        <f t="shared" si="8"/>
        <v>0</v>
      </c>
      <c r="Y76" s="103" t="s">
        <v>262</v>
      </c>
    </row>
    <row r="77" spans="1:25" ht="16.5" thickBot="1" x14ac:dyDescent="0.25">
      <c r="A77" s="104"/>
      <c r="B77" s="105"/>
      <c r="C77" s="105"/>
      <c r="D77" s="105"/>
      <c r="E77" s="112"/>
      <c r="F77" s="112"/>
      <c r="G77" s="117"/>
      <c r="H77" s="107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326"/>
      <c r="T77" s="322">
        <f t="shared" si="9"/>
        <v>0</v>
      </c>
      <c r="U77" s="216">
        <f t="shared" ref="U77:U84" si="10">($T77)/$D$46</f>
        <v>0</v>
      </c>
      <c r="V77" s="101">
        <f>D46</f>
        <v>2096</v>
      </c>
      <c r="W77" s="272" t="s">
        <v>87</v>
      </c>
      <c r="X77" s="95">
        <f t="shared" si="8"/>
        <v>0</v>
      </c>
      <c r="Y77" s="103" t="s">
        <v>261</v>
      </c>
    </row>
    <row r="78" spans="1:25" ht="16.5" thickBot="1" x14ac:dyDescent="0.25">
      <c r="A78" s="104"/>
      <c r="B78" s="105"/>
      <c r="C78" s="105"/>
      <c r="D78" s="105"/>
      <c r="E78" s="112"/>
      <c r="F78" s="112"/>
      <c r="G78" s="117"/>
      <c r="H78" s="107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326"/>
      <c r="T78" s="322">
        <f t="shared" si="9"/>
        <v>0</v>
      </c>
      <c r="U78" s="216">
        <f t="shared" si="10"/>
        <v>0</v>
      </c>
      <c r="V78" s="101">
        <f>D46</f>
        <v>2096</v>
      </c>
      <c r="W78" s="365" t="s">
        <v>89</v>
      </c>
      <c r="X78" s="95">
        <f t="shared" si="8"/>
        <v>0</v>
      </c>
      <c r="Y78" s="103" t="s">
        <v>264</v>
      </c>
    </row>
    <row r="79" spans="1:25" ht="16.5" thickBot="1" x14ac:dyDescent="0.25">
      <c r="A79" s="104"/>
      <c r="B79" s="105"/>
      <c r="C79" s="105"/>
      <c r="D79" s="105"/>
      <c r="E79" s="112"/>
      <c r="F79" s="112"/>
      <c r="G79" s="117"/>
      <c r="H79" s="107">
        <v>4</v>
      </c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326"/>
      <c r="T79" s="322">
        <f t="shared" si="9"/>
        <v>4</v>
      </c>
      <c r="U79" s="216">
        <f t="shared" si="10"/>
        <v>1.9083969465648854E-3</v>
      </c>
      <c r="V79" s="101">
        <f>D46</f>
        <v>2096</v>
      </c>
      <c r="W79" s="272" t="s">
        <v>75</v>
      </c>
      <c r="X79" s="95">
        <f t="shared" si="8"/>
        <v>4</v>
      </c>
      <c r="Y79" s="103" t="s">
        <v>263</v>
      </c>
    </row>
    <row r="80" spans="1:25" ht="16.5" thickBot="1" x14ac:dyDescent="0.25">
      <c r="A80" s="104"/>
      <c r="B80" s="105"/>
      <c r="C80" s="105"/>
      <c r="D80" s="105"/>
      <c r="E80" s="112"/>
      <c r="F80" s="112"/>
      <c r="G80" s="117"/>
      <c r="H80" s="107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326"/>
      <c r="T80" s="322">
        <f t="shared" si="9"/>
        <v>0</v>
      </c>
      <c r="U80" s="216">
        <f t="shared" si="10"/>
        <v>0</v>
      </c>
      <c r="V80" s="101">
        <f>D46</f>
        <v>2096</v>
      </c>
      <c r="W80" s="272" t="s">
        <v>183</v>
      </c>
      <c r="X80" s="95">
        <f t="shared" si="8"/>
        <v>0</v>
      </c>
      <c r="Y80" s="103"/>
    </row>
    <row r="81" spans="1:25" ht="16.5" thickBot="1" x14ac:dyDescent="0.25">
      <c r="A81" s="104"/>
      <c r="B81" s="105"/>
      <c r="C81" s="105"/>
      <c r="D81" s="105"/>
      <c r="E81" s="112"/>
      <c r="F81" s="112"/>
      <c r="G81" s="117"/>
      <c r="H81" s="107">
        <v>1</v>
      </c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326"/>
      <c r="T81" s="322">
        <f t="shared" si="9"/>
        <v>1</v>
      </c>
      <c r="U81" s="216">
        <f t="shared" si="10"/>
        <v>4.7709923664122136E-4</v>
      </c>
      <c r="V81" s="101">
        <f>D46</f>
        <v>2096</v>
      </c>
      <c r="W81" s="273" t="s">
        <v>28</v>
      </c>
      <c r="X81" s="95">
        <f t="shared" si="8"/>
        <v>1</v>
      </c>
      <c r="Y81" s="103"/>
    </row>
    <row r="82" spans="1:25" ht="16.5" thickBot="1" x14ac:dyDescent="0.25">
      <c r="A82" s="104"/>
      <c r="B82" s="105"/>
      <c r="C82" s="105"/>
      <c r="D82" s="105"/>
      <c r="E82" s="112"/>
      <c r="F82" s="112"/>
      <c r="G82" s="117"/>
      <c r="H82" s="115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329"/>
      <c r="T82" s="322">
        <f t="shared" si="9"/>
        <v>0</v>
      </c>
      <c r="U82" s="216">
        <f t="shared" si="10"/>
        <v>0</v>
      </c>
      <c r="V82" s="101">
        <f>D46</f>
        <v>2096</v>
      </c>
      <c r="W82" s="276" t="s">
        <v>184</v>
      </c>
      <c r="X82" s="95">
        <f t="shared" si="8"/>
        <v>0</v>
      </c>
      <c r="Y82" s="282"/>
    </row>
    <row r="83" spans="1:25" ht="16.5" thickBot="1" x14ac:dyDescent="0.25">
      <c r="A83" s="104"/>
      <c r="B83" s="105"/>
      <c r="C83" s="105"/>
      <c r="D83" s="105"/>
      <c r="E83" s="112"/>
      <c r="F83" s="112"/>
      <c r="G83" s="117"/>
      <c r="H83" s="115">
        <v>3</v>
      </c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329"/>
      <c r="T83" s="322">
        <f t="shared" si="9"/>
        <v>3</v>
      </c>
      <c r="U83" s="216">
        <f t="shared" si="10"/>
        <v>1.4312977099236641E-3</v>
      </c>
      <c r="V83" s="101">
        <f>D46</f>
        <v>2096</v>
      </c>
      <c r="W83" s="276" t="s">
        <v>16</v>
      </c>
      <c r="X83" s="95">
        <f t="shared" si="8"/>
        <v>3</v>
      </c>
      <c r="Y83" s="103"/>
    </row>
    <row r="84" spans="1:25" ht="16.5" thickBot="1" x14ac:dyDescent="0.25">
      <c r="A84" s="125"/>
      <c r="B84" s="126"/>
      <c r="C84" s="126"/>
      <c r="D84" s="126"/>
      <c r="E84" s="127"/>
      <c r="F84" s="127"/>
      <c r="G84" s="128"/>
      <c r="H84" s="115">
        <v>30</v>
      </c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329"/>
      <c r="T84" s="322">
        <f t="shared" si="9"/>
        <v>30</v>
      </c>
      <c r="U84" s="320">
        <f t="shared" si="10"/>
        <v>1.4312977099236641E-2</v>
      </c>
      <c r="V84" s="101">
        <f>D46</f>
        <v>2096</v>
      </c>
      <c r="W84" s="274" t="s">
        <v>163</v>
      </c>
      <c r="X84" s="279">
        <f>T84</f>
        <v>30</v>
      </c>
      <c r="Y84" s="285"/>
    </row>
    <row r="85" spans="1:25" ht="15.75" thickBot="1" x14ac:dyDescent="0.25">
      <c r="A85" s="130"/>
      <c r="B85" s="130"/>
      <c r="C85" s="130"/>
      <c r="D85" s="130"/>
      <c r="E85" s="130"/>
      <c r="F85" s="130"/>
      <c r="G85" s="53" t="s">
        <v>5</v>
      </c>
      <c r="H85" s="131">
        <f>SUM(H47:H84)</f>
        <v>175</v>
      </c>
      <c r="I85" s="131">
        <f>SUM(I47:I84)</f>
        <v>53</v>
      </c>
      <c r="J85" s="131">
        <f>SUM(J47:J84)</f>
        <v>33</v>
      </c>
      <c r="K85" s="131">
        <f t="shared" ref="K85:R85" si="11">SUM(K47:K84)</f>
        <v>0</v>
      </c>
      <c r="L85" s="131">
        <f t="shared" si="11"/>
        <v>0</v>
      </c>
      <c r="M85" s="131">
        <f t="shared" si="11"/>
        <v>0</v>
      </c>
      <c r="N85" s="131">
        <f t="shared" si="11"/>
        <v>0</v>
      </c>
      <c r="O85" s="131">
        <f t="shared" si="11"/>
        <v>0</v>
      </c>
      <c r="P85" s="131">
        <f t="shared" si="11"/>
        <v>0</v>
      </c>
      <c r="Q85" s="131">
        <f t="shared" si="11"/>
        <v>0</v>
      </c>
      <c r="R85" s="131">
        <f t="shared" si="11"/>
        <v>0</v>
      </c>
      <c r="S85" s="131">
        <f>SUM(S47:S84)</f>
        <v>60</v>
      </c>
      <c r="T85" s="262">
        <f>SUM(H85,J85,L85,N85,P85,R85,S85)</f>
        <v>268</v>
      </c>
      <c r="U85" s="216">
        <f>($T85)/$D$46</f>
        <v>0.12786259541984732</v>
      </c>
      <c r="V85" s="101">
        <f>D46</f>
        <v>2096</v>
      </c>
      <c r="W85" s="46"/>
    </row>
    <row r="87" spans="1:25" ht="15.75" thickBot="1" x14ac:dyDescent="0.3"/>
    <row r="88" spans="1:25" ht="75.75" thickBot="1" x14ac:dyDescent="0.3">
      <c r="A88" s="48"/>
      <c r="B88" s="48" t="s">
        <v>23</v>
      </c>
      <c r="C88" s="49" t="s">
        <v>55</v>
      </c>
      <c r="D88" s="49" t="s">
        <v>18</v>
      </c>
      <c r="E88" s="48" t="s">
        <v>17</v>
      </c>
      <c r="F88" s="50" t="s">
        <v>1</v>
      </c>
      <c r="G88" s="51" t="s">
        <v>24</v>
      </c>
      <c r="H88" s="52" t="s">
        <v>76</v>
      </c>
      <c r="I88" s="52" t="s">
        <v>77</v>
      </c>
      <c r="J88" s="52" t="s">
        <v>56</v>
      </c>
      <c r="K88" s="52" t="s">
        <v>61</v>
      </c>
      <c r="L88" s="52" t="s">
        <v>57</v>
      </c>
      <c r="M88" s="52" t="s">
        <v>62</v>
      </c>
      <c r="N88" s="52" t="s">
        <v>58</v>
      </c>
      <c r="O88" s="52" t="s">
        <v>63</v>
      </c>
      <c r="P88" s="52" t="s">
        <v>59</v>
      </c>
      <c r="Q88" s="52" t="s">
        <v>78</v>
      </c>
      <c r="R88" s="52" t="s">
        <v>128</v>
      </c>
      <c r="S88" s="52" t="s">
        <v>43</v>
      </c>
      <c r="T88" s="52" t="s">
        <v>5</v>
      </c>
      <c r="U88" s="48" t="s">
        <v>2</v>
      </c>
      <c r="V88" s="86" t="s">
        <v>73</v>
      </c>
      <c r="W88" s="87" t="s">
        <v>21</v>
      </c>
      <c r="X88" s="49" t="s">
        <v>18</v>
      </c>
      <c r="Y88" s="88" t="s">
        <v>7</v>
      </c>
    </row>
    <row r="89" spans="1:25" ht="15.75" thickBot="1" x14ac:dyDescent="0.3">
      <c r="A89" s="449">
        <v>1486741</v>
      </c>
      <c r="B89" s="278" t="s">
        <v>122</v>
      </c>
      <c r="C89" s="449">
        <v>1920</v>
      </c>
      <c r="D89" s="449">
        <v>2012</v>
      </c>
      <c r="E89" s="454">
        <v>1862</v>
      </c>
      <c r="F89" s="455">
        <f>E89/D89</f>
        <v>0.92544731610337971</v>
      </c>
      <c r="G89" s="54">
        <v>45024</v>
      </c>
      <c r="H89" s="89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1"/>
      <c r="T89" s="413"/>
      <c r="U89" s="123"/>
      <c r="V89" s="91"/>
      <c r="W89" s="93" t="s">
        <v>79</v>
      </c>
      <c r="X89" s="279">
        <v>578.5</v>
      </c>
      <c r="Y89" s="84" t="s">
        <v>74</v>
      </c>
    </row>
    <row r="90" spans="1:25" ht="16.5" thickBot="1" x14ac:dyDescent="0.25">
      <c r="A90" s="94"/>
      <c r="B90" s="95"/>
      <c r="C90" s="95"/>
      <c r="D90" s="95"/>
      <c r="E90" s="95"/>
      <c r="F90" s="95"/>
      <c r="G90" s="96"/>
      <c r="H90" s="97">
        <v>12</v>
      </c>
      <c r="I90" s="98"/>
      <c r="J90" s="98">
        <v>2</v>
      </c>
      <c r="K90" s="98"/>
      <c r="L90" s="98"/>
      <c r="M90" s="98"/>
      <c r="N90" s="98"/>
      <c r="O90" s="98"/>
      <c r="P90" s="98"/>
      <c r="Q90" s="98"/>
      <c r="R90" s="98"/>
      <c r="S90" s="325">
        <v>4</v>
      </c>
      <c r="T90" s="324">
        <f>SUM(H90,J90,L90,N90,P90,R90,S90)</f>
        <v>18</v>
      </c>
      <c r="U90" s="417">
        <f>($T90)/$D$89</f>
        <v>8.9463220675944331E-3</v>
      </c>
      <c r="V90" s="101">
        <f>D89</f>
        <v>2012</v>
      </c>
      <c r="W90" s="271" t="s">
        <v>16</v>
      </c>
      <c r="X90" s="95">
        <f>T90</f>
        <v>18</v>
      </c>
      <c r="Y90" s="280" t="s">
        <v>135</v>
      </c>
    </row>
    <row r="91" spans="1:25" ht="16.5" thickBot="1" x14ac:dyDescent="0.25">
      <c r="A91" s="104"/>
      <c r="B91" s="105"/>
      <c r="C91" s="105"/>
      <c r="D91" s="105"/>
      <c r="E91" s="105"/>
      <c r="F91" s="105"/>
      <c r="G91" s="106"/>
      <c r="H91" s="107">
        <v>5</v>
      </c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326">
        <v>2</v>
      </c>
      <c r="T91" s="322">
        <f t="shared" ref="T91:T117" si="12">SUM(H91,J91,L91,N91,P91,R91,S91)</f>
        <v>7</v>
      </c>
      <c r="U91" s="100">
        <f t="shared" ref="U91:U117" si="13">($T91)/$D$89</f>
        <v>3.4791252485089465E-3</v>
      </c>
      <c r="V91" s="101">
        <f>D89</f>
        <v>2012</v>
      </c>
      <c r="W91" s="272" t="s">
        <v>6</v>
      </c>
      <c r="X91" s="95">
        <f t="shared" ref="X91:X126" si="14">T91</f>
        <v>7</v>
      </c>
      <c r="Y91" s="280" t="s">
        <v>173</v>
      </c>
    </row>
    <row r="92" spans="1:25" ht="16.5" thickBot="1" x14ac:dyDescent="0.25">
      <c r="A92" s="104"/>
      <c r="B92" s="105"/>
      <c r="C92" s="105"/>
      <c r="D92" s="105"/>
      <c r="E92" s="112"/>
      <c r="F92" s="112"/>
      <c r="G92" s="106"/>
      <c r="H92" s="107">
        <v>19</v>
      </c>
      <c r="I92" s="69"/>
      <c r="J92" s="69">
        <v>1</v>
      </c>
      <c r="K92" s="69"/>
      <c r="L92" s="69"/>
      <c r="M92" s="69"/>
      <c r="N92" s="69"/>
      <c r="O92" s="69"/>
      <c r="P92" s="69"/>
      <c r="Q92" s="69"/>
      <c r="R92" s="69"/>
      <c r="S92" s="326">
        <v>11</v>
      </c>
      <c r="T92" s="322">
        <f t="shared" si="12"/>
        <v>31</v>
      </c>
      <c r="U92" s="100">
        <f t="shared" si="13"/>
        <v>1.5407554671968192E-2</v>
      </c>
      <c r="V92" s="101">
        <f>D89</f>
        <v>2012</v>
      </c>
      <c r="W92" s="272" t="s">
        <v>14</v>
      </c>
      <c r="X92" s="95">
        <f t="shared" si="14"/>
        <v>31</v>
      </c>
      <c r="Y92" s="318"/>
    </row>
    <row r="93" spans="1:25" ht="16.5" thickBot="1" x14ac:dyDescent="0.25">
      <c r="A93" s="104"/>
      <c r="B93" s="105"/>
      <c r="C93" s="105"/>
      <c r="D93" s="105"/>
      <c r="E93" s="112"/>
      <c r="F93" s="112"/>
      <c r="G93" s="106"/>
      <c r="H93" s="107"/>
      <c r="I93" s="69"/>
      <c r="J93" s="69">
        <v>3</v>
      </c>
      <c r="K93" s="69"/>
      <c r="L93" s="69"/>
      <c r="M93" s="69"/>
      <c r="N93" s="69"/>
      <c r="O93" s="69"/>
      <c r="P93" s="69"/>
      <c r="Q93" s="69"/>
      <c r="R93" s="69"/>
      <c r="S93" s="326"/>
      <c r="T93" s="322">
        <f t="shared" si="12"/>
        <v>3</v>
      </c>
      <c r="U93" s="100">
        <f t="shared" si="13"/>
        <v>1.4910536779324055E-3</v>
      </c>
      <c r="V93" s="101">
        <f>D89</f>
        <v>2012</v>
      </c>
      <c r="W93" s="272" t="s">
        <v>15</v>
      </c>
      <c r="X93" s="95">
        <f t="shared" si="14"/>
        <v>3</v>
      </c>
      <c r="Y93" s="442"/>
    </row>
    <row r="94" spans="1:25" ht="16.5" thickBot="1" x14ac:dyDescent="0.25">
      <c r="A94" s="104"/>
      <c r="B94" s="105"/>
      <c r="C94" s="105"/>
      <c r="D94" s="105"/>
      <c r="E94" s="112"/>
      <c r="F94" s="112"/>
      <c r="G94" s="106"/>
      <c r="H94" s="107">
        <v>1</v>
      </c>
      <c r="I94" s="69"/>
      <c r="J94" s="69">
        <v>1</v>
      </c>
      <c r="K94" s="69"/>
      <c r="L94" s="69"/>
      <c r="M94" s="69"/>
      <c r="N94" s="69"/>
      <c r="O94" s="69"/>
      <c r="P94" s="69"/>
      <c r="Q94" s="69"/>
      <c r="R94" s="69"/>
      <c r="S94" s="326"/>
      <c r="T94" s="322">
        <f t="shared" si="12"/>
        <v>2</v>
      </c>
      <c r="U94" s="100">
        <f t="shared" si="13"/>
        <v>9.9403578528827028E-4</v>
      </c>
      <c r="V94" s="101">
        <f>D89</f>
        <v>2012</v>
      </c>
      <c r="W94" s="272" t="s">
        <v>32</v>
      </c>
      <c r="X94" s="95">
        <f t="shared" si="14"/>
        <v>2</v>
      </c>
      <c r="Y94" s="442"/>
    </row>
    <row r="95" spans="1:25" ht="16.5" thickBot="1" x14ac:dyDescent="0.25">
      <c r="A95" s="104"/>
      <c r="B95" s="105"/>
      <c r="C95" s="105"/>
      <c r="D95" s="105"/>
      <c r="E95" s="112"/>
      <c r="F95" s="112"/>
      <c r="G95" s="106"/>
      <c r="H95" s="107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326"/>
      <c r="T95" s="322">
        <f t="shared" si="12"/>
        <v>0</v>
      </c>
      <c r="U95" s="100">
        <f t="shared" si="13"/>
        <v>0</v>
      </c>
      <c r="V95" s="101">
        <f>D89</f>
        <v>2012</v>
      </c>
      <c r="W95" s="272" t="s">
        <v>33</v>
      </c>
      <c r="X95" s="95">
        <f t="shared" si="14"/>
        <v>0</v>
      </c>
      <c r="Y95" s="113"/>
    </row>
    <row r="96" spans="1:25" ht="16.5" thickBot="1" x14ac:dyDescent="0.25">
      <c r="A96" s="104"/>
      <c r="B96" s="105"/>
      <c r="C96" s="105"/>
      <c r="D96" s="105"/>
      <c r="E96" s="112"/>
      <c r="F96" s="112"/>
      <c r="G96" s="106"/>
      <c r="H96" s="107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326"/>
      <c r="T96" s="322">
        <f t="shared" si="12"/>
        <v>0</v>
      </c>
      <c r="U96" s="100">
        <f t="shared" si="13"/>
        <v>0</v>
      </c>
      <c r="V96" s="101">
        <f>D89</f>
        <v>2012</v>
      </c>
      <c r="W96" s="272" t="s">
        <v>219</v>
      </c>
      <c r="X96" s="95">
        <f t="shared" si="14"/>
        <v>0</v>
      </c>
      <c r="Y96" s="457"/>
    </row>
    <row r="97" spans="1:25" ht="16.5" thickBot="1" x14ac:dyDescent="0.25">
      <c r="A97" s="104"/>
      <c r="B97" s="105"/>
      <c r="C97" s="105"/>
      <c r="D97" s="105"/>
      <c r="E97" s="112"/>
      <c r="F97" s="112"/>
      <c r="G97" s="106"/>
      <c r="H97" s="107">
        <v>1</v>
      </c>
      <c r="I97" s="69"/>
      <c r="J97" s="69">
        <v>1</v>
      </c>
      <c r="K97" s="69"/>
      <c r="L97" s="69"/>
      <c r="M97" s="69"/>
      <c r="N97" s="69"/>
      <c r="O97" s="69"/>
      <c r="P97" s="69"/>
      <c r="Q97" s="69"/>
      <c r="R97" s="69"/>
      <c r="S97" s="326"/>
      <c r="T97" s="322">
        <f t="shared" si="12"/>
        <v>2</v>
      </c>
      <c r="U97" s="100">
        <f t="shared" si="13"/>
        <v>9.9403578528827028E-4</v>
      </c>
      <c r="V97" s="101">
        <f>D89</f>
        <v>2012</v>
      </c>
      <c r="W97" s="272" t="s">
        <v>31</v>
      </c>
      <c r="X97" s="95">
        <f t="shared" si="14"/>
        <v>2</v>
      </c>
      <c r="Y97" s="113"/>
    </row>
    <row r="98" spans="1:25" ht="16.5" thickBot="1" x14ac:dyDescent="0.25">
      <c r="A98" s="104"/>
      <c r="B98" s="105"/>
      <c r="C98" s="105"/>
      <c r="D98" s="105"/>
      <c r="E98" s="112"/>
      <c r="F98" s="112"/>
      <c r="G98" s="106"/>
      <c r="H98" s="107">
        <v>7</v>
      </c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326">
        <v>3</v>
      </c>
      <c r="T98" s="322">
        <f t="shared" si="12"/>
        <v>10</v>
      </c>
      <c r="U98" s="100">
        <f t="shared" si="13"/>
        <v>4.970178926441352E-3</v>
      </c>
      <c r="V98" s="101">
        <f>D89</f>
        <v>2012</v>
      </c>
      <c r="W98" s="272" t="s">
        <v>0</v>
      </c>
      <c r="X98" s="95">
        <f t="shared" si="14"/>
        <v>10</v>
      </c>
      <c r="Y98" s="318"/>
    </row>
    <row r="99" spans="1:25" ht="16.5" thickBot="1" x14ac:dyDescent="0.25">
      <c r="A99" s="104"/>
      <c r="B99" s="105"/>
      <c r="C99" s="105"/>
      <c r="D99" s="105"/>
      <c r="E99" s="112"/>
      <c r="F99" s="112"/>
      <c r="G99" s="106"/>
      <c r="H99" s="107">
        <v>4</v>
      </c>
      <c r="I99" s="69"/>
      <c r="J99" s="69">
        <v>1</v>
      </c>
      <c r="K99" s="69"/>
      <c r="L99" s="69"/>
      <c r="M99" s="69"/>
      <c r="N99" s="69"/>
      <c r="O99" s="69"/>
      <c r="P99" s="69"/>
      <c r="Q99" s="69"/>
      <c r="R99" s="69"/>
      <c r="S99" s="326"/>
      <c r="T99" s="322">
        <f t="shared" si="12"/>
        <v>5</v>
      </c>
      <c r="U99" s="100">
        <f t="shared" si="13"/>
        <v>2.485089463220676E-3</v>
      </c>
      <c r="V99" s="101">
        <f>D89</f>
        <v>2012</v>
      </c>
      <c r="W99" s="272" t="s">
        <v>12</v>
      </c>
      <c r="X99" s="95">
        <f t="shared" si="14"/>
        <v>5</v>
      </c>
      <c r="Y99" s="114"/>
    </row>
    <row r="100" spans="1:25" ht="16.5" thickBot="1" x14ac:dyDescent="0.25">
      <c r="A100" s="104"/>
      <c r="B100" s="105"/>
      <c r="C100" s="105"/>
      <c r="D100" s="105"/>
      <c r="E100" s="112"/>
      <c r="F100" s="112" t="s">
        <v>109</v>
      </c>
      <c r="G100" s="106"/>
      <c r="H100" s="107">
        <v>3</v>
      </c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326"/>
      <c r="T100" s="322">
        <f t="shared" si="12"/>
        <v>3</v>
      </c>
      <c r="U100" s="100">
        <f t="shared" si="13"/>
        <v>1.4910536779324055E-3</v>
      </c>
      <c r="V100" s="101">
        <f>D89</f>
        <v>2012</v>
      </c>
      <c r="W100" s="272" t="s">
        <v>35</v>
      </c>
      <c r="X100" s="95">
        <f t="shared" si="14"/>
        <v>3</v>
      </c>
      <c r="Y100" s="114"/>
    </row>
    <row r="101" spans="1:25" ht="16.5" thickBot="1" x14ac:dyDescent="0.25">
      <c r="A101" s="104"/>
      <c r="B101" s="105"/>
      <c r="C101" s="105"/>
      <c r="D101" s="105"/>
      <c r="E101" s="112"/>
      <c r="F101" s="112"/>
      <c r="G101" s="106"/>
      <c r="H101" s="107"/>
      <c r="I101" s="69"/>
      <c r="J101" s="69">
        <v>13</v>
      </c>
      <c r="K101" s="69"/>
      <c r="L101" s="69"/>
      <c r="M101" s="69"/>
      <c r="N101" s="69"/>
      <c r="O101" s="69"/>
      <c r="P101" s="69"/>
      <c r="Q101" s="69"/>
      <c r="R101" s="69"/>
      <c r="S101" s="326"/>
      <c r="T101" s="322">
        <f t="shared" si="12"/>
        <v>13</v>
      </c>
      <c r="U101" s="100">
        <f t="shared" si="13"/>
        <v>6.4612326043737576E-3</v>
      </c>
      <c r="V101" s="101">
        <f>D89</f>
        <v>2012</v>
      </c>
      <c r="W101" s="273" t="s">
        <v>29</v>
      </c>
      <c r="X101" s="95">
        <f t="shared" si="14"/>
        <v>13</v>
      </c>
      <c r="Y101" s="111"/>
    </row>
    <row r="102" spans="1:25" ht="16.5" thickBot="1" x14ac:dyDescent="0.25">
      <c r="A102" s="104"/>
      <c r="B102" s="105"/>
      <c r="C102" s="105"/>
      <c r="D102" s="105"/>
      <c r="E102" s="112"/>
      <c r="F102" s="112"/>
      <c r="G102" s="117"/>
      <c r="H102" s="118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326"/>
      <c r="T102" s="322">
        <f t="shared" si="12"/>
        <v>0</v>
      </c>
      <c r="U102" s="100">
        <f t="shared" si="13"/>
        <v>0</v>
      </c>
      <c r="V102" s="101">
        <f>D89</f>
        <v>2012</v>
      </c>
      <c r="W102" s="273" t="s">
        <v>28</v>
      </c>
      <c r="X102" s="95">
        <f t="shared" si="14"/>
        <v>0</v>
      </c>
      <c r="Y102" s="282"/>
    </row>
    <row r="103" spans="1:25" ht="16.5" thickBot="1" x14ac:dyDescent="0.25">
      <c r="A103" s="104"/>
      <c r="B103" s="105"/>
      <c r="C103" s="105"/>
      <c r="D103" s="105"/>
      <c r="E103" s="112"/>
      <c r="F103" s="112"/>
      <c r="G103" s="117"/>
      <c r="H103" s="118">
        <v>2</v>
      </c>
      <c r="I103" s="69"/>
      <c r="J103" s="69">
        <v>1</v>
      </c>
      <c r="K103" s="69"/>
      <c r="L103" s="69"/>
      <c r="M103" s="69"/>
      <c r="N103" s="69"/>
      <c r="O103" s="69"/>
      <c r="P103" s="69"/>
      <c r="Q103" s="69"/>
      <c r="R103" s="69"/>
      <c r="S103" s="326"/>
      <c r="T103" s="322">
        <f t="shared" si="12"/>
        <v>3</v>
      </c>
      <c r="U103" s="100">
        <f t="shared" si="13"/>
        <v>1.4910536779324055E-3</v>
      </c>
      <c r="V103" s="101">
        <f>D89</f>
        <v>2012</v>
      </c>
      <c r="W103" s="273" t="s">
        <v>208</v>
      </c>
      <c r="X103" s="95">
        <f t="shared" si="14"/>
        <v>3</v>
      </c>
      <c r="Y103" s="111"/>
    </row>
    <row r="104" spans="1:25" ht="16.5" thickBot="1" x14ac:dyDescent="0.25">
      <c r="A104" s="104"/>
      <c r="B104" s="105"/>
      <c r="C104" s="105"/>
      <c r="D104" s="105"/>
      <c r="E104" s="112"/>
      <c r="F104" s="112"/>
      <c r="G104" s="117"/>
      <c r="H104" s="219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327"/>
      <c r="T104" s="323">
        <f t="shared" si="12"/>
        <v>0</v>
      </c>
      <c r="U104" s="320">
        <f t="shared" si="13"/>
        <v>0</v>
      </c>
      <c r="V104" s="311">
        <f>D89</f>
        <v>2012</v>
      </c>
      <c r="W104" s="274" t="s">
        <v>124</v>
      </c>
      <c r="X104" s="95">
        <f t="shared" si="14"/>
        <v>0</v>
      </c>
      <c r="Y104" s="282"/>
    </row>
    <row r="105" spans="1:25" ht="16.5" thickBot="1" x14ac:dyDescent="0.25">
      <c r="A105" s="104"/>
      <c r="B105" s="105"/>
      <c r="C105" s="105"/>
      <c r="D105" s="105"/>
      <c r="E105" s="112"/>
      <c r="F105" s="112"/>
      <c r="G105" s="106"/>
      <c r="H105" s="97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328"/>
      <c r="T105" s="324">
        <f t="shared" si="12"/>
        <v>0</v>
      </c>
      <c r="U105" s="216">
        <f t="shared" si="13"/>
        <v>0</v>
      </c>
      <c r="V105" s="101">
        <f>D89</f>
        <v>2012</v>
      </c>
      <c r="W105" s="275" t="s">
        <v>11</v>
      </c>
      <c r="X105" s="95">
        <f t="shared" si="14"/>
        <v>0</v>
      </c>
      <c r="Y105" s="114"/>
    </row>
    <row r="106" spans="1:25" ht="16.5" thickBot="1" x14ac:dyDescent="0.25">
      <c r="A106" s="104"/>
      <c r="B106" s="105"/>
      <c r="C106" s="105"/>
      <c r="D106" s="105"/>
      <c r="E106" s="112"/>
      <c r="F106" s="112"/>
      <c r="G106" s="106"/>
      <c r="H106" s="107"/>
      <c r="I106" s="283"/>
      <c r="J106" s="69"/>
      <c r="K106" s="69"/>
      <c r="L106" s="69"/>
      <c r="M106" s="69"/>
      <c r="N106" s="69"/>
      <c r="O106" s="69"/>
      <c r="P106" s="69"/>
      <c r="Q106" s="69"/>
      <c r="R106" s="69"/>
      <c r="S106" s="326"/>
      <c r="T106" s="322">
        <f t="shared" si="12"/>
        <v>0</v>
      </c>
      <c r="U106" s="100">
        <f t="shared" si="13"/>
        <v>0</v>
      </c>
      <c r="V106" s="101">
        <f>D89</f>
        <v>2012</v>
      </c>
      <c r="W106" s="474" t="s">
        <v>102</v>
      </c>
      <c r="X106" s="95">
        <f t="shared" si="14"/>
        <v>0</v>
      </c>
      <c r="Y106" s="114"/>
    </row>
    <row r="107" spans="1:25" ht="16.5" thickBot="1" x14ac:dyDescent="0.25">
      <c r="A107" s="104"/>
      <c r="B107" s="105"/>
      <c r="C107" s="105"/>
      <c r="D107" s="105"/>
      <c r="E107" s="112"/>
      <c r="F107" s="112"/>
      <c r="G107" s="106"/>
      <c r="H107" s="107"/>
      <c r="I107" s="284">
        <v>3</v>
      </c>
      <c r="J107" s="69"/>
      <c r="K107" s="69"/>
      <c r="L107" s="69"/>
      <c r="M107" s="69"/>
      <c r="N107" s="69"/>
      <c r="O107" s="69"/>
      <c r="P107" s="69"/>
      <c r="Q107" s="69"/>
      <c r="R107" s="69"/>
      <c r="S107" s="326">
        <v>1</v>
      </c>
      <c r="T107" s="322">
        <f t="shared" si="12"/>
        <v>1</v>
      </c>
      <c r="U107" s="100">
        <f t="shared" si="13"/>
        <v>4.9701789264413514E-4</v>
      </c>
      <c r="V107" s="101">
        <f>D89</f>
        <v>2012</v>
      </c>
      <c r="W107" s="272" t="s">
        <v>3</v>
      </c>
      <c r="X107" s="95">
        <f t="shared" si="14"/>
        <v>1</v>
      </c>
      <c r="Y107" s="113"/>
    </row>
    <row r="108" spans="1:25" ht="16.5" thickBot="1" x14ac:dyDescent="0.25">
      <c r="A108" s="104"/>
      <c r="B108" s="105"/>
      <c r="C108" s="105"/>
      <c r="D108" s="105"/>
      <c r="E108" s="112"/>
      <c r="F108" s="112"/>
      <c r="G108" s="106"/>
      <c r="H108" s="107"/>
      <c r="I108" s="284">
        <v>4</v>
      </c>
      <c r="J108" s="69"/>
      <c r="K108" s="69"/>
      <c r="L108" s="69"/>
      <c r="M108" s="69"/>
      <c r="N108" s="69"/>
      <c r="O108" s="69"/>
      <c r="P108" s="69"/>
      <c r="Q108" s="69"/>
      <c r="R108" s="69"/>
      <c r="S108" s="326"/>
      <c r="T108" s="322">
        <f t="shared" si="12"/>
        <v>0</v>
      </c>
      <c r="U108" s="100">
        <f t="shared" si="13"/>
        <v>0</v>
      </c>
      <c r="V108" s="101">
        <f>D89</f>
        <v>2012</v>
      </c>
      <c r="W108" s="272" t="s">
        <v>8</v>
      </c>
      <c r="X108" s="95">
        <f t="shared" si="14"/>
        <v>0</v>
      </c>
      <c r="Y108" s="114"/>
    </row>
    <row r="109" spans="1:25" ht="16.5" thickBot="1" x14ac:dyDescent="0.25">
      <c r="A109" s="104"/>
      <c r="B109" s="105"/>
      <c r="C109" s="105"/>
      <c r="D109" s="105"/>
      <c r="E109" s="112"/>
      <c r="F109" s="112"/>
      <c r="G109" s="106"/>
      <c r="H109" s="107"/>
      <c r="I109" s="284">
        <v>23</v>
      </c>
      <c r="J109" s="69">
        <v>11</v>
      </c>
      <c r="K109" s="69"/>
      <c r="L109" s="69"/>
      <c r="M109" s="69"/>
      <c r="N109" s="69"/>
      <c r="O109" s="69"/>
      <c r="P109" s="69"/>
      <c r="Q109" s="69"/>
      <c r="R109" s="69"/>
      <c r="S109" s="326"/>
      <c r="T109" s="322">
        <f t="shared" si="12"/>
        <v>11</v>
      </c>
      <c r="U109" s="100">
        <f t="shared" si="13"/>
        <v>5.4671968190854875E-3</v>
      </c>
      <c r="V109" s="101">
        <f>D89</f>
        <v>2012</v>
      </c>
      <c r="W109" s="272" t="s">
        <v>9</v>
      </c>
      <c r="X109" s="95">
        <f t="shared" si="14"/>
        <v>11</v>
      </c>
      <c r="Y109" s="114"/>
    </row>
    <row r="110" spans="1:25" ht="16.5" thickBot="1" x14ac:dyDescent="0.25">
      <c r="A110" s="104"/>
      <c r="B110" s="105"/>
      <c r="C110" s="105"/>
      <c r="D110" s="105"/>
      <c r="E110" s="112"/>
      <c r="F110" s="112"/>
      <c r="G110" s="106"/>
      <c r="H110" s="107"/>
      <c r="I110" s="284">
        <v>1</v>
      </c>
      <c r="J110" s="69"/>
      <c r="K110" s="69"/>
      <c r="L110" s="69"/>
      <c r="M110" s="69"/>
      <c r="N110" s="69"/>
      <c r="O110" s="69"/>
      <c r="P110" s="69"/>
      <c r="Q110" s="69"/>
      <c r="R110" s="69"/>
      <c r="S110" s="326"/>
      <c r="T110" s="322">
        <f t="shared" si="12"/>
        <v>0</v>
      </c>
      <c r="U110" s="100">
        <f t="shared" si="13"/>
        <v>0</v>
      </c>
      <c r="V110" s="101">
        <f>D89</f>
        <v>2012</v>
      </c>
      <c r="W110" s="272" t="s">
        <v>81</v>
      </c>
      <c r="X110" s="95">
        <f t="shared" si="14"/>
        <v>0</v>
      </c>
      <c r="Y110" s="114"/>
    </row>
    <row r="111" spans="1:25" ht="16.5" thickBot="1" x14ac:dyDescent="0.25">
      <c r="A111" s="104"/>
      <c r="B111" s="105"/>
      <c r="C111" s="105"/>
      <c r="D111" s="105"/>
      <c r="E111" s="112"/>
      <c r="F111" s="112"/>
      <c r="G111" s="106"/>
      <c r="H111" s="107"/>
      <c r="I111" s="284">
        <v>2</v>
      </c>
      <c r="J111" s="69"/>
      <c r="K111" s="69"/>
      <c r="L111" s="69"/>
      <c r="M111" s="69"/>
      <c r="N111" s="69"/>
      <c r="O111" s="69"/>
      <c r="P111" s="69"/>
      <c r="Q111" s="69"/>
      <c r="R111" s="69"/>
      <c r="S111" s="326"/>
      <c r="T111" s="322">
        <f t="shared" si="12"/>
        <v>0</v>
      </c>
      <c r="U111" s="100">
        <f t="shared" si="13"/>
        <v>0</v>
      </c>
      <c r="V111" s="101">
        <f>D89</f>
        <v>2012</v>
      </c>
      <c r="W111" s="272" t="s">
        <v>20</v>
      </c>
      <c r="X111" s="95">
        <f t="shared" si="14"/>
        <v>0</v>
      </c>
      <c r="Y111" s="114"/>
    </row>
    <row r="112" spans="1:25" ht="16.5" thickBot="1" x14ac:dyDescent="0.25">
      <c r="A112" s="104"/>
      <c r="B112" s="105"/>
      <c r="C112" s="105"/>
      <c r="D112" s="105"/>
      <c r="E112" s="112"/>
      <c r="F112" s="112"/>
      <c r="G112" s="106"/>
      <c r="H112" s="107"/>
      <c r="I112" s="284">
        <v>1</v>
      </c>
      <c r="J112" s="69"/>
      <c r="K112" s="69"/>
      <c r="L112" s="69"/>
      <c r="M112" s="69"/>
      <c r="N112" s="69"/>
      <c r="O112" s="69"/>
      <c r="P112" s="69"/>
      <c r="Q112" s="69"/>
      <c r="R112" s="69"/>
      <c r="S112" s="326"/>
      <c r="T112" s="322">
        <f t="shared" si="12"/>
        <v>0</v>
      </c>
      <c r="U112" s="100">
        <f t="shared" si="13"/>
        <v>0</v>
      </c>
      <c r="V112" s="101">
        <f>D89</f>
        <v>2012</v>
      </c>
      <c r="W112" s="272" t="s">
        <v>82</v>
      </c>
      <c r="X112" s="95">
        <f t="shared" si="14"/>
        <v>0</v>
      </c>
      <c r="Y112" s="103" t="s">
        <v>265</v>
      </c>
    </row>
    <row r="113" spans="1:25" ht="16.5" thickBot="1" x14ac:dyDescent="0.25">
      <c r="A113" s="104"/>
      <c r="B113" s="105"/>
      <c r="C113" s="105"/>
      <c r="D113" s="105"/>
      <c r="E113" s="112"/>
      <c r="F113" s="112"/>
      <c r="G113" s="106"/>
      <c r="H113" s="107"/>
      <c r="I113" s="284"/>
      <c r="J113" s="69"/>
      <c r="K113" s="69"/>
      <c r="L113" s="69"/>
      <c r="M113" s="69"/>
      <c r="N113" s="69"/>
      <c r="O113" s="69"/>
      <c r="P113" s="69"/>
      <c r="Q113" s="69"/>
      <c r="R113" s="69"/>
      <c r="S113" s="326"/>
      <c r="T113" s="322">
        <f t="shared" si="12"/>
        <v>0</v>
      </c>
      <c r="U113" s="100">
        <f t="shared" si="13"/>
        <v>0</v>
      </c>
      <c r="V113" s="101">
        <f>D89</f>
        <v>2012</v>
      </c>
      <c r="W113" s="475" t="s">
        <v>190</v>
      </c>
      <c r="X113" s="95">
        <f t="shared" si="14"/>
        <v>0</v>
      </c>
      <c r="Y113" s="103" t="s">
        <v>266</v>
      </c>
    </row>
    <row r="114" spans="1:25" ht="16.5" thickBot="1" x14ac:dyDescent="0.25">
      <c r="A114" s="104"/>
      <c r="B114" s="105"/>
      <c r="C114" s="105"/>
      <c r="D114" s="105"/>
      <c r="E114" s="112"/>
      <c r="F114" s="112"/>
      <c r="G114" s="106"/>
      <c r="H114" s="107"/>
      <c r="I114" s="284">
        <v>18</v>
      </c>
      <c r="J114" s="69"/>
      <c r="K114" s="69"/>
      <c r="L114" s="69"/>
      <c r="M114" s="69"/>
      <c r="N114" s="69"/>
      <c r="O114" s="69"/>
      <c r="P114" s="69"/>
      <c r="Q114" s="69"/>
      <c r="R114" s="69"/>
      <c r="S114" s="326"/>
      <c r="T114" s="322">
        <f t="shared" si="12"/>
        <v>0</v>
      </c>
      <c r="U114" s="100">
        <f t="shared" si="13"/>
        <v>0</v>
      </c>
      <c r="V114" s="101">
        <f>D89</f>
        <v>2012</v>
      </c>
      <c r="W114" s="272" t="s">
        <v>13</v>
      </c>
      <c r="X114" s="95">
        <f t="shared" si="14"/>
        <v>0</v>
      </c>
      <c r="Y114" s="103" t="s">
        <v>109</v>
      </c>
    </row>
    <row r="115" spans="1:25" ht="16.5" thickBot="1" x14ac:dyDescent="0.25">
      <c r="A115" s="104"/>
      <c r="B115" s="105"/>
      <c r="C115" s="105"/>
      <c r="D115" s="105"/>
      <c r="E115" s="112"/>
      <c r="F115" s="112"/>
      <c r="G115" s="106"/>
      <c r="H115" s="107"/>
      <c r="I115" s="69">
        <v>1</v>
      </c>
      <c r="J115" s="69"/>
      <c r="K115" s="69"/>
      <c r="L115" s="69"/>
      <c r="M115" s="69"/>
      <c r="N115" s="69"/>
      <c r="O115" s="69"/>
      <c r="P115" s="69"/>
      <c r="Q115" s="69"/>
      <c r="R115" s="69"/>
      <c r="S115" s="326"/>
      <c r="T115" s="322">
        <f t="shared" si="12"/>
        <v>0</v>
      </c>
      <c r="U115" s="100">
        <f t="shared" si="13"/>
        <v>0</v>
      </c>
      <c r="V115" s="101">
        <f>D89</f>
        <v>2012</v>
      </c>
      <c r="W115" s="273" t="s">
        <v>198</v>
      </c>
      <c r="X115" s="95">
        <f t="shared" si="14"/>
        <v>0</v>
      </c>
      <c r="Y115" s="113"/>
    </row>
    <row r="116" spans="1:25" ht="16.5" thickBot="1" x14ac:dyDescent="0.25">
      <c r="A116" s="104"/>
      <c r="B116" s="105"/>
      <c r="C116" s="105"/>
      <c r="D116" s="105"/>
      <c r="E116" s="112"/>
      <c r="F116" s="112"/>
      <c r="G116" s="106"/>
      <c r="H116" s="107"/>
      <c r="I116" s="69">
        <v>2</v>
      </c>
      <c r="J116" s="69"/>
      <c r="K116" s="69"/>
      <c r="L116" s="69"/>
      <c r="M116" s="69"/>
      <c r="N116" s="69"/>
      <c r="O116" s="69"/>
      <c r="P116" s="69"/>
      <c r="Q116" s="69"/>
      <c r="R116" s="69"/>
      <c r="S116" s="326"/>
      <c r="T116" s="322">
        <f t="shared" si="12"/>
        <v>0</v>
      </c>
      <c r="U116" s="100">
        <f t="shared" si="13"/>
        <v>0</v>
      </c>
      <c r="V116" s="101">
        <f>D89</f>
        <v>2012</v>
      </c>
      <c r="W116" s="273" t="s">
        <v>100</v>
      </c>
      <c r="X116" s="95">
        <f t="shared" si="14"/>
        <v>0</v>
      </c>
      <c r="Y116" s="113"/>
    </row>
    <row r="117" spans="1:25" ht="16.5" thickBot="1" x14ac:dyDescent="0.25">
      <c r="A117" s="104"/>
      <c r="B117" s="105"/>
      <c r="C117" s="105"/>
      <c r="D117" s="105"/>
      <c r="E117" s="112"/>
      <c r="F117" s="112"/>
      <c r="G117" s="106"/>
      <c r="H117" s="115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329">
        <v>3</v>
      </c>
      <c r="T117" s="323">
        <f t="shared" si="12"/>
        <v>3</v>
      </c>
      <c r="U117" s="418">
        <f t="shared" si="13"/>
        <v>1.4910536779324055E-3</v>
      </c>
      <c r="V117" s="101">
        <f>D89</f>
        <v>2012</v>
      </c>
      <c r="W117" s="276" t="s">
        <v>10</v>
      </c>
      <c r="X117" s="95">
        <f t="shared" si="14"/>
        <v>3</v>
      </c>
      <c r="Y117" s="103"/>
    </row>
    <row r="118" spans="1:25" ht="16.5" thickBot="1" x14ac:dyDescent="0.3">
      <c r="A118" s="104"/>
      <c r="B118" s="105"/>
      <c r="C118" s="105"/>
      <c r="D118" s="105"/>
      <c r="E118" s="112"/>
      <c r="F118" s="112"/>
      <c r="G118" s="106"/>
      <c r="H118" s="89"/>
      <c r="I118" s="90"/>
      <c r="J118" s="314"/>
      <c r="K118" s="90"/>
      <c r="L118" s="90"/>
      <c r="M118" s="90"/>
      <c r="N118" s="90"/>
      <c r="O118" s="90"/>
      <c r="P118" s="90"/>
      <c r="Q118" s="90"/>
      <c r="R118" s="90"/>
      <c r="S118" s="90"/>
      <c r="T118" s="321"/>
      <c r="U118" s="321"/>
      <c r="V118" s="123"/>
      <c r="W118" s="277" t="s">
        <v>172</v>
      </c>
      <c r="X118" s="95">
        <f t="shared" si="14"/>
        <v>0</v>
      </c>
      <c r="Y118" s="103"/>
    </row>
    <row r="119" spans="1:25" ht="16.5" thickBot="1" x14ac:dyDescent="0.25">
      <c r="A119" s="104"/>
      <c r="B119" s="105"/>
      <c r="C119" s="105"/>
      <c r="D119" s="105"/>
      <c r="E119" s="112"/>
      <c r="F119" s="112"/>
      <c r="G119" s="117"/>
      <c r="H119" s="97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325"/>
      <c r="T119" s="324">
        <f t="shared" ref="T119:T127" si="15">SUM(H119,J119,L119,N119,P119,R119,S119)</f>
        <v>0</v>
      </c>
      <c r="U119" s="216">
        <f>($T119)/$D$89</f>
        <v>0</v>
      </c>
      <c r="V119" s="101">
        <f>D89</f>
        <v>2012</v>
      </c>
      <c r="W119" s="271" t="s">
        <v>12</v>
      </c>
      <c r="X119" s="95">
        <f t="shared" si="14"/>
        <v>0</v>
      </c>
      <c r="Y119" s="103" t="s">
        <v>267</v>
      </c>
    </row>
    <row r="120" spans="1:25" ht="16.5" thickBot="1" x14ac:dyDescent="0.25">
      <c r="A120" s="104"/>
      <c r="B120" s="105"/>
      <c r="C120" s="105"/>
      <c r="D120" s="105"/>
      <c r="E120" s="112"/>
      <c r="F120" s="112"/>
      <c r="G120" s="117"/>
      <c r="H120" s="107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326"/>
      <c r="T120" s="322">
        <f t="shared" si="15"/>
        <v>0</v>
      </c>
      <c r="U120" s="216">
        <f t="shared" ref="U120:U127" si="16">($T120)/$D$89</f>
        <v>0</v>
      </c>
      <c r="V120" s="101">
        <f>D89</f>
        <v>2012</v>
      </c>
      <c r="W120" s="272" t="s">
        <v>87</v>
      </c>
      <c r="X120" s="95">
        <f t="shared" si="14"/>
        <v>0</v>
      </c>
      <c r="Y120" s="103" t="s">
        <v>268</v>
      </c>
    </row>
    <row r="121" spans="1:25" ht="16.5" thickBot="1" x14ac:dyDescent="0.25">
      <c r="A121" s="104"/>
      <c r="B121" s="105"/>
      <c r="C121" s="105"/>
      <c r="D121" s="105"/>
      <c r="E121" s="112"/>
      <c r="F121" s="112"/>
      <c r="G121" s="117"/>
      <c r="H121" s="107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326"/>
      <c r="T121" s="322">
        <f t="shared" si="15"/>
        <v>0</v>
      </c>
      <c r="U121" s="216">
        <f t="shared" si="16"/>
        <v>0</v>
      </c>
      <c r="V121" s="101">
        <f>D89</f>
        <v>2012</v>
      </c>
      <c r="W121" s="365" t="s">
        <v>89</v>
      </c>
      <c r="X121" s="95">
        <f t="shared" si="14"/>
        <v>0</v>
      </c>
      <c r="Y121" s="103" t="s">
        <v>269</v>
      </c>
    </row>
    <row r="122" spans="1:25" ht="16.5" thickBot="1" x14ac:dyDescent="0.25">
      <c r="A122" s="104"/>
      <c r="B122" s="105"/>
      <c r="C122" s="105"/>
      <c r="D122" s="105"/>
      <c r="E122" s="112"/>
      <c r="F122" s="112"/>
      <c r="G122" s="117"/>
      <c r="H122" s="107">
        <v>8</v>
      </c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326"/>
      <c r="T122" s="322">
        <f t="shared" si="15"/>
        <v>8</v>
      </c>
      <c r="U122" s="216">
        <f t="shared" si="16"/>
        <v>3.9761431411530811E-3</v>
      </c>
      <c r="V122" s="101">
        <f>D89</f>
        <v>2012</v>
      </c>
      <c r="W122" s="272" t="s">
        <v>75</v>
      </c>
      <c r="X122" s="95">
        <f t="shared" si="14"/>
        <v>8</v>
      </c>
      <c r="Y122" s="103"/>
    </row>
    <row r="123" spans="1:25" ht="16.5" thickBot="1" x14ac:dyDescent="0.25">
      <c r="A123" s="104"/>
      <c r="B123" s="105"/>
      <c r="C123" s="105"/>
      <c r="D123" s="105"/>
      <c r="E123" s="112"/>
      <c r="F123" s="112"/>
      <c r="G123" s="117"/>
      <c r="H123" s="107">
        <v>1</v>
      </c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326"/>
      <c r="T123" s="322">
        <f t="shared" si="15"/>
        <v>1</v>
      </c>
      <c r="U123" s="216">
        <f t="shared" si="16"/>
        <v>4.9701789264413514E-4</v>
      </c>
      <c r="V123" s="101">
        <f>D89</f>
        <v>2012</v>
      </c>
      <c r="W123" s="272" t="s">
        <v>183</v>
      </c>
      <c r="X123" s="95">
        <f t="shared" si="14"/>
        <v>1</v>
      </c>
      <c r="Y123" s="103"/>
    </row>
    <row r="124" spans="1:25" ht="16.5" thickBot="1" x14ac:dyDescent="0.25">
      <c r="A124" s="104"/>
      <c r="B124" s="105"/>
      <c r="C124" s="105"/>
      <c r="D124" s="105"/>
      <c r="E124" s="112"/>
      <c r="F124" s="112"/>
      <c r="G124" s="117"/>
      <c r="H124" s="107">
        <v>1</v>
      </c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326"/>
      <c r="T124" s="322">
        <f t="shared" si="15"/>
        <v>1</v>
      </c>
      <c r="U124" s="216">
        <f t="shared" si="16"/>
        <v>4.9701789264413514E-4</v>
      </c>
      <c r="V124" s="101">
        <f>D89</f>
        <v>2012</v>
      </c>
      <c r="W124" s="273" t="s">
        <v>28</v>
      </c>
      <c r="X124" s="95">
        <f t="shared" si="14"/>
        <v>1</v>
      </c>
      <c r="Y124" s="103"/>
    </row>
    <row r="125" spans="1:25" ht="16.5" thickBot="1" x14ac:dyDescent="0.25">
      <c r="A125" s="104"/>
      <c r="B125" s="105"/>
      <c r="C125" s="105"/>
      <c r="D125" s="105"/>
      <c r="E125" s="112"/>
      <c r="F125" s="112"/>
      <c r="G125" s="117"/>
      <c r="H125" s="115">
        <v>1</v>
      </c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329"/>
      <c r="T125" s="322">
        <f t="shared" si="15"/>
        <v>1</v>
      </c>
      <c r="U125" s="216">
        <f t="shared" si="16"/>
        <v>4.9701789264413514E-4</v>
      </c>
      <c r="V125" s="101">
        <f>D89</f>
        <v>2012</v>
      </c>
      <c r="W125" s="276" t="s">
        <v>184</v>
      </c>
      <c r="X125" s="95">
        <f t="shared" si="14"/>
        <v>1</v>
      </c>
      <c r="Y125" s="282"/>
    </row>
    <row r="126" spans="1:25" ht="16.5" thickBot="1" x14ac:dyDescent="0.25">
      <c r="A126" s="104"/>
      <c r="B126" s="105"/>
      <c r="C126" s="105"/>
      <c r="D126" s="105"/>
      <c r="E126" s="112"/>
      <c r="F126" s="112"/>
      <c r="G126" s="117"/>
      <c r="H126" s="115">
        <v>2</v>
      </c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329"/>
      <c r="T126" s="322">
        <f t="shared" si="15"/>
        <v>2</v>
      </c>
      <c r="U126" s="216">
        <f t="shared" si="16"/>
        <v>9.9403578528827028E-4</v>
      </c>
      <c r="V126" s="101">
        <f>D89</f>
        <v>2012</v>
      </c>
      <c r="W126" s="276" t="s">
        <v>16</v>
      </c>
      <c r="X126" s="95">
        <f t="shared" si="14"/>
        <v>2</v>
      </c>
      <c r="Y126" s="103"/>
    </row>
    <row r="127" spans="1:25" ht="16.5" thickBot="1" x14ac:dyDescent="0.25">
      <c r="A127" s="125"/>
      <c r="B127" s="126"/>
      <c r="C127" s="126"/>
      <c r="D127" s="126"/>
      <c r="E127" s="127"/>
      <c r="F127" s="127"/>
      <c r="G127" s="128"/>
      <c r="H127" s="115">
        <f>32-7</f>
        <v>25</v>
      </c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329"/>
      <c r="T127" s="322">
        <f t="shared" si="15"/>
        <v>25</v>
      </c>
      <c r="U127" s="320">
        <f t="shared" si="16"/>
        <v>1.2425447316103381E-2</v>
      </c>
      <c r="V127" s="101">
        <f>D89</f>
        <v>2012</v>
      </c>
      <c r="W127" s="274" t="s">
        <v>163</v>
      </c>
      <c r="X127" s="279">
        <f>T127</f>
        <v>25</v>
      </c>
      <c r="Y127" s="285"/>
    </row>
    <row r="128" spans="1:25" ht="15.75" thickBot="1" x14ac:dyDescent="0.25">
      <c r="A128" s="130"/>
      <c r="B128" s="130"/>
      <c r="C128" s="130"/>
      <c r="D128" s="130"/>
      <c r="E128" s="130"/>
      <c r="F128" s="130"/>
      <c r="G128" s="53" t="s">
        <v>5</v>
      </c>
      <c r="H128" s="131">
        <f>SUM(H90:H127)</f>
        <v>92</v>
      </c>
      <c r="I128" s="131">
        <f>SUM(I90:I127)</f>
        <v>55</v>
      </c>
      <c r="J128" s="131">
        <f>SUM(J90:J127)</f>
        <v>34</v>
      </c>
      <c r="K128" s="131">
        <f t="shared" ref="K128:R128" si="17">SUM(K90:K127)</f>
        <v>0</v>
      </c>
      <c r="L128" s="131">
        <f t="shared" si="17"/>
        <v>0</v>
      </c>
      <c r="M128" s="131">
        <f t="shared" si="17"/>
        <v>0</v>
      </c>
      <c r="N128" s="131">
        <f t="shared" si="17"/>
        <v>0</v>
      </c>
      <c r="O128" s="131">
        <f t="shared" si="17"/>
        <v>0</v>
      </c>
      <c r="P128" s="131">
        <f t="shared" si="17"/>
        <v>0</v>
      </c>
      <c r="Q128" s="131">
        <f t="shared" si="17"/>
        <v>0</v>
      </c>
      <c r="R128" s="131">
        <f t="shared" si="17"/>
        <v>0</v>
      </c>
      <c r="S128" s="131">
        <f>SUM(S90:S127)</f>
        <v>24</v>
      </c>
      <c r="T128" s="262">
        <f>SUM(H128,J128,L128,N128,P128,R128,S128)</f>
        <v>150</v>
      </c>
      <c r="U128" s="216">
        <f>($T128)/$D$89</f>
        <v>7.4552683896620273E-2</v>
      </c>
      <c r="V128" s="101">
        <f>D89</f>
        <v>2012</v>
      </c>
      <c r="W128" s="46"/>
    </row>
    <row r="130" spans="1:25" ht="15.75" thickBot="1" x14ac:dyDescent="0.3"/>
    <row r="131" spans="1:25" ht="75.75" thickBot="1" x14ac:dyDescent="0.3">
      <c r="A131" s="48"/>
      <c r="B131" s="48" t="s">
        <v>23</v>
      </c>
      <c r="C131" s="49" t="s">
        <v>55</v>
      </c>
      <c r="D131" s="49" t="s">
        <v>18</v>
      </c>
      <c r="E131" s="48" t="s">
        <v>17</v>
      </c>
      <c r="F131" s="50" t="s">
        <v>1</v>
      </c>
      <c r="G131" s="51" t="s">
        <v>24</v>
      </c>
      <c r="H131" s="52" t="s">
        <v>76</v>
      </c>
      <c r="I131" s="52" t="s">
        <v>77</v>
      </c>
      <c r="J131" s="52" t="s">
        <v>56</v>
      </c>
      <c r="K131" s="52" t="s">
        <v>61</v>
      </c>
      <c r="L131" s="52" t="s">
        <v>57</v>
      </c>
      <c r="M131" s="52" t="s">
        <v>62</v>
      </c>
      <c r="N131" s="52" t="s">
        <v>58</v>
      </c>
      <c r="O131" s="52" t="s">
        <v>63</v>
      </c>
      <c r="P131" s="52" t="s">
        <v>59</v>
      </c>
      <c r="Q131" s="52" t="s">
        <v>78</v>
      </c>
      <c r="R131" s="52" t="s">
        <v>128</v>
      </c>
      <c r="S131" s="52" t="s">
        <v>43</v>
      </c>
      <c r="T131" s="52" t="s">
        <v>5</v>
      </c>
      <c r="U131" s="48" t="s">
        <v>2</v>
      </c>
      <c r="V131" s="86" t="s">
        <v>73</v>
      </c>
      <c r="W131" s="87" t="s">
        <v>21</v>
      </c>
      <c r="X131" s="49" t="s">
        <v>18</v>
      </c>
      <c r="Y131" s="88" t="s">
        <v>7</v>
      </c>
    </row>
    <row r="132" spans="1:25" ht="15.75" thickBot="1" x14ac:dyDescent="0.3">
      <c r="A132" s="449">
        <v>1486328</v>
      </c>
      <c r="B132" s="278" t="s">
        <v>122</v>
      </c>
      <c r="C132" s="449">
        <v>1920</v>
      </c>
      <c r="D132" s="449">
        <v>2038</v>
      </c>
      <c r="E132" s="454">
        <v>1836</v>
      </c>
      <c r="F132" s="455">
        <f>E132/D132</f>
        <v>0.90088321884200195</v>
      </c>
      <c r="G132" s="54">
        <v>45028</v>
      </c>
      <c r="H132" s="89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1"/>
      <c r="T132" s="413"/>
      <c r="U132" s="123"/>
      <c r="V132" s="91"/>
      <c r="W132" s="93" t="s">
        <v>79</v>
      </c>
      <c r="X132" s="279">
        <v>578.5</v>
      </c>
      <c r="Y132" s="84" t="s">
        <v>74</v>
      </c>
    </row>
    <row r="133" spans="1:25" ht="16.5" thickBot="1" x14ac:dyDescent="0.25">
      <c r="A133" s="94"/>
      <c r="B133" s="95"/>
      <c r="C133" s="95"/>
      <c r="D133" s="95"/>
      <c r="E133" s="95"/>
      <c r="F133" s="95"/>
      <c r="G133" s="96"/>
      <c r="H133" s="97">
        <v>43</v>
      </c>
      <c r="I133" s="98"/>
      <c r="J133" s="98">
        <v>3</v>
      </c>
      <c r="K133" s="98"/>
      <c r="L133" s="98"/>
      <c r="M133" s="98"/>
      <c r="N133" s="98"/>
      <c r="O133" s="98"/>
      <c r="P133" s="98"/>
      <c r="Q133" s="98"/>
      <c r="R133" s="98"/>
      <c r="S133" s="325">
        <v>40</v>
      </c>
      <c r="T133" s="324">
        <f>SUM(H133,J133,L133,N133,P133,R133,S133)</f>
        <v>86</v>
      </c>
      <c r="U133" s="417">
        <f>($T133)/$D$132</f>
        <v>4.2198233562315994E-2</v>
      </c>
      <c r="V133" s="101">
        <f>D132</f>
        <v>2038</v>
      </c>
      <c r="W133" s="271" t="s">
        <v>16</v>
      </c>
      <c r="X133" s="95">
        <f>T133</f>
        <v>86</v>
      </c>
      <c r="Y133" s="280" t="s">
        <v>135</v>
      </c>
    </row>
    <row r="134" spans="1:25" ht="16.5" thickBot="1" x14ac:dyDescent="0.25">
      <c r="A134" s="104"/>
      <c r="B134" s="105"/>
      <c r="C134" s="105"/>
      <c r="D134" s="105"/>
      <c r="E134" s="105"/>
      <c r="F134" s="105"/>
      <c r="G134" s="106"/>
      <c r="H134" s="107">
        <v>13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326">
        <v>1</v>
      </c>
      <c r="T134" s="322">
        <f t="shared" ref="T134:T160" si="18">SUM(H134,J134,L134,N134,P134,R134,S134)</f>
        <v>14</v>
      </c>
      <c r="U134" s="100">
        <f t="shared" ref="U134:U160" si="19">($T134)/$D$132</f>
        <v>6.8694798822374874E-3</v>
      </c>
      <c r="V134" s="101">
        <f>D132</f>
        <v>2038</v>
      </c>
      <c r="W134" s="272" t="s">
        <v>6</v>
      </c>
      <c r="X134" s="95">
        <f t="shared" ref="X134:X169" si="20">T134</f>
        <v>14</v>
      </c>
      <c r="Y134" s="280" t="s">
        <v>173</v>
      </c>
    </row>
    <row r="135" spans="1:25" ht="16.5" thickBot="1" x14ac:dyDescent="0.25">
      <c r="A135" s="104"/>
      <c r="B135" s="105"/>
      <c r="C135" s="105"/>
      <c r="D135" s="105"/>
      <c r="E135" s="112"/>
      <c r="F135" s="112"/>
      <c r="G135" s="106"/>
      <c r="H135" s="107">
        <v>20</v>
      </c>
      <c r="I135" s="69"/>
      <c r="J135" s="69">
        <v>4</v>
      </c>
      <c r="K135" s="69"/>
      <c r="L135" s="69"/>
      <c r="M135" s="69"/>
      <c r="N135" s="69"/>
      <c r="O135" s="69"/>
      <c r="P135" s="69"/>
      <c r="Q135" s="69"/>
      <c r="R135" s="69"/>
      <c r="S135" s="326">
        <v>10</v>
      </c>
      <c r="T135" s="322">
        <f t="shared" si="18"/>
        <v>34</v>
      </c>
      <c r="U135" s="100">
        <f t="shared" si="19"/>
        <v>1.6683022571148183E-2</v>
      </c>
      <c r="V135" s="101">
        <f>D132</f>
        <v>2038</v>
      </c>
      <c r="W135" s="272" t="s">
        <v>14</v>
      </c>
      <c r="X135" s="95">
        <f t="shared" si="20"/>
        <v>34</v>
      </c>
      <c r="Y135" s="318"/>
    </row>
    <row r="136" spans="1:25" ht="16.5" thickBot="1" x14ac:dyDescent="0.25">
      <c r="A136" s="104"/>
      <c r="B136" s="105"/>
      <c r="C136" s="105"/>
      <c r="D136" s="105"/>
      <c r="E136" s="112"/>
      <c r="F136" s="112"/>
      <c r="G136" s="106"/>
      <c r="H136" s="107">
        <v>8</v>
      </c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326">
        <v>3</v>
      </c>
      <c r="T136" s="322">
        <f t="shared" si="18"/>
        <v>11</v>
      </c>
      <c r="U136" s="100">
        <f t="shared" si="19"/>
        <v>5.3974484789008834E-3</v>
      </c>
      <c r="V136" s="101">
        <f>D132</f>
        <v>2038</v>
      </c>
      <c r="W136" s="272" t="s">
        <v>15</v>
      </c>
      <c r="X136" s="95">
        <f t="shared" si="20"/>
        <v>11</v>
      </c>
      <c r="Y136" s="442"/>
    </row>
    <row r="137" spans="1:25" ht="16.5" thickBot="1" x14ac:dyDescent="0.25">
      <c r="A137" s="104"/>
      <c r="B137" s="105"/>
      <c r="C137" s="105"/>
      <c r="D137" s="105"/>
      <c r="E137" s="112"/>
      <c r="F137" s="112"/>
      <c r="G137" s="106"/>
      <c r="H137" s="107">
        <v>5</v>
      </c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326"/>
      <c r="T137" s="322">
        <f t="shared" si="18"/>
        <v>5</v>
      </c>
      <c r="U137" s="100">
        <f t="shared" si="19"/>
        <v>2.4533856722276743E-3</v>
      </c>
      <c r="V137" s="101">
        <f>D132</f>
        <v>2038</v>
      </c>
      <c r="W137" s="272" t="s">
        <v>32</v>
      </c>
      <c r="X137" s="95">
        <f t="shared" si="20"/>
        <v>5</v>
      </c>
      <c r="Y137" s="442"/>
    </row>
    <row r="138" spans="1:25" ht="16.5" thickBot="1" x14ac:dyDescent="0.25">
      <c r="A138" s="104"/>
      <c r="B138" s="105"/>
      <c r="C138" s="105"/>
      <c r="D138" s="105"/>
      <c r="E138" s="112"/>
      <c r="F138" s="112"/>
      <c r="G138" s="106"/>
      <c r="H138" s="107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326"/>
      <c r="T138" s="322">
        <f t="shared" si="18"/>
        <v>0</v>
      </c>
      <c r="U138" s="100">
        <f t="shared" si="19"/>
        <v>0</v>
      </c>
      <c r="V138" s="101">
        <f>D132</f>
        <v>2038</v>
      </c>
      <c r="W138" s="272" t="s">
        <v>33</v>
      </c>
      <c r="X138" s="95">
        <f t="shared" si="20"/>
        <v>0</v>
      </c>
      <c r="Y138" s="113"/>
    </row>
    <row r="139" spans="1:25" ht="16.5" thickBot="1" x14ac:dyDescent="0.25">
      <c r="A139" s="104"/>
      <c r="B139" s="105"/>
      <c r="C139" s="105"/>
      <c r="D139" s="105"/>
      <c r="E139" s="112"/>
      <c r="F139" s="112"/>
      <c r="G139" s="106"/>
      <c r="H139" s="107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326"/>
      <c r="T139" s="322">
        <f t="shared" si="18"/>
        <v>0</v>
      </c>
      <c r="U139" s="100">
        <f t="shared" si="19"/>
        <v>0</v>
      </c>
      <c r="V139" s="101">
        <f>D132</f>
        <v>2038</v>
      </c>
      <c r="W139" s="272" t="s">
        <v>219</v>
      </c>
      <c r="X139" s="95">
        <f t="shared" si="20"/>
        <v>0</v>
      </c>
      <c r="Y139" s="457"/>
    </row>
    <row r="140" spans="1:25" ht="16.5" thickBot="1" x14ac:dyDescent="0.25">
      <c r="A140" s="104"/>
      <c r="B140" s="105"/>
      <c r="C140" s="105"/>
      <c r="D140" s="105"/>
      <c r="E140" s="112"/>
      <c r="F140" s="112"/>
      <c r="G140" s="106"/>
      <c r="H140" s="107">
        <v>1</v>
      </c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326"/>
      <c r="T140" s="322">
        <f t="shared" si="18"/>
        <v>1</v>
      </c>
      <c r="U140" s="100">
        <f t="shared" si="19"/>
        <v>4.906771344455348E-4</v>
      </c>
      <c r="V140" s="101">
        <f>D132</f>
        <v>2038</v>
      </c>
      <c r="W140" s="272" t="s">
        <v>31</v>
      </c>
      <c r="X140" s="95">
        <f t="shared" si="20"/>
        <v>1</v>
      </c>
      <c r="Y140" s="113"/>
    </row>
    <row r="141" spans="1:25" ht="16.5" thickBot="1" x14ac:dyDescent="0.25">
      <c r="A141" s="104"/>
      <c r="B141" s="105"/>
      <c r="C141" s="105"/>
      <c r="D141" s="105"/>
      <c r="E141" s="112"/>
      <c r="F141" s="112"/>
      <c r="G141" s="106"/>
      <c r="H141" s="107">
        <v>8</v>
      </c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326">
        <v>3</v>
      </c>
      <c r="T141" s="322">
        <f t="shared" si="18"/>
        <v>11</v>
      </c>
      <c r="U141" s="100">
        <f t="shared" si="19"/>
        <v>5.3974484789008834E-3</v>
      </c>
      <c r="V141" s="101">
        <f>D132</f>
        <v>2038</v>
      </c>
      <c r="W141" s="272" t="s">
        <v>0</v>
      </c>
      <c r="X141" s="95">
        <f t="shared" si="20"/>
        <v>11</v>
      </c>
      <c r="Y141" s="318"/>
    </row>
    <row r="142" spans="1:25" ht="16.5" thickBot="1" x14ac:dyDescent="0.25">
      <c r="A142" s="104"/>
      <c r="B142" s="105"/>
      <c r="C142" s="105"/>
      <c r="D142" s="105"/>
      <c r="E142" s="112"/>
      <c r="F142" s="112"/>
      <c r="G142" s="106"/>
      <c r="H142" s="107">
        <v>2</v>
      </c>
      <c r="I142" s="69"/>
      <c r="J142" s="69"/>
      <c r="K142" s="69"/>
      <c r="L142" s="69"/>
      <c r="M142" s="69"/>
      <c r="N142" s="69"/>
      <c r="O142" s="69"/>
      <c r="P142" s="69"/>
      <c r="Q142" s="69"/>
      <c r="R142" s="69">
        <v>3</v>
      </c>
      <c r="S142" s="326">
        <v>1</v>
      </c>
      <c r="T142" s="322">
        <f t="shared" si="18"/>
        <v>6</v>
      </c>
      <c r="U142" s="100">
        <f t="shared" si="19"/>
        <v>2.944062806673209E-3</v>
      </c>
      <c r="V142" s="101">
        <f>D132</f>
        <v>2038</v>
      </c>
      <c r="W142" s="272" t="s">
        <v>12</v>
      </c>
      <c r="X142" s="95">
        <f t="shared" si="20"/>
        <v>6</v>
      </c>
      <c r="Y142" s="114"/>
    </row>
    <row r="143" spans="1:25" ht="16.5" thickBot="1" x14ac:dyDescent="0.25">
      <c r="A143" s="104"/>
      <c r="B143" s="105"/>
      <c r="C143" s="105"/>
      <c r="D143" s="105"/>
      <c r="E143" s="112"/>
      <c r="F143" s="112" t="s">
        <v>109</v>
      </c>
      <c r="G143" s="106"/>
      <c r="H143" s="107">
        <v>11</v>
      </c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326"/>
      <c r="T143" s="322">
        <f t="shared" si="18"/>
        <v>11</v>
      </c>
      <c r="U143" s="100">
        <f t="shared" si="19"/>
        <v>5.3974484789008834E-3</v>
      </c>
      <c r="V143" s="101">
        <f>D132</f>
        <v>2038</v>
      </c>
      <c r="W143" s="272" t="s">
        <v>35</v>
      </c>
      <c r="X143" s="95">
        <f t="shared" si="20"/>
        <v>11</v>
      </c>
      <c r="Y143" s="114"/>
    </row>
    <row r="144" spans="1:25" ht="16.5" thickBot="1" x14ac:dyDescent="0.25">
      <c r="A144" s="104"/>
      <c r="B144" s="105"/>
      <c r="C144" s="105"/>
      <c r="D144" s="105"/>
      <c r="E144" s="112"/>
      <c r="F144" s="112"/>
      <c r="G144" s="106"/>
      <c r="H144" s="107"/>
      <c r="I144" s="69"/>
      <c r="J144" s="69">
        <v>7</v>
      </c>
      <c r="K144" s="69"/>
      <c r="L144" s="69"/>
      <c r="M144" s="69"/>
      <c r="N144" s="69"/>
      <c r="O144" s="69"/>
      <c r="P144" s="69"/>
      <c r="Q144" s="69"/>
      <c r="R144" s="69"/>
      <c r="S144" s="326"/>
      <c r="T144" s="322">
        <f t="shared" si="18"/>
        <v>7</v>
      </c>
      <c r="U144" s="100">
        <f t="shared" si="19"/>
        <v>3.4347399411187437E-3</v>
      </c>
      <c r="V144" s="101">
        <f>D132</f>
        <v>2038</v>
      </c>
      <c r="W144" s="273" t="s">
        <v>29</v>
      </c>
      <c r="X144" s="95">
        <f t="shared" si="20"/>
        <v>7</v>
      </c>
      <c r="Y144" s="111"/>
    </row>
    <row r="145" spans="1:25" ht="16.5" thickBot="1" x14ac:dyDescent="0.25">
      <c r="A145" s="104"/>
      <c r="B145" s="105"/>
      <c r="C145" s="105"/>
      <c r="D145" s="105"/>
      <c r="E145" s="112"/>
      <c r="F145" s="112"/>
      <c r="G145" s="117"/>
      <c r="H145" s="118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326"/>
      <c r="T145" s="322">
        <f t="shared" si="18"/>
        <v>0</v>
      </c>
      <c r="U145" s="100">
        <f t="shared" si="19"/>
        <v>0</v>
      </c>
      <c r="V145" s="101">
        <f>D132</f>
        <v>2038</v>
      </c>
      <c r="W145" s="273" t="s">
        <v>28</v>
      </c>
      <c r="X145" s="95">
        <f t="shared" si="20"/>
        <v>0</v>
      </c>
      <c r="Y145" s="282"/>
    </row>
    <row r="146" spans="1:25" ht="16.5" thickBot="1" x14ac:dyDescent="0.25">
      <c r="A146" s="104"/>
      <c r="B146" s="105"/>
      <c r="C146" s="105"/>
      <c r="D146" s="105"/>
      <c r="E146" s="112"/>
      <c r="F146" s="112"/>
      <c r="G146" s="117"/>
      <c r="H146" s="118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326"/>
      <c r="T146" s="322">
        <f t="shared" si="18"/>
        <v>0</v>
      </c>
      <c r="U146" s="100">
        <f t="shared" si="19"/>
        <v>0</v>
      </c>
      <c r="V146" s="101">
        <f>D132</f>
        <v>2038</v>
      </c>
      <c r="W146" s="273" t="s">
        <v>208</v>
      </c>
      <c r="X146" s="95">
        <f t="shared" si="20"/>
        <v>0</v>
      </c>
      <c r="Y146" s="111"/>
    </row>
    <row r="147" spans="1:25" ht="16.5" thickBot="1" x14ac:dyDescent="0.25">
      <c r="A147" s="104"/>
      <c r="B147" s="105"/>
      <c r="C147" s="105"/>
      <c r="D147" s="105"/>
      <c r="E147" s="112"/>
      <c r="F147" s="112"/>
      <c r="G147" s="117"/>
      <c r="H147" s="219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>
        <v>2</v>
      </c>
      <c r="S147" s="327"/>
      <c r="T147" s="323">
        <f t="shared" si="18"/>
        <v>2</v>
      </c>
      <c r="U147" s="320">
        <f t="shared" si="19"/>
        <v>9.813542688910696E-4</v>
      </c>
      <c r="V147" s="311">
        <f>D132</f>
        <v>2038</v>
      </c>
      <c r="W147" s="274" t="s">
        <v>124</v>
      </c>
      <c r="X147" s="95">
        <f t="shared" si="20"/>
        <v>2</v>
      </c>
      <c r="Y147" s="282"/>
    </row>
    <row r="148" spans="1:25" ht="16.5" thickBot="1" x14ac:dyDescent="0.25">
      <c r="A148" s="104"/>
      <c r="B148" s="105"/>
      <c r="C148" s="105"/>
      <c r="D148" s="105"/>
      <c r="E148" s="112"/>
      <c r="F148" s="112"/>
      <c r="G148" s="106"/>
      <c r="H148" s="97"/>
      <c r="I148" s="119">
        <v>6</v>
      </c>
      <c r="J148" s="119">
        <v>2</v>
      </c>
      <c r="K148" s="119"/>
      <c r="L148" s="119"/>
      <c r="M148" s="119"/>
      <c r="N148" s="119"/>
      <c r="O148" s="119"/>
      <c r="P148" s="119"/>
      <c r="Q148" s="119"/>
      <c r="R148" s="119"/>
      <c r="S148" s="328"/>
      <c r="T148" s="324">
        <f t="shared" si="18"/>
        <v>2</v>
      </c>
      <c r="U148" s="216">
        <f t="shared" si="19"/>
        <v>9.813542688910696E-4</v>
      </c>
      <c r="V148" s="101">
        <f>D132</f>
        <v>2038</v>
      </c>
      <c r="W148" s="275" t="s">
        <v>11</v>
      </c>
      <c r="X148" s="95">
        <f t="shared" si="20"/>
        <v>2</v>
      </c>
      <c r="Y148" s="114"/>
    </row>
    <row r="149" spans="1:25" ht="16.5" thickBot="1" x14ac:dyDescent="0.25">
      <c r="A149" s="104"/>
      <c r="B149" s="105"/>
      <c r="C149" s="105"/>
      <c r="D149" s="105"/>
      <c r="E149" s="112"/>
      <c r="F149" s="112"/>
      <c r="G149" s="106"/>
      <c r="H149" s="107"/>
      <c r="I149" s="283">
        <v>1</v>
      </c>
      <c r="J149" s="69"/>
      <c r="K149" s="69"/>
      <c r="L149" s="69"/>
      <c r="M149" s="69"/>
      <c r="N149" s="69"/>
      <c r="O149" s="69"/>
      <c r="P149" s="69"/>
      <c r="Q149" s="69"/>
      <c r="R149" s="69"/>
      <c r="S149" s="326"/>
      <c r="T149" s="322">
        <f t="shared" si="18"/>
        <v>0</v>
      </c>
      <c r="U149" s="100">
        <f t="shared" si="19"/>
        <v>0</v>
      </c>
      <c r="V149" s="101">
        <f>D132</f>
        <v>2038</v>
      </c>
      <c r="W149" s="474" t="s">
        <v>102</v>
      </c>
      <c r="X149" s="95">
        <f t="shared" si="20"/>
        <v>0</v>
      </c>
      <c r="Y149" s="114"/>
    </row>
    <row r="150" spans="1:25" ht="16.5" thickBot="1" x14ac:dyDescent="0.25">
      <c r="A150" s="104"/>
      <c r="B150" s="105"/>
      <c r="C150" s="105"/>
      <c r="D150" s="105"/>
      <c r="E150" s="112"/>
      <c r="F150" s="112"/>
      <c r="G150" s="106"/>
      <c r="H150" s="107"/>
      <c r="I150" s="284">
        <v>4</v>
      </c>
      <c r="J150" s="69">
        <v>1</v>
      </c>
      <c r="K150" s="69"/>
      <c r="L150" s="69"/>
      <c r="M150" s="69"/>
      <c r="N150" s="69"/>
      <c r="O150" s="69"/>
      <c r="P150" s="69"/>
      <c r="Q150" s="69"/>
      <c r="R150" s="69"/>
      <c r="S150" s="326"/>
      <c r="T150" s="322">
        <f t="shared" si="18"/>
        <v>1</v>
      </c>
      <c r="U150" s="100">
        <f t="shared" si="19"/>
        <v>4.906771344455348E-4</v>
      </c>
      <c r="V150" s="101">
        <f>D132</f>
        <v>2038</v>
      </c>
      <c r="W150" s="272" t="s">
        <v>3</v>
      </c>
      <c r="X150" s="95">
        <f t="shared" si="20"/>
        <v>1</v>
      </c>
      <c r="Y150" s="113"/>
    </row>
    <row r="151" spans="1:25" ht="16.5" thickBot="1" x14ac:dyDescent="0.25">
      <c r="A151" s="104"/>
      <c r="B151" s="105"/>
      <c r="C151" s="105"/>
      <c r="D151" s="105"/>
      <c r="E151" s="105"/>
      <c r="F151" s="112"/>
      <c r="G151" s="106"/>
      <c r="H151" s="107"/>
      <c r="I151" s="284">
        <v>28</v>
      </c>
      <c r="J151" s="69"/>
      <c r="K151" s="69"/>
      <c r="L151" s="69"/>
      <c r="M151" s="69"/>
      <c r="N151" s="69"/>
      <c r="O151" s="69"/>
      <c r="P151" s="69"/>
      <c r="Q151" s="69"/>
      <c r="R151" s="69"/>
      <c r="S151" s="326"/>
      <c r="T151" s="322">
        <f t="shared" si="18"/>
        <v>0</v>
      </c>
      <c r="U151" s="100">
        <f t="shared" si="19"/>
        <v>0</v>
      </c>
      <c r="V151" s="101">
        <f>D132</f>
        <v>2038</v>
      </c>
      <c r="W151" s="272" t="s">
        <v>8</v>
      </c>
      <c r="X151" s="95">
        <f t="shared" si="20"/>
        <v>0</v>
      </c>
      <c r="Y151" s="114"/>
    </row>
    <row r="152" spans="1:25" ht="16.5" thickBot="1" x14ac:dyDescent="0.25">
      <c r="A152" s="104"/>
      <c r="B152" s="105"/>
      <c r="C152" s="105"/>
      <c r="D152" s="105"/>
      <c r="E152" s="105"/>
      <c r="F152" s="112"/>
      <c r="G152" s="106"/>
      <c r="H152" s="107"/>
      <c r="I152" s="284"/>
      <c r="J152" s="69"/>
      <c r="K152" s="69"/>
      <c r="L152" s="69"/>
      <c r="M152" s="69"/>
      <c r="N152" s="69"/>
      <c r="O152" s="69"/>
      <c r="P152" s="69"/>
      <c r="Q152" s="69"/>
      <c r="R152" s="69"/>
      <c r="S152" s="326"/>
      <c r="T152" s="322">
        <f t="shared" si="18"/>
        <v>0</v>
      </c>
      <c r="U152" s="100">
        <f t="shared" si="19"/>
        <v>0</v>
      </c>
      <c r="V152" s="101">
        <f>D132</f>
        <v>2038</v>
      </c>
      <c r="W152" s="272" t="s">
        <v>9</v>
      </c>
      <c r="X152" s="95">
        <f t="shared" si="20"/>
        <v>0</v>
      </c>
      <c r="Y152" s="114"/>
    </row>
    <row r="153" spans="1:25" ht="16.5" thickBot="1" x14ac:dyDescent="0.25">
      <c r="A153" s="104"/>
      <c r="B153" s="105"/>
      <c r="C153" s="105"/>
      <c r="D153" s="105"/>
      <c r="E153" s="105"/>
      <c r="F153" s="112"/>
      <c r="G153" s="106"/>
      <c r="H153" s="107"/>
      <c r="I153" s="284"/>
      <c r="J153" s="69"/>
      <c r="K153" s="69"/>
      <c r="L153" s="69"/>
      <c r="M153" s="69"/>
      <c r="N153" s="69"/>
      <c r="O153" s="69"/>
      <c r="P153" s="69"/>
      <c r="Q153" s="69"/>
      <c r="R153" s="69"/>
      <c r="S153" s="326"/>
      <c r="T153" s="322">
        <f t="shared" si="18"/>
        <v>0</v>
      </c>
      <c r="U153" s="100">
        <f t="shared" si="19"/>
        <v>0</v>
      </c>
      <c r="V153" s="101">
        <f>D132</f>
        <v>2038</v>
      </c>
      <c r="W153" s="272" t="s">
        <v>81</v>
      </c>
      <c r="X153" s="95">
        <f t="shared" si="20"/>
        <v>0</v>
      </c>
      <c r="Y153" s="114"/>
    </row>
    <row r="154" spans="1:25" ht="16.5" thickBot="1" x14ac:dyDescent="0.25">
      <c r="A154" s="104"/>
      <c r="B154" s="105"/>
      <c r="C154" s="105"/>
      <c r="D154" s="105"/>
      <c r="E154" s="105"/>
      <c r="F154" s="112"/>
      <c r="G154" s="106"/>
      <c r="H154" s="107"/>
      <c r="I154" s="284">
        <v>6</v>
      </c>
      <c r="J154" s="69"/>
      <c r="K154" s="69"/>
      <c r="L154" s="69"/>
      <c r="M154" s="69"/>
      <c r="N154" s="69"/>
      <c r="O154" s="69"/>
      <c r="P154" s="69"/>
      <c r="Q154" s="69"/>
      <c r="R154" s="69"/>
      <c r="S154" s="326"/>
      <c r="T154" s="322">
        <f t="shared" si="18"/>
        <v>0</v>
      </c>
      <c r="U154" s="100">
        <f t="shared" si="19"/>
        <v>0</v>
      </c>
      <c r="V154" s="101">
        <f>D132</f>
        <v>2038</v>
      </c>
      <c r="W154" s="272" t="s">
        <v>20</v>
      </c>
      <c r="X154" s="95">
        <f t="shared" si="20"/>
        <v>0</v>
      </c>
      <c r="Y154" s="114"/>
    </row>
    <row r="155" spans="1:25" ht="16.5" thickBot="1" x14ac:dyDescent="0.25">
      <c r="A155" s="104"/>
      <c r="B155" s="105"/>
      <c r="C155" s="105"/>
      <c r="D155" s="105"/>
      <c r="E155" s="105"/>
      <c r="F155" s="112"/>
      <c r="G155" s="106"/>
      <c r="H155" s="107"/>
      <c r="I155" s="284"/>
      <c r="J155" s="69"/>
      <c r="K155" s="69"/>
      <c r="L155" s="69"/>
      <c r="M155" s="69"/>
      <c r="N155" s="69"/>
      <c r="O155" s="69"/>
      <c r="P155" s="69"/>
      <c r="Q155" s="69"/>
      <c r="R155" s="69"/>
      <c r="S155" s="326"/>
      <c r="T155" s="322">
        <f t="shared" si="18"/>
        <v>0</v>
      </c>
      <c r="U155" s="100">
        <f t="shared" si="19"/>
        <v>0</v>
      </c>
      <c r="V155" s="101">
        <f>D132</f>
        <v>2038</v>
      </c>
      <c r="W155" s="272" t="s">
        <v>82</v>
      </c>
      <c r="X155" s="95">
        <f t="shared" si="20"/>
        <v>0</v>
      </c>
      <c r="Y155" s="103" t="s">
        <v>164</v>
      </c>
    </row>
    <row r="156" spans="1:25" ht="16.5" thickBot="1" x14ac:dyDescent="0.25">
      <c r="A156" s="104"/>
      <c r="B156" s="105"/>
      <c r="C156" s="105"/>
      <c r="D156" s="105"/>
      <c r="E156" s="105"/>
      <c r="F156" s="112"/>
      <c r="G156" s="106"/>
      <c r="H156" s="107"/>
      <c r="I156" s="284"/>
      <c r="J156" s="69"/>
      <c r="K156" s="69"/>
      <c r="L156" s="69"/>
      <c r="M156" s="69"/>
      <c r="N156" s="69"/>
      <c r="O156" s="69"/>
      <c r="P156" s="69"/>
      <c r="Q156" s="69"/>
      <c r="R156" s="69"/>
      <c r="S156" s="326"/>
      <c r="T156" s="322">
        <f t="shared" si="18"/>
        <v>0</v>
      </c>
      <c r="U156" s="100">
        <f t="shared" si="19"/>
        <v>0</v>
      </c>
      <c r="V156" s="101">
        <f>D132</f>
        <v>2038</v>
      </c>
      <c r="W156" s="475" t="s">
        <v>190</v>
      </c>
      <c r="X156" s="95">
        <f t="shared" si="20"/>
        <v>0</v>
      </c>
      <c r="Y156" s="103" t="s">
        <v>277</v>
      </c>
    </row>
    <row r="157" spans="1:25" ht="16.5" thickBot="1" x14ac:dyDescent="0.25">
      <c r="A157" s="104"/>
      <c r="B157" s="105"/>
      <c r="C157" s="105"/>
      <c r="D157" s="105"/>
      <c r="E157" s="112"/>
      <c r="F157" s="112"/>
      <c r="G157" s="106"/>
      <c r="H157" s="107"/>
      <c r="I157" s="284">
        <v>13</v>
      </c>
      <c r="J157" s="69">
        <v>1</v>
      </c>
      <c r="K157" s="69"/>
      <c r="L157" s="69"/>
      <c r="M157" s="69"/>
      <c r="N157" s="69"/>
      <c r="O157" s="69"/>
      <c r="P157" s="69"/>
      <c r="Q157" s="69"/>
      <c r="R157" s="69"/>
      <c r="S157" s="326"/>
      <c r="T157" s="322">
        <f t="shared" si="18"/>
        <v>1</v>
      </c>
      <c r="U157" s="100">
        <f t="shared" si="19"/>
        <v>4.906771344455348E-4</v>
      </c>
      <c r="V157" s="101">
        <f>D132</f>
        <v>2038</v>
      </c>
      <c r="W157" s="272" t="s">
        <v>13</v>
      </c>
      <c r="X157" s="95">
        <f t="shared" si="20"/>
        <v>1</v>
      </c>
      <c r="Y157" s="103" t="s">
        <v>109</v>
      </c>
    </row>
    <row r="158" spans="1:25" ht="16.5" thickBot="1" x14ac:dyDescent="0.25">
      <c r="A158" s="104"/>
      <c r="B158" s="105"/>
      <c r="C158" s="105"/>
      <c r="D158" s="105"/>
      <c r="E158" s="112"/>
      <c r="F158" s="112"/>
      <c r="G158" s="106"/>
      <c r="H158" s="107"/>
      <c r="I158" s="69">
        <v>2</v>
      </c>
      <c r="J158" s="69"/>
      <c r="K158" s="69"/>
      <c r="L158" s="69"/>
      <c r="M158" s="69"/>
      <c r="N158" s="69"/>
      <c r="O158" s="69"/>
      <c r="P158" s="69"/>
      <c r="Q158" s="69"/>
      <c r="R158" s="69">
        <v>3</v>
      </c>
      <c r="S158" s="326"/>
      <c r="T158" s="322">
        <f t="shared" si="18"/>
        <v>3</v>
      </c>
      <c r="U158" s="100">
        <f t="shared" si="19"/>
        <v>1.4720314033366045E-3</v>
      </c>
      <c r="V158" s="101">
        <f>D132</f>
        <v>2038</v>
      </c>
      <c r="W158" s="273" t="s">
        <v>198</v>
      </c>
      <c r="X158" s="95">
        <f t="shared" si="20"/>
        <v>3</v>
      </c>
      <c r="Y158" s="113"/>
    </row>
    <row r="159" spans="1:25" ht="16.5" thickBot="1" x14ac:dyDescent="0.25">
      <c r="A159" s="104"/>
      <c r="B159" s="105"/>
      <c r="C159" s="105"/>
      <c r="D159" s="105"/>
      <c r="E159" s="112"/>
      <c r="F159" s="112"/>
      <c r="G159" s="106"/>
      <c r="H159" s="107"/>
      <c r="I159" s="69">
        <v>2</v>
      </c>
      <c r="J159" s="69"/>
      <c r="K159" s="69"/>
      <c r="L159" s="69"/>
      <c r="M159" s="69"/>
      <c r="N159" s="69"/>
      <c r="O159" s="69"/>
      <c r="P159" s="69"/>
      <c r="Q159" s="69"/>
      <c r="R159" s="69"/>
      <c r="S159" s="326"/>
      <c r="T159" s="322">
        <f t="shared" si="18"/>
        <v>0</v>
      </c>
      <c r="U159" s="100">
        <f t="shared" si="19"/>
        <v>0</v>
      </c>
      <c r="V159" s="101">
        <f>D132</f>
        <v>2038</v>
      </c>
      <c r="W159" s="273" t="s">
        <v>100</v>
      </c>
      <c r="X159" s="95">
        <f t="shared" si="20"/>
        <v>0</v>
      </c>
      <c r="Y159" s="113"/>
    </row>
    <row r="160" spans="1:25" ht="16.5" thickBot="1" x14ac:dyDescent="0.25">
      <c r="A160" s="104"/>
      <c r="B160" s="105"/>
      <c r="C160" s="105"/>
      <c r="D160" s="105"/>
      <c r="E160" s="112"/>
      <c r="F160" s="112"/>
      <c r="G160" s="106"/>
      <c r="H160" s="115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329"/>
      <c r="T160" s="323">
        <f t="shared" si="18"/>
        <v>0</v>
      </c>
      <c r="U160" s="418">
        <f t="shared" si="19"/>
        <v>0</v>
      </c>
      <c r="V160" s="101">
        <f>D132</f>
        <v>2038</v>
      </c>
      <c r="W160" s="276" t="s">
        <v>10</v>
      </c>
      <c r="X160" s="95">
        <f t="shared" si="20"/>
        <v>0</v>
      </c>
      <c r="Y160" s="103"/>
    </row>
    <row r="161" spans="1:25" ht="16.5" thickBot="1" x14ac:dyDescent="0.3">
      <c r="A161" s="104"/>
      <c r="B161" s="105"/>
      <c r="C161" s="105"/>
      <c r="D161" s="105"/>
      <c r="E161" s="112"/>
      <c r="F161" s="112"/>
      <c r="G161" s="106"/>
      <c r="H161" s="89"/>
      <c r="I161" s="90"/>
      <c r="J161" s="314"/>
      <c r="K161" s="90"/>
      <c r="L161" s="90"/>
      <c r="M161" s="90"/>
      <c r="N161" s="90"/>
      <c r="O161" s="90"/>
      <c r="P161" s="90"/>
      <c r="Q161" s="90"/>
      <c r="R161" s="90"/>
      <c r="S161" s="90"/>
      <c r="T161" s="321"/>
      <c r="U161" s="321"/>
      <c r="V161" s="123"/>
      <c r="W161" s="277" t="s">
        <v>172</v>
      </c>
      <c r="X161" s="95">
        <f t="shared" si="20"/>
        <v>0</v>
      </c>
      <c r="Y161" s="103"/>
    </row>
    <row r="162" spans="1:25" ht="16.5" thickBot="1" x14ac:dyDescent="0.25">
      <c r="A162" s="104"/>
      <c r="B162" s="105"/>
      <c r="C162" s="105"/>
      <c r="D162" s="105"/>
      <c r="E162" s="112"/>
      <c r="F162" s="112"/>
      <c r="G162" s="117"/>
      <c r="H162" s="97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325"/>
      <c r="T162" s="324">
        <f t="shared" ref="T162:T170" si="21">SUM(H162,J162,L162,N162,P162,R162,S162)</f>
        <v>0</v>
      </c>
      <c r="U162" s="216">
        <f>($T162)/$D$132</f>
        <v>0</v>
      </c>
      <c r="V162" s="101">
        <f>D132</f>
        <v>2038</v>
      </c>
      <c r="W162" s="271" t="s">
        <v>12</v>
      </c>
      <c r="X162" s="95">
        <f t="shared" si="20"/>
        <v>0</v>
      </c>
      <c r="Y162" s="103" t="s">
        <v>279</v>
      </c>
    </row>
    <row r="163" spans="1:25" ht="16.5" thickBot="1" x14ac:dyDescent="0.25">
      <c r="A163" s="104"/>
      <c r="B163" s="105"/>
      <c r="C163" s="105"/>
      <c r="D163" s="105"/>
      <c r="E163" s="112"/>
      <c r="F163" s="112"/>
      <c r="G163" s="117"/>
      <c r="H163" s="107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326"/>
      <c r="T163" s="322">
        <f t="shared" si="21"/>
        <v>0</v>
      </c>
      <c r="U163" s="216">
        <f t="shared" ref="U163:U170" si="22">($T163)/$D$132</f>
        <v>0</v>
      </c>
      <c r="V163" s="101">
        <f>D132</f>
        <v>2038</v>
      </c>
      <c r="W163" s="272" t="s">
        <v>87</v>
      </c>
      <c r="X163" s="95">
        <f t="shared" si="20"/>
        <v>0</v>
      </c>
      <c r="Y163" s="103" t="s">
        <v>280</v>
      </c>
    </row>
    <row r="164" spans="1:25" ht="16.5" thickBot="1" x14ac:dyDescent="0.25">
      <c r="A164" s="104"/>
      <c r="B164" s="105"/>
      <c r="C164" s="105"/>
      <c r="D164" s="105"/>
      <c r="E164" s="112"/>
      <c r="F164" s="112"/>
      <c r="G164" s="117"/>
      <c r="H164" s="107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326"/>
      <c r="T164" s="322">
        <f t="shared" si="21"/>
        <v>0</v>
      </c>
      <c r="U164" s="216">
        <f t="shared" si="22"/>
        <v>0</v>
      </c>
      <c r="V164" s="101">
        <f>D132</f>
        <v>2038</v>
      </c>
      <c r="W164" s="365" t="s">
        <v>89</v>
      </c>
      <c r="X164" s="95">
        <f t="shared" si="20"/>
        <v>0</v>
      </c>
      <c r="Y164" s="103" t="s">
        <v>278</v>
      </c>
    </row>
    <row r="165" spans="1:25" ht="16.5" thickBot="1" x14ac:dyDescent="0.25">
      <c r="A165" s="104"/>
      <c r="B165" s="105"/>
      <c r="C165" s="105"/>
      <c r="D165" s="105"/>
      <c r="E165" s="112"/>
      <c r="F165" s="112"/>
      <c r="G165" s="117"/>
      <c r="H165" s="107">
        <v>2</v>
      </c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326"/>
      <c r="T165" s="322">
        <f t="shared" si="21"/>
        <v>2</v>
      </c>
      <c r="U165" s="216">
        <f t="shared" si="22"/>
        <v>9.813542688910696E-4</v>
      </c>
      <c r="V165" s="101">
        <f>D132</f>
        <v>2038</v>
      </c>
      <c r="W165" s="272" t="s">
        <v>75</v>
      </c>
      <c r="X165" s="95">
        <f t="shared" si="20"/>
        <v>2</v>
      </c>
      <c r="Y165" s="103" t="s">
        <v>276</v>
      </c>
    </row>
    <row r="166" spans="1:25" ht="16.5" thickBot="1" x14ac:dyDescent="0.25">
      <c r="A166" s="104"/>
      <c r="B166" s="105"/>
      <c r="C166" s="105"/>
      <c r="D166" s="105"/>
      <c r="E166" s="112"/>
      <c r="F166" s="112"/>
      <c r="G166" s="117"/>
      <c r="H166" s="107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326"/>
      <c r="T166" s="322">
        <f t="shared" si="21"/>
        <v>0</v>
      </c>
      <c r="U166" s="216">
        <f t="shared" si="22"/>
        <v>0</v>
      </c>
      <c r="V166" s="101">
        <f>D132</f>
        <v>2038</v>
      </c>
      <c r="W166" s="272" t="s">
        <v>183</v>
      </c>
      <c r="X166" s="95">
        <f t="shared" si="20"/>
        <v>0</v>
      </c>
      <c r="Y166" s="103" t="s">
        <v>275</v>
      </c>
    </row>
    <row r="167" spans="1:25" ht="16.5" thickBot="1" x14ac:dyDescent="0.25">
      <c r="A167" s="104"/>
      <c r="B167" s="105"/>
      <c r="C167" s="105"/>
      <c r="D167" s="105"/>
      <c r="E167" s="112"/>
      <c r="F167" s="112"/>
      <c r="G167" s="117"/>
      <c r="H167" s="107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326"/>
      <c r="T167" s="322">
        <f t="shared" si="21"/>
        <v>0</v>
      </c>
      <c r="U167" s="216">
        <f t="shared" si="22"/>
        <v>0</v>
      </c>
      <c r="V167" s="101">
        <f>D132</f>
        <v>2038</v>
      </c>
      <c r="W167" s="273" t="s">
        <v>28</v>
      </c>
      <c r="X167" s="95">
        <f t="shared" si="20"/>
        <v>0</v>
      </c>
      <c r="Y167" s="103"/>
    </row>
    <row r="168" spans="1:25" ht="16.5" thickBot="1" x14ac:dyDescent="0.25">
      <c r="A168" s="104"/>
      <c r="B168" s="105"/>
      <c r="C168" s="105"/>
      <c r="D168" s="105"/>
      <c r="E168" s="112"/>
      <c r="F168" s="112"/>
      <c r="G168" s="117"/>
      <c r="H168" s="115">
        <v>1</v>
      </c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329"/>
      <c r="T168" s="322">
        <f t="shared" si="21"/>
        <v>1</v>
      </c>
      <c r="U168" s="216">
        <f t="shared" si="22"/>
        <v>4.906771344455348E-4</v>
      </c>
      <c r="V168" s="101">
        <f>D132</f>
        <v>2038</v>
      </c>
      <c r="W168" s="276" t="s">
        <v>184</v>
      </c>
      <c r="X168" s="95">
        <f t="shared" si="20"/>
        <v>1</v>
      </c>
      <c r="Y168" s="113"/>
    </row>
    <row r="169" spans="1:25" ht="16.5" thickBot="1" x14ac:dyDescent="0.25">
      <c r="A169" s="104"/>
      <c r="B169" s="105"/>
      <c r="C169" s="105"/>
      <c r="D169" s="105"/>
      <c r="E169" s="112"/>
      <c r="F169" s="112"/>
      <c r="G169" s="117"/>
      <c r="H169" s="115">
        <v>2</v>
      </c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329"/>
      <c r="T169" s="322">
        <f t="shared" si="21"/>
        <v>2</v>
      </c>
      <c r="U169" s="216">
        <f t="shared" si="22"/>
        <v>9.813542688910696E-4</v>
      </c>
      <c r="V169" s="101">
        <f>D132</f>
        <v>2038</v>
      </c>
      <c r="W169" s="276" t="s">
        <v>281</v>
      </c>
      <c r="X169" s="95">
        <f t="shared" si="20"/>
        <v>2</v>
      </c>
      <c r="Y169" s="103"/>
    </row>
    <row r="170" spans="1:25" ht="16.5" thickBot="1" x14ac:dyDescent="0.25">
      <c r="A170" s="125"/>
      <c r="B170" s="126"/>
      <c r="C170" s="126"/>
      <c r="D170" s="126"/>
      <c r="E170" s="127"/>
      <c r="F170" s="127"/>
      <c r="G170" s="128"/>
      <c r="H170" s="115">
        <v>2</v>
      </c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329"/>
      <c r="T170" s="322">
        <f t="shared" si="21"/>
        <v>2</v>
      </c>
      <c r="U170" s="320">
        <f t="shared" si="22"/>
        <v>9.813542688910696E-4</v>
      </c>
      <c r="V170" s="101">
        <f>D132</f>
        <v>2038</v>
      </c>
      <c r="W170" s="274" t="s">
        <v>163</v>
      </c>
      <c r="X170" s="279">
        <f>T170</f>
        <v>2</v>
      </c>
      <c r="Y170" s="285"/>
    </row>
    <row r="171" spans="1:25" ht="15.75" thickBot="1" x14ac:dyDescent="0.25">
      <c r="A171" s="130"/>
      <c r="B171" s="130"/>
      <c r="C171" s="130"/>
      <c r="D171" s="130"/>
      <c r="E171" s="130"/>
      <c r="F171" s="130"/>
      <c r="G171" s="53" t="s">
        <v>5</v>
      </c>
      <c r="H171" s="131">
        <f>SUM(H133:H170)</f>
        <v>118</v>
      </c>
      <c r="I171" s="131">
        <f>SUM(I133:I170)</f>
        <v>62</v>
      </c>
      <c r="J171" s="131">
        <f>SUM(J133:J170)</f>
        <v>18</v>
      </c>
      <c r="K171" s="131">
        <f t="shared" ref="K171:R171" si="23">SUM(K133:K170)</f>
        <v>0</v>
      </c>
      <c r="L171" s="131">
        <f t="shared" si="23"/>
        <v>0</v>
      </c>
      <c r="M171" s="131">
        <f t="shared" si="23"/>
        <v>0</v>
      </c>
      <c r="N171" s="131">
        <f t="shared" si="23"/>
        <v>0</v>
      </c>
      <c r="O171" s="131">
        <f t="shared" si="23"/>
        <v>0</v>
      </c>
      <c r="P171" s="131">
        <f t="shared" si="23"/>
        <v>0</v>
      </c>
      <c r="Q171" s="131">
        <f t="shared" si="23"/>
        <v>0</v>
      </c>
      <c r="R171" s="131">
        <f t="shared" si="23"/>
        <v>8</v>
      </c>
      <c r="S171" s="131">
        <f>SUM(S133:S170)</f>
        <v>58</v>
      </c>
      <c r="T171" s="262">
        <f>SUM(H171,J171,L171,N171,P171,R171,S171)</f>
        <v>202</v>
      </c>
      <c r="U171" s="216">
        <f>($T171)/$D$132</f>
        <v>9.9116781157998032E-2</v>
      </c>
      <c r="V171" s="101">
        <f>D132</f>
        <v>2038</v>
      </c>
      <c r="W171" s="46"/>
    </row>
    <row r="173" spans="1:25" ht="15.75" thickBot="1" x14ac:dyDescent="0.3"/>
    <row r="174" spans="1:25" ht="75.75" thickBot="1" x14ac:dyDescent="0.3">
      <c r="A174" s="48"/>
      <c r="B174" s="48" t="s">
        <v>23</v>
      </c>
      <c r="C174" s="49" t="s">
        <v>55</v>
      </c>
      <c r="D174" s="49" t="s">
        <v>18</v>
      </c>
      <c r="E174" s="48" t="s">
        <v>17</v>
      </c>
      <c r="F174" s="50" t="s">
        <v>1</v>
      </c>
      <c r="G174" s="51" t="s">
        <v>24</v>
      </c>
      <c r="H174" s="52" t="s">
        <v>76</v>
      </c>
      <c r="I174" s="52" t="s">
        <v>77</v>
      </c>
      <c r="J174" s="52" t="s">
        <v>56</v>
      </c>
      <c r="K174" s="52" t="s">
        <v>61</v>
      </c>
      <c r="L174" s="52" t="s">
        <v>57</v>
      </c>
      <c r="M174" s="52" t="s">
        <v>62</v>
      </c>
      <c r="N174" s="52" t="s">
        <v>58</v>
      </c>
      <c r="O174" s="52" t="s">
        <v>63</v>
      </c>
      <c r="P174" s="52" t="s">
        <v>59</v>
      </c>
      <c r="Q174" s="52" t="s">
        <v>78</v>
      </c>
      <c r="R174" s="52" t="s">
        <v>128</v>
      </c>
      <c r="S174" s="52" t="s">
        <v>43</v>
      </c>
      <c r="T174" s="52" t="s">
        <v>5</v>
      </c>
      <c r="U174" s="48" t="s">
        <v>2</v>
      </c>
      <c r="V174" s="86" t="s">
        <v>73</v>
      </c>
      <c r="W174" s="87" t="s">
        <v>21</v>
      </c>
      <c r="X174" s="49" t="s">
        <v>18</v>
      </c>
      <c r="Y174" s="88" t="s">
        <v>7</v>
      </c>
    </row>
    <row r="175" spans="1:25" ht="15.75" thickBot="1" x14ac:dyDescent="0.3">
      <c r="A175" s="449">
        <v>1486742</v>
      </c>
      <c r="B175" s="278" t="s">
        <v>122</v>
      </c>
      <c r="C175" s="449">
        <v>1920</v>
      </c>
      <c r="D175" s="449">
        <v>2068</v>
      </c>
      <c r="E175" s="454">
        <v>1854</v>
      </c>
      <c r="F175" s="455">
        <f>E175/D175</f>
        <v>0.89651837524177946</v>
      </c>
      <c r="G175" s="54">
        <v>45030</v>
      </c>
      <c r="H175" s="89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1"/>
      <c r="T175" s="413"/>
      <c r="U175" s="123"/>
      <c r="V175" s="91"/>
      <c r="W175" s="93" t="s">
        <v>79</v>
      </c>
      <c r="X175" s="279">
        <v>578.5</v>
      </c>
      <c r="Y175" s="84" t="s">
        <v>74</v>
      </c>
    </row>
    <row r="176" spans="1:25" ht="16.5" thickBot="1" x14ac:dyDescent="0.25">
      <c r="A176" s="94"/>
      <c r="B176" s="95"/>
      <c r="C176" s="95"/>
      <c r="D176" s="95"/>
      <c r="E176" s="95"/>
      <c r="F176" s="95"/>
      <c r="G176" s="96"/>
      <c r="H176" s="97">
        <v>42</v>
      </c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325">
        <v>16</v>
      </c>
      <c r="T176" s="324">
        <f>SUM(H176,J176,L176,N176,P176,R176,S176)</f>
        <v>58</v>
      </c>
      <c r="U176" s="417">
        <f>($T176)/$D$175</f>
        <v>2.8046421663442941E-2</v>
      </c>
      <c r="V176" s="101">
        <f>D175</f>
        <v>2068</v>
      </c>
      <c r="W176" s="271" t="s">
        <v>16</v>
      </c>
      <c r="X176" s="95">
        <f>T176</f>
        <v>58</v>
      </c>
      <c r="Y176" s="280" t="s">
        <v>135</v>
      </c>
    </row>
    <row r="177" spans="1:25" ht="16.5" thickBot="1" x14ac:dyDescent="0.25">
      <c r="A177" s="104"/>
      <c r="B177" s="105"/>
      <c r="C177" s="105"/>
      <c r="D177" s="105"/>
      <c r="E177" s="105"/>
      <c r="F177" s="105"/>
      <c r="G177" s="106"/>
      <c r="H177" s="107">
        <v>11</v>
      </c>
      <c r="I177" s="69"/>
      <c r="J177" s="69">
        <v>2</v>
      </c>
      <c r="K177" s="69"/>
      <c r="L177" s="69"/>
      <c r="M177" s="69"/>
      <c r="N177" s="69"/>
      <c r="O177" s="69"/>
      <c r="P177" s="69"/>
      <c r="Q177" s="69"/>
      <c r="R177" s="69"/>
      <c r="S177" s="326">
        <v>1</v>
      </c>
      <c r="T177" s="322">
        <f t="shared" ref="T177:T203" si="24">SUM(H177,J177,L177,N177,P177,R177,S177)</f>
        <v>14</v>
      </c>
      <c r="U177" s="100">
        <f t="shared" ref="U177:U203" si="25">($T177)/$D$175</f>
        <v>6.7698259187620891E-3</v>
      </c>
      <c r="V177" s="101">
        <f>D175</f>
        <v>2068</v>
      </c>
      <c r="W177" s="272" t="s">
        <v>6</v>
      </c>
      <c r="X177" s="95">
        <f t="shared" ref="X177:X212" si="26">T177</f>
        <v>14</v>
      </c>
      <c r="Y177" s="280" t="s">
        <v>173</v>
      </c>
    </row>
    <row r="178" spans="1:25" ht="16.5" thickBot="1" x14ac:dyDescent="0.25">
      <c r="A178" s="104"/>
      <c r="B178" s="105"/>
      <c r="C178" s="105"/>
      <c r="D178" s="105"/>
      <c r="E178" s="112"/>
      <c r="F178" s="112"/>
      <c r="G178" s="106"/>
      <c r="H178" s="107">
        <v>45</v>
      </c>
      <c r="I178" s="69"/>
      <c r="J178" s="69">
        <v>8</v>
      </c>
      <c r="K178" s="69"/>
      <c r="L178" s="69"/>
      <c r="M178" s="69"/>
      <c r="N178" s="69"/>
      <c r="O178" s="69"/>
      <c r="P178" s="69"/>
      <c r="Q178" s="69"/>
      <c r="R178" s="69"/>
      <c r="S178" s="326">
        <v>7</v>
      </c>
      <c r="T178" s="322">
        <f t="shared" si="24"/>
        <v>60</v>
      </c>
      <c r="U178" s="100">
        <f t="shared" si="25"/>
        <v>2.9013539651837523E-2</v>
      </c>
      <c r="V178" s="101">
        <f>D175</f>
        <v>2068</v>
      </c>
      <c r="W178" s="272" t="s">
        <v>14</v>
      </c>
      <c r="X178" s="95">
        <f t="shared" si="26"/>
        <v>60</v>
      </c>
      <c r="Y178" s="318"/>
    </row>
    <row r="179" spans="1:25" ht="16.5" thickBot="1" x14ac:dyDescent="0.25">
      <c r="A179" s="104"/>
      <c r="B179" s="105"/>
      <c r="C179" s="105"/>
      <c r="D179" s="105"/>
      <c r="E179" s="112"/>
      <c r="F179" s="112"/>
      <c r="G179" s="106"/>
      <c r="H179" s="107">
        <v>11</v>
      </c>
      <c r="I179" s="69"/>
      <c r="J179" s="69">
        <v>2</v>
      </c>
      <c r="K179" s="69"/>
      <c r="L179" s="69"/>
      <c r="M179" s="69"/>
      <c r="N179" s="69"/>
      <c r="O179" s="69"/>
      <c r="P179" s="69"/>
      <c r="Q179" s="69"/>
      <c r="R179" s="69"/>
      <c r="S179" s="326">
        <v>6</v>
      </c>
      <c r="T179" s="322">
        <f t="shared" si="24"/>
        <v>19</v>
      </c>
      <c r="U179" s="100">
        <f t="shared" si="25"/>
        <v>9.1876208897485497E-3</v>
      </c>
      <c r="V179" s="101">
        <f>D175</f>
        <v>2068</v>
      </c>
      <c r="W179" s="272" t="s">
        <v>15</v>
      </c>
      <c r="X179" s="95">
        <f t="shared" si="26"/>
        <v>19</v>
      </c>
      <c r="Y179" s="442"/>
    </row>
    <row r="180" spans="1:25" ht="16.5" thickBot="1" x14ac:dyDescent="0.25">
      <c r="A180" s="104"/>
      <c r="B180" s="105"/>
      <c r="C180" s="105"/>
      <c r="D180" s="105"/>
      <c r="E180" s="112"/>
      <c r="F180" s="112"/>
      <c r="G180" s="106"/>
      <c r="H180" s="107">
        <v>4</v>
      </c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326"/>
      <c r="T180" s="322">
        <f t="shared" si="24"/>
        <v>4</v>
      </c>
      <c r="U180" s="100">
        <f t="shared" si="25"/>
        <v>1.9342359767891683E-3</v>
      </c>
      <c r="V180" s="101">
        <f>D175</f>
        <v>2068</v>
      </c>
      <c r="W180" s="272" t="s">
        <v>32</v>
      </c>
      <c r="X180" s="95">
        <f t="shared" si="26"/>
        <v>4</v>
      </c>
      <c r="Y180" s="442"/>
    </row>
    <row r="181" spans="1:25" ht="16.5" thickBot="1" x14ac:dyDescent="0.25">
      <c r="A181" s="104"/>
      <c r="B181" s="105"/>
      <c r="C181" s="105"/>
      <c r="D181" s="105"/>
      <c r="E181" s="112"/>
      <c r="F181" s="112"/>
      <c r="G181" s="106"/>
      <c r="H181" s="107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326"/>
      <c r="T181" s="322">
        <f t="shared" si="24"/>
        <v>0</v>
      </c>
      <c r="U181" s="100">
        <f t="shared" si="25"/>
        <v>0</v>
      </c>
      <c r="V181" s="101">
        <f>D175</f>
        <v>2068</v>
      </c>
      <c r="W181" s="272" t="s">
        <v>33</v>
      </c>
      <c r="X181" s="95">
        <f t="shared" si="26"/>
        <v>0</v>
      </c>
      <c r="Y181" s="113"/>
    </row>
    <row r="182" spans="1:25" ht="16.5" thickBot="1" x14ac:dyDescent="0.25">
      <c r="A182" s="104"/>
      <c r="B182" s="105"/>
      <c r="C182" s="105"/>
      <c r="D182" s="105"/>
      <c r="E182" s="112"/>
      <c r="F182" s="112"/>
      <c r="G182" s="106"/>
      <c r="H182" s="107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326"/>
      <c r="T182" s="322">
        <f t="shared" si="24"/>
        <v>0</v>
      </c>
      <c r="U182" s="100">
        <f t="shared" si="25"/>
        <v>0</v>
      </c>
      <c r="V182" s="101">
        <f>D175</f>
        <v>2068</v>
      </c>
      <c r="W182" s="272" t="s">
        <v>219</v>
      </c>
      <c r="X182" s="95">
        <f t="shared" si="26"/>
        <v>0</v>
      </c>
      <c r="Y182" s="457"/>
    </row>
    <row r="183" spans="1:25" ht="16.5" thickBot="1" x14ac:dyDescent="0.25">
      <c r="A183" s="104"/>
      <c r="B183" s="105"/>
      <c r="C183" s="105"/>
      <c r="D183" s="105"/>
      <c r="E183" s="112"/>
      <c r="F183" s="112"/>
      <c r="G183" s="106"/>
      <c r="H183" s="107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326"/>
      <c r="T183" s="322">
        <f t="shared" si="24"/>
        <v>0</v>
      </c>
      <c r="U183" s="100">
        <f t="shared" si="25"/>
        <v>0</v>
      </c>
      <c r="V183" s="101">
        <f>D175</f>
        <v>2068</v>
      </c>
      <c r="W183" s="272" t="s">
        <v>31</v>
      </c>
      <c r="X183" s="95">
        <f t="shared" si="26"/>
        <v>0</v>
      </c>
      <c r="Y183" s="113"/>
    </row>
    <row r="184" spans="1:25" ht="16.5" thickBot="1" x14ac:dyDescent="0.25">
      <c r="A184" s="104"/>
      <c r="B184" s="105"/>
      <c r="C184" s="105"/>
      <c r="D184" s="105"/>
      <c r="E184" s="112"/>
      <c r="F184" s="112"/>
      <c r="G184" s="106"/>
      <c r="H184" s="107">
        <v>4</v>
      </c>
      <c r="I184" s="69"/>
      <c r="J184" s="69">
        <v>1</v>
      </c>
      <c r="K184" s="69"/>
      <c r="L184" s="69"/>
      <c r="M184" s="69"/>
      <c r="N184" s="69"/>
      <c r="O184" s="69"/>
      <c r="P184" s="69"/>
      <c r="Q184" s="69"/>
      <c r="R184" s="69"/>
      <c r="S184" s="326">
        <v>1</v>
      </c>
      <c r="T184" s="322">
        <f t="shared" si="24"/>
        <v>6</v>
      </c>
      <c r="U184" s="100">
        <f t="shared" si="25"/>
        <v>2.9013539651837525E-3</v>
      </c>
      <c r="V184" s="101">
        <f>D175</f>
        <v>2068</v>
      </c>
      <c r="W184" s="272" t="s">
        <v>0</v>
      </c>
      <c r="X184" s="95">
        <f t="shared" si="26"/>
        <v>6</v>
      </c>
      <c r="Y184" s="318"/>
    </row>
    <row r="185" spans="1:25" ht="16.5" thickBot="1" x14ac:dyDescent="0.25">
      <c r="A185" s="104"/>
      <c r="B185" s="105"/>
      <c r="C185" s="105"/>
      <c r="D185" s="105"/>
      <c r="E185" s="112"/>
      <c r="F185" s="112"/>
      <c r="G185" s="106"/>
      <c r="H185" s="107">
        <v>3</v>
      </c>
      <c r="I185" s="69"/>
      <c r="J185" s="69">
        <v>2</v>
      </c>
      <c r="K185" s="69"/>
      <c r="L185" s="69"/>
      <c r="M185" s="69"/>
      <c r="N185" s="69"/>
      <c r="O185" s="69"/>
      <c r="P185" s="69"/>
      <c r="Q185" s="69"/>
      <c r="R185" s="69">
        <v>2</v>
      </c>
      <c r="S185" s="326">
        <v>3</v>
      </c>
      <c r="T185" s="322">
        <f t="shared" si="24"/>
        <v>10</v>
      </c>
      <c r="U185" s="100">
        <f t="shared" si="25"/>
        <v>4.8355899419729211E-3</v>
      </c>
      <c r="V185" s="101">
        <f>D175</f>
        <v>2068</v>
      </c>
      <c r="W185" s="272" t="s">
        <v>12</v>
      </c>
      <c r="X185" s="95">
        <f t="shared" si="26"/>
        <v>10</v>
      </c>
      <c r="Y185" s="114"/>
    </row>
    <row r="186" spans="1:25" ht="16.5" thickBot="1" x14ac:dyDescent="0.25">
      <c r="A186" s="104"/>
      <c r="B186" s="105"/>
      <c r="C186" s="105"/>
      <c r="D186" s="105"/>
      <c r="E186" s="112"/>
      <c r="F186" s="112" t="s">
        <v>109</v>
      </c>
      <c r="G186" s="106"/>
      <c r="H186" s="107">
        <v>3</v>
      </c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326"/>
      <c r="T186" s="322">
        <f t="shared" si="24"/>
        <v>3</v>
      </c>
      <c r="U186" s="100">
        <f t="shared" si="25"/>
        <v>1.4506769825918763E-3</v>
      </c>
      <c r="V186" s="101">
        <f>D175</f>
        <v>2068</v>
      </c>
      <c r="W186" s="272" t="s">
        <v>35</v>
      </c>
      <c r="X186" s="95">
        <f t="shared" si="26"/>
        <v>3</v>
      </c>
      <c r="Y186" s="114"/>
    </row>
    <row r="187" spans="1:25" ht="16.5" thickBot="1" x14ac:dyDescent="0.25">
      <c r="A187" s="104"/>
      <c r="B187" s="105"/>
      <c r="C187" s="105"/>
      <c r="D187" s="105"/>
      <c r="E187" s="112"/>
      <c r="F187" s="112"/>
      <c r="G187" s="106"/>
      <c r="H187" s="107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326"/>
      <c r="T187" s="322">
        <f t="shared" si="24"/>
        <v>0</v>
      </c>
      <c r="U187" s="100">
        <f t="shared" si="25"/>
        <v>0</v>
      </c>
      <c r="V187" s="101">
        <f>D175</f>
        <v>2068</v>
      </c>
      <c r="W187" s="273" t="s">
        <v>29</v>
      </c>
      <c r="X187" s="95">
        <f t="shared" si="26"/>
        <v>0</v>
      </c>
      <c r="Y187" s="111"/>
    </row>
    <row r="188" spans="1:25" ht="16.5" thickBot="1" x14ac:dyDescent="0.25">
      <c r="A188" s="104"/>
      <c r="B188" s="105"/>
      <c r="C188" s="105"/>
      <c r="D188" s="105"/>
      <c r="E188" s="112"/>
      <c r="F188" s="112"/>
      <c r="G188" s="117"/>
      <c r="H188" s="118">
        <v>1</v>
      </c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326"/>
      <c r="T188" s="322">
        <f t="shared" si="24"/>
        <v>1</v>
      </c>
      <c r="U188" s="100">
        <f t="shared" si="25"/>
        <v>4.8355899419729207E-4</v>
      </c>
      <c r="V188" s="101">
        <f>D175</f>
        <v>2068</v>
      </c>
      <c r="W188" s="273" t="s">
        <v>28</v>
      </c>
      <c r="X188" s="95">
        <f t="shared" si="26"/>
        <v>1</v>
      </c>
      <c r="Y188" s="282"/>
    </row>
    <row r="189" spans="1:25" ht="16.5" thickBot="1" x14ac:dyDescent="0.25">
      <c r="A189" s="104"/>
      <c r="B189" s="105"/>
      <c r="C189" s="105"/>
      <c r="D189" s="105"/>
      <c r="E189" s="112"/>
      <c r="F189" s="112"/>
      <c r="G189" s="117"/>
      <c r="H189" s="118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326"/>
      <c r="T189" s="322">
        <f t="shared" si="24"/>
        <v>0</v>
      </c>
      <c r="U189" s="100">
        <f t="shared" si="25"/>
        <v>0</v>
      </c>
      <c r="V189" s="101">
        <f>D175</f>
        <v>2068</v>
      </c>
      <c r="W189" s="273" t="s">
        <v>208</v>
      </c>
      <c r="X189" s="95">
        <f t="shared" si="26"/>
        <v>0</v>
      </c>
      <c r="Y189" s="111"/>
    </row>
    <row r="190" spans="1:25" ht="16.5" thickBot="1" x14ac:dyDescent="0.25">
      <c r="A190" s="104"/>
      <c r="B190" s="105"/>
      <c r="C190" s="105"/>
      <c r="D190" s="105"/>
      <c r="E190" s="112"/>
      <c r="F190" s="112"/>
      <c r="G190" s="117"/>
      <c r="H190" s="219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>
        <v>4</v>
      </c>
      <c r="S190" s="327"/>
      <c r="T190" s="323">
        <f t="shared" si="24"/>
        <v>4</v>
      </c>
      <c r="U190" s="320">
        <f t="shared" si="25"/>
        <v>1.9342359767891683E-3</v>
      </c>
      <c r="V190" s="311">
        <f>D175</f>
        <v>2068</v>
      </c>
      <c r="W190" s="274" t="s">
        <v>124</v>
      </c>
      <c r="X190" s="95">
        <f t="shared" si="26"/>
        <v>4</v>
      </c>
      <c r="Y190" s="282"/>
    </row>
    <row r="191" spans="1:25" ht="16.5" thickBot="1" x14ac:dyDescent="0.25">
      <c r="A191" s="104"/>
      <c r="B191" s="105"/>
      <c r="C191" s="105"/>
      <c r="D191" s="105"/>
      <c r="E191" s="112"/>
      <c r="F191" s="112"/>
      <c r="G191" s="106"/>
      <c r="H191" s="97"/>
      <c r="I191" s="119">
        <v>7</v>
      </c>
      <c r="J191" s="119"/>
      <c r="K191" s="119"/>
      <c r="L191" s="119"/>
      <c r="M191" s="119"/>
      <c r="N191" s="119"/>
      <c r="O191" s="119"/>
      <c r="P191" s="119"/>
      <c r="Q191" s="119"/>
      <c r="R191" s="119"/>
      <c r="S191" s="328"/>
      <c r="T191" s="324">
        <f t="shared" si="24"/>
        <v>0</v>
      </c>
      <c r="U191" s="216">
        <f t="shared" si="25"/>
        <v>0</v>
      </c>
      <c r="V191" s="101">
        <f>D175</f>
        <v>2068</v>
      </c>
      <c r="W191" s="275" t="s">
        <v>11</v>
      </c>
      <c r="X191" s="95">
        <f t="shared" si="26"/>
        <v>0</v>
      </c>
      <c r="Y191" s="114"/>
    </row>
    <row r="192" spans="1:25" ht="16.5" thickBot="1" x14ac:dyDescent="0.25">
      <c r="A192" s="104"/>
      <c r="B192" s="105"/>
      <c r="C192" s="105"/>
      <c r="D192" s="105"/>
      <c r="E192" s="112"/>
      <c r="F192" s="112"/>
      <c r="G192" s="106"/>
      <c r="H192" s="107"/>
      <c r="I192" s="283"/>
      <c r="J192" s="69"/>
      <c r="K192" s="69"/>
      <c r="L192" s="69"/>
      <c r="M192" s="69"/>
      <c r="N192" s="69"/>
      <c r="O192" s="69"/>
      <c r="P192" s="69"/>
      <c r="Q192" s="69"/>
      <c r="R192" s="69"/>
      <c r="S192" s="326"/>
      <c r="T192" s="322">
        <f t="shared" si="24"/>
        <v>0</v>
      </c>
      <c r="U192" s="100">
        <f t="shared" si="25"/>
        <v>0</v>
      </c>
      <c r="V192" s="101">
        <f>D175</f>
        <v>2068</v>
      </c>
      <c r="W192" s="474" t="s">
        <v>102</v>
      </c>
      <c r="X192" s="95">
        <f t="shared" si="26"/>
        <v>0</v>
      </c>
      <c r="Y192" s="114"/>
    </row>
    <row r="193" spans="1:25" ht="16.5" thickBot="1" x14ac:dyDescent="0.25">
      <c r="A193" s="104"/>
      <c r="B193" s="105"/>
      <c r="C193" s="105"/>
      <c r="D193" s="105"/>
      <c r="E193" s="112"/>
      <c r="F193" s="112"/>
      <c r="G193" s="106"/>
      <c r="H193" s="107"/>
      <c r="I193" s="284">
        <v>4</v>
      </c>
      <c r="J193" s="69">
        <v>1</v>
      </c>
      <c r="K193" s="69"/>
      <c r="L193" s="69"/>
      <c r="M193" s="69"/>
      <c r="N193" s="69"/>
      <c r="O193" s="69"/>
      <c r="P193" s="69"/>
      <c r="Q193" s="69"/>
      <c r="R193" s="69"/>
      <c r="S193" s="326">
        <v>1</v>
      </c>
      <c r="T193" s="322">
        <f t="shared" si="24"/>
        <v>2</v>
      </c>
      <c r="U193" s="100">
        <f t="shared" si="25"/>
        <v>9.6711798839458415E-4</v>
      </c>
      <c r="V193" s="101">
        <f>D175</f>
        <v>2068</v>
      </c>
      <c r="W193" s="272" t="s">
        <v>3</v>
      </c>
      <c r="X193" s="95">
        <f t="shared" si="26"/>
        <v>2</v>
      </c>
      <c r="Y193" s="113"/>
    </row>
    <row r="194" spans="1:25" ht="16.5" thickBot="1" x14ac:dyDescent="0.25">
      <c r="A194" s="104"/>
      <c r="B194" s="105"/>
      <c r="C194" s="105"/>
      <c r="D194" s="105"/>
      <c r="E194" s="105"/>
      <c r="F194" s="112"/>
      <c r="G194" s="106"/>
      <c r="H194" s="107"/>
      <c r="I194" s="284">
        <v>10</v>
      </c>
      <c r="J194" s="69"/>
      <c r="K194" s="69"/>
      <c r="L194" s="69"/>
      <c r="M194" s="69"/>
      <c r="N194" s="69"/>
      <c r="O194" s="69"/>
      <c r="P194" s="69"/>
      <c r="Q194" s="69"/>
      <c r="R194" s="69"/>
      <c r="S194" s="326"/>
      <c r="T194" s="322">
        <f t="shared" si="24"/>
        <v>0</v>
      </c>
      <c r="U194" s="100">
        <f t="shared" si="25"/>
        <v>0</v>
      </c>
      <c r="V194" s="101">
        <f>D175</f>
        <v>2068</v>
      </c>
      <c r="W194" s="272" t="s">
        <v>8</v>
      </c>
      <c r="X194" s="95">
        <f t="shared" si="26"/>
        <v>0</v>
      </c>
      <c r="Y194" s="114"/>
    </row>
    <row r="195" spans="1:25" ht="16.5" thickBot="1" x14ac:dyDescent="0.25">
      <c r="A195" s="104"/>
      <c r="B195" s="105"/>
      <c r="C195" s="105"/>
      <c r="D195" s="105"/>
      <c r="E195" s="105"/>
      <c r="F195" s="112"/>
      <c r="G195" s="106"/>
      <c r="H195" s="107"/>
      <c r="I195" s="284">
        <v>12</v>
      </c>
      <c r="J195" s="69">
        <v>3</v>
      </c>
      <c r="K195" s="69"/>
      <c r="L195" s="69"/>
      <c r="M195" s="69"/>
      <c r="N195" s="69"/>
      <c r="O195" s="69"/>
      <c r="P195" s="69"/>
      <c r="Q195" s="69"/>
      <c r="R195" s="69"/>
      <c r="S195" s="326"/>
      <c r="T195" s="322">
        <f t="shared" si="24"/>
        <v>3</v>
      </c>
      <c r="U195" s="100">
        <f t="shared" si="25"/>
        <v>1.4506769825918763E-3</v>
      </c>
      <c r="V195" s="101">
        <f>D175</f>
        <v>2068</v>
      </c>
      <c r="W195" s="272" t="s">
        <v>9</v>
      </c>
      <c r="X195" s="95">
        <f t="shared" si="26"/>
        <v>3</v>
      </c>
      <c r="Y195" s="114"/>
    </row>
    <row r="196" spans="1:25" ht="16.5" thickBot="1" x14ac:dyDescent="0.25">
      <c r="A196" s="104"/>
      <c r="B196" s="105"/>
      <c r="C196" s="105"/>
      <c r="D196" s="105"/>
      <c r="E196" s="105"/>
      <c r="F196" s="112"/>
      <c r="G196" s="106"/>
      <c r="H196" s="107"/>
      <c r="I196" s="284">
        <v>1</v>
      </c>
      <c r="J196" s="69"/>
      <c r="K196" s="69"/>
      <c r="L196" s="69"/>
      <c r="M196" s="69"/>
      <c r="N196" s="69"/>
      <c r="O196" s="69"/>
      <c r="P196" s="69"/>
      <c r="Q196" s="69"/>
      <c r="R196" s="69"/>
      <c r="S196" s="326"/>
      <c r="T196" s="322">
        <f t="shared" si="24"/>
        <v>0</v>
      </c>
      <c r="U196" s="100">
        <f t="shared" si="25"/>
        <v>0</v>
      </c>
      <c r="V196" s="101">
        <f>D175</f>
        <v>2068</v>
      </c>
      <c r="W196" s="272" t="s">
        <v>81</v>
      </c>
      <c r="X196" s="95">
        <f t="shared" si="26"/>
        <v>0</v>
      </c>
      <c r="Y196" s="114"/>
    </row>
    <row r="197" spans="1:25" ht="16.5" thickBot="1" x14ac:dyDescent="0.25">
      <c r="A197" s="104"/>
      <c r="B197" s="105"/>
      <c r="C197" s="105"/>
      <c r="D197" s="105"/>
      <c r="E197" s="105"/>
      <c r="F197" s="112"/>
      <c r="G197" s="106"/>
      <c r="H197" s="107"/>
      <c r="I197" s="284">
        <v>2</v>
      </c>
      <c r="J197" s="69">
        <v>2</v>
      </c>
      <c r="K197" s="69"/>
      <c r="L197" s="69"/>
      <c r="M197" s="69"/>
      <c r="N197" s="69"/>
      <c r="O197" s="69"/>
      <c r="P197" s="69"/>
      <c r="Q197" s="69"/>
      <c r="R197" s="69"/>
      <c r="S197" s="326"/>
      <c r="T197" s="322">
        <f t="shared" si="24"/>
        <v>2</v>
      </c>
      <c r="U197" s="100">
        <f t="shared" si="25"/>
        <v>9.6711798839458415E-4</v>
      </c>
      <c r="V197" s="101">
        <f>D175</f>
        <v>2068</v>
      </c>
      <c r="W197" s="272" t="s">
        <v>20</v>
      </c>
      <c r="X197" s="95">
        <f t="shared" si="26"/>
        <v>2</v>
      </c>
      <c r="Y197" s="114"/>
    </row>
    <row r="198" spans="1:25" ht="16.5" thickBot="1" x14ac:dyDescent="0.25">
      <c r="A198" s="104"/>
      <c r="B198" s="105"/>
      <c r="C198" s="105"/>
      <c r="D198" s="105"/>
      <c r="E198" s="105"/>
      <c r="F198" s="112"/>
      <c r="G198" s="106"/>
      <c r="H198" s="107"/>
      <c r="I198" s="284"/>
      <c r="J198" s="69"/>
      <c r="K198" s="69"/>
      <c r="L198" s="69"/>
      <c r="M198" s="69"/>
      <c r="N198" s="69"/>
      <c r="O198" s="69"/>
      <c r="P198" s="69"/>
      <c r="Q198" s="69"/>
      <c r="R198" s="69"/>
      <c r="S198" s="326"/>
      <c r="T198" s="322">
        <f t="shared" si="24"/>
        <v>0</v>
      </c>
      <c r="U198" s="100">
        <f t="shared" si="25"/>
        <v>0</v>
      </c>
      <c r="V198" s="101">
        <f>D175</f>
        <v>2068</v>
      </c>
      <c r="W198" s="272" t="s">
        <v>82</v>
      </c>
      <c r="X198" s="95">
        <f t="shared" si="26"/>
        <v>0</v>
      </c>
      <c r="Y198" s="103" t="s">
        <v>164</v>
      </c>
    </row>
    <row r="199" spans="1:25" ht="16.5" thickBot="1" x14ac:dyDescent="0.25">
      <c r="A199" s="104"/>
      <c r="B199" s="105"/>
      <c r="C199" s="105"/>
      <c r="D199" s="105"/>
      <c r="E199" s="105"/>
      <c r="F199" s="112"/>
      <c r="G199" s="106"/>
      <c r="H199" s="107"/>
      <c r="I199" s="284"/>
      <c r="J199" s="69"/>
      <c r="K199" s="69"/>
      <c r="L199" s="69"/>
      <c r="M199" s="69"/>
      <c r="N199" s="69"/>
      <c r="O199" s="69"/>
      <c r="P199" s="69"/>
      <c r="Q199" s="69"/>
      <c r="R199" s="69"/>
      <c r="S199" s="326"/>
      <c r="T199" s="322">
        <f t="shared" si="24"/>
        <v>0</v>
      </c>
      <c r="U199" s="100">
        <f t="shared" si="25"/>
        <v>0</v>
      </c>
      <c r="V199" s="101">
        <f>D175</f>
        <v>2068</v>
      </c>
      <c r="W199" s="475" t="s">
        <v>190</v>
      </c>
      <c r="X199" s="95">
        <f t="shared" si="26"/>
        <v>0</v>
      </c>
      <c r="Y199" s="103" t="s">
        <v>290</v>
      </c>
    </row>
    <row r="200" spans="1:25" ht="16.5" thickBot="1" x14ac:dyDescent="0.25">
      <c r="A200" s="104"/>
      <c r="B200" s="105"/>
      <c r="C200" s="105"/>
      <c r="D200" s="105"/>
      <c r="E200" s="112"/>
      <c r="F200" s="112"/>
      <c r="G200" s="106"/>
      <c r="H200" s="107"/>
      <c r="I200" s="284">
        <v>8</v>
      </c>
      <c r="J200" s="69">
        <v>3</v>
      </c>
      <c r="K200" s="69"/>
      <c r="L200" s="69"/>
      <c r="M200" s="69"/>
      <c r="N200" s="69"/>
      <c r="O200" s="69"/>
      <c r="P200" s="69"/>
      <c r="Q200" s="69"/>
      <c r="R200" s="69"/>
      <c r="S200" s="326"/>
      <c r="T200" s="322">
        <f t="shared" si="24"/>
        <v>3</v>
      </c>
      <c r="U200" s="100">
        <f t="shared" si="25"/>
        <v>1.4506769825918763E-3</v>
      </c>
      <c r="V200" s="101">
        <f>D175</f>
        <v>2068</v>
      </c>
      <c r="W200" s="272" t="s">
        <v>13</v>
      </c>
      <c r="X200" s="95">
        <f t="shared" si="26"/>
        <v>3</v>
      </c>
      <c r="Y200" s="103" t="s">
        <v>109</v>
      </c>
    </row>
    <row r="201" spans="1:25" ht="16.5" thickBot="1" x14ac:dyDescent="0.25">
      <c r="A201" s="104"/>
      <c r="B201" s="105"/>
      <c r="C201" s="105"/>
      <c r="D201" s="105"/>
      <c r="E201" s="112"/>
      <c r="F201" s="112"/>
      <c r="G201" s="106"/>
      <c r="H201" s="107"/>
      <c r="I201" s="69">
        <v>2</v>
      </c>
      <c r="J201" s="69"/>
      <c r="K201" s="69"/>
      <c r="L201" s="69"/>
      <c r="M201" s="69"/>
      <c r="N201" s="69"/>
      <c r="O201" s="69"/>
      <c r="P201" s="69"/>
      <c r="Q201" s="69"/>
      <c r="R201" s="69"/>
      <c r="S201" s="326"/>
      <c r="T201" s="322">
        <f t="shared" si="24"/>
        <v>0</v>
      </c>
      <c r="U201" s="100">
        <f t="shared" si="25"/>
        <v>0</v>
      </c>
      <c r="V201" s="101">
        <f>D175</f>
        <v>2068</v>
      </c>
      <c r="W201" s="273" t="s">
        <v>198</v>
      </c>
      <c r="X201" s="95">
        <f t="shared" si="26"/>
        <v>0</v>
      </c>
      <c r="Y201" s="113"/>
    </row>
    <row r="202" spans="1:25" ht="16.5" thickBot="1" x14ac:dyDescent="0.25">
      <c r="A202" s="104"/>
      <c r="B202" s="105"/>
      <c r="C202" s="105"/>
      <c r="D202" s="105"/>
      <c r="E202" s="112"/>
      <c r="F202" s="112"/>
      <c r="G202" s="106"/>
      <c r="H202" s="107"/>
      <c r="I202" s="69">
        <v>1</v>
      </c>
      <c r="J202" s="69"/>
      <c r="K202" s="69"/>
      <c r="L202" s="69"/>
      <c r="M202" s="69"/>
      <c r="N202" s="69"/>
      <c r="O202" s="69"/>
      <c r="P202" s="69"/>
      <c r="Q202" s="69"/>
      <c r="R202" s="69"/>
      <c r="S202" s="326"/>
      <c r="T202" s="322">
        <f t="shared" si="24"/>
        <v>0</v>
      </c>
      <c r="U202" s="100">
        <f t="shared" si="25"/>
        <v>0</v>
      </c>
      <c r="V202" s="101">
        <f>D175</f>
        <v>2068</v>
      </c>
      <c r="W202" s="273" t="s">
        <v>100</v>
      </c>
      <c r="X202" s="95">
        <f t="shared" si="26"/>
        <v>0</v>
      </c>
      <c r="Y202" s="113"/>
    </row>
    <row r="203" spans="1:25" ht="16.5" thickBot="1" x14ac:dyDescent="0.25">
      <c r="A203" s="104"/>
      <c r="B203" s="105"/>
      <c r="C203" s="105"/>
      <c r="D203" s="105"/>
      <c r="E203" s="112"/>
      <c r="F203" s="112"/>
      <c r="G203" s="106"/>
      <c r="H203" s="115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329">
        <v>1</v>
      </c>
      <c r="T203" s="323">
        <f t="shared" si="24"/>
        <v>1</v>
      </c>
      <c r="U203" s="418">
        <f t="shared" si="25"/>
        <v>4.8355899419729207E-4</v>
      </c>
      <c r="V203" s="101">
        <f>D175</f>
        <v>2068</v>
      </c>
      <c r="W203" s="276" t="s">
        <v>10</v>
      </c>
      <c r="X203" s="95">
        <f t="shared" si="26"/>
        <v>1</v>
      </c>
      <c r="Y203" s="103"/>
    </row>
    <row r="204" spans="1:25" ht="16.5" thickBot="1" x14ac:dyDescent="0.3">
      <c r="A204" s="104"/>
      <c r="B204" s="105"/>
      <c r="C204" s="105"/>
      <c r="D204" s="105"/>
      <c r="E204" s="112"/>
      <c r="F204" s="112"/>
      <c r="G204" s="106"/>
      <c r="H204" s="89"/>
      <c r="I204" s="90"/>
      <c r="J204" s="314"/>
      <c r="K204" s="90"/>
      <c r="L204" s="90"/>
      <c r="M204" s="90"/>
      <c r="N204" s="90"/>
      <c r="O204" s="90"/>
      <c r="P204" s="90"/>
      <c r="Q204" s="90"/>
      <c r="R204" s="90"/>
      <c r="S204" s="90"/>
      <c r="T204" s="321"/>
      <c r="U204" s="321"/>
      <c r="V204" s="123"/>
      <c r="W204" s="277" t="s">
        <v>172</v>
      </c>
      <c r="X204" s="95">
        <f t="shared" si="26"/>
        <v>0</v>
      </c>
      <c r="Y204" s="103"/>
    </row>
    <row r="205" spans="1:25" ht="16.5" thickBot="1" x14ac:dyDescent="0.25">
      <c r="A205" s="104"/>
      <c r="B205" s="105"/>
      <c r="C205" s="105"/>
      <c r="D205" s="105"/>
      <c r="E205" s="112"/>
      <c r="F205" s="112"/>
      <c r="G205" s="117"/>
      <c r="H205" s="97">
        <v>3</v>
      </c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325"/>
      <c r="T205" s="324">
        <f t="shared" ref="T205:T213" si="27">SUM(H205,J205,L205,N205,P205,R205,S205)</f>
        <v>3</v>
      </c>
      <c r="U205" s="216">
        <f>($T205)/$D$175</f>
        <v>1.4506769825918763E-3</v>
      </c>
      <c r="V205" s="101">
        <f>D175</f>
        <v>2068</v>
      </c>
      <c r="W205" s="271" t="s">
        <v>12</v>
      </c>
      <c r="X205" s="95">
        <f t="shared" si="26"/>
        <v>3</v>
      </c>
      <c r="Y205" s="103" t="s">
        <v>279</v>
      </c>
    </row>
    <row r="206" spans="1:25" ht="16.5" thickBot="1" x14ac:dyDescent="0.25">
      <c r="A206" s="104"/>
      <c r="B206" s="105"/>
      <c r="C206" s="105"/>
      <c r="D206" s="105"/>
      <c r="E206" s="112"/>
      <c r="F206" s="112"/>
      <c r="G206" s="117"/>
      <c r="H206" s="107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326"/>
      <c r="T206" s="322">
        <f t="shared" si="27"/>
        <v>0</v>
      </c>
      <c r="U206" s="216">
        <f t="shared" ref="U206:U213" si="28">($T206)/$D$175</f>
        <v>0</v>
      </c>
      <c r="V206" s="101">
        <f>D175</f>
        <v>2068</v>
      </c>
      <c r="W206" s="272" t="s">
        <v>87</v>
      </c>
      <c r="X206" s="95">
        <f t="shared" si="26"/>
        <v>0</v>
      </c>
      <c r="Y206" s="103" t="s">
        <v>288</v>
      </c>
    </row>
    <row r="207" spans="1:25" ht="16.5" thickBot="1" x14ac:dyDescent="0.25">
      <c r="A207" s="104"/>
      <c r="B207" s="105"/>
      <c r="C207" s="105"/>
      <c r="D207" s="105"/>
      <c r="E207" s="112"/>
      <c r="F207" s="112"/>
      <c r="G207" s="117"/>
      <c r="H207" s="107">
        <v>2</v>
      </c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326"/>
      <c r="T207" s="322">
        <f t="shared" si="27"/>
        <v>2</v>
      </c>
      <c r="U207" s="216">
        <f t="shared" si="28"/>
        <v>9.6711798839458415E-4</v>
      </c>
      <c r="V207" s="101">
        <f>D175</f>
        <v>2068</v>
      </c>
      <c r="W207" s="365" t="s">
        <v>16</v>
      </c>
      <c r="X207" s="95">
        <f t="shared" si="26"/>
        <v>2</v>
      </c>
      <c r="Y207" s="103" t="s">
        <v>287</v>
      </c>
    </row>
    <row r="208" spans="1:25" ht="16.5" thickBot="1" x14ac:dyDescent="0.25">
      <c r="A208" s="104"/>
      <c r="B208" s="105"/>
      <c r="C208" s="105"/>
      <c r="D208" s="105"/>
      <c r="E208" s="112"/>
      <c r="F208" s="112"/>
      <c r="G208" s="117"/>
      <c r="H208" s="107">
        <v>3</v>
      </c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326"/>
      <c r="T208" s="322">
        <f t="shared" si="27"/>
        <v>3</v>
      </c>
      <c r="U208" s="216">
        <f t="shared" si="28"/>
        <v>1.4506769825918763E-3</v>
      </c>
      <c r="V208" s="101">
        <f>D175</f>
        <v>2068</v>
      </c>
      <c r="W208" s="272" t="s">
        <v>75</v>
      </c>
      <c r="X208" s="95">
        <f t="shared" si="26"/>
        <v>3</v>
      </c>
      <c r="Y208" s="103" t="s">
        <v>289</v>
      </c>
    </row>
    <row r="209" spans="1:25" ht="16.5" thickBot="1" x14ac:dyDescent="0.25">
      <c r="A209" s="104"/>
      <c r="B209" s="105"/>
      <c r="C209" s="105"/>
      <c r="D209" s="105"/>
      <c r="E209" s="112"/>
      <c r="F209" s="112"/>
      <c r="G209" s="117"/>
      <c r="H209" s="107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326"/>
      <c r="T209" s="322">
        <f t="shared" si="27"/>
        <v>0</v>
      </c>
      <c r="U209" s="216">
        <f t="shared" si="28"/>
        <v>0</v>
      </c>
      <c r="V209" s="101">
        <f>D175</f>
        <v>2068</v>
      </c>
      <c r="W209" s="272" t="s">
        <v>183</v>
      </c>
      <c r="X209" s="95">
        <f t="shared" si="26"/>
        <v>0</v>
      </c>
      <c r="Y209" s="103"/>
    </row>
    <row r="210" spans="1:25" ht="16.5" thickBot="1" x14ac:dyDescent="0.25">
      <c r="A210" s="104"/>
      <c r="B210" s="105"/>
      <c r="C210" s="105"/>
      <c r="D210" s="105"/>
      <c r="E210" s="112"/>
      <c r="F210" s="112"/>
      <c r="G210" s="117"/>
      <c r="H210" s="107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326"/>
      <c r="T210" s="322">
        <f t="shared" si="27"/>
        <v>0</v>
      </c>
      <c r="U210" s="216">
        <f t="shared" si="28"/>
        <v>0</v>
      </c>
      <c r="V210" s="101">
        <f>D175</f>
        <v>2068</v>
      </c>
      <c r="W210" s="273" t="s">
        <v>28</v>
      </c>
      <c r="X210" s="95">
        <f t="shared" si="26"/>
        <v>0</v>
      </c>
      <c r="Y210" s="103"/>
    </row>
    <row r="211" spans="1:25" ht="16.5" thickBot="1" x14ac:dyDescent="0.25">
      <c r="A211" s="104"/>
      <c r="B211" s="105"/>
      <c r="C211" s="105"/>
      <c r="D211" s="105"/>
      <c r="E211" s="112"/>
      <c r="F211" s="112"/>
      <c r="G211" s="117"/>
      <c r="H211" s="115">
        <v>5</v>
      </c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329"/>
      <c r="T211" s="322">
        <f t="shared" si="27"/>
        <v>5</v>
      </c>
      <c r="U211" s="216">
        <f t="shared" si="28"/>
        <v>2.4177949709864605E-3</v>
      </c>
      <c r="V211" s="101">
        <f>D175</f>
        <v>2068</v>
      </c>
      <c r="W211" s="276" t="s">
        <v>184</v>
      </c>
      <c r="X211" s="95">
        <f t="shared" si="26"/>
        <v>5</v>
      </c>
      <c r="Y211" s="113"/>
    </row>
    <row r="212" spans="1:25" ht="16.5" thickBot="1" x14ac:dyDescent="0.25">
      <c r="A212" s="104"/>
      <c r="B212" s="105"/>
      <c r="C212" s="105"/>
      <c r="D212" s="105"/>
      <c r="E212" s="112"/>
      <c r="F212" s="112"/>
      <c r="G212" s="117"/>
      <c r="H212" s="115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329"/>
      <c r="T212" s="322">
        <f t="shared" si="27"/>
        <v>0</v>
      </c>
      <c r="U212" s="216">
        <f t="shared" si="28"/>
        <v>0</v>
      </c>
      <c r="V212" s="101">
        <f>D175</f>
        <v>2068</v>
      </c>
      <c r="W212" s="276" t="s">
        <v>84</v>
      </c>
      <c r="X212" s="95">
        <f t="shared" si="26"/>
        <v>0</v>
      </c>
      <c r="Y212" s="103"/>
    </row>
    <row r="213" spans="1:25" ht="16.5" thickBot="1" x14ac:dyDescent="0.25">
      <c r="A213" s="125"/>
      <c r="B213" s="126"/>
      <c r="C213" s="126"/>
      <c r="D213" s="126"/>
      <c r="E213" s="127"/>
      <c r="F213" s="127"/>
      <c r="G213" s="128"/>
      <c r="H213" s="115">
        <v>11</v>
      </c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329"/>
      <c r="T213" s="322">
        <f t="shared" si="27"/>
        <v>11</v>
      </c>
      <c r="U213" s="320">
        <f t="shared" si="28"/>
        <v>5.3191489361702126E-3</v>
      </c>
      <c r="V213" s="101">
        <f>D175</f>
        <v>2068</v>
      </c>
      <c r="W213" s="274" t="s">
        <v>163</v>
      </c>
      <c r="X213" s="279">
        <f>T213</f>
        <v>11</v>
      </c>
      <c r="Y213" s="285"/>
    </row>
    <row r="214" spans="1:25" ht="15.75" thickBot="1" x14ac:dyDescent="0.25">
      <c r="A214" s="130"/>
      <c r="B214" s="130"/>
      <c r="C214" s="130"/>
      <c r="D214" s="130"/>
      <c r="E214" s="130"/>
      <c r="F214" s="130"/>
      <c r="G214" s="53" t="s">
        <v>5</v>
      </c>
      <c r="H214" s="131">
        <f>SUM(H176:H213)</f>
        <v>148</v>
      </c>
      <c r="I214" s="131">
        <f>SUM(I176:I213)</f>
        <v>47</v>
      </c>
      <c r="J214" s="131">
        <f>SUM(J176:J213)</f>
        <v>24</v>
      </c>
      <c r="K214" s="131">
        <f t="shared" ref="K214:R214" si="29">SUM(K176:K213)</f>
        <v>0</v>
      </c>
      <c r="L214" s="131">
        <f t="shared" si="29"/>
        <v>0</v>
      </c>
      <c r="M214" s="131">
        <f t="shared" si="29"/>
        <v>0</v>
      </c>
      <c r="N214" s="131">
        <f t="shared" si="29"/>
        <v>0</v>
      </c>
      <c r="O214" s="131">
        <f t="shared" si="29"/>
        <v>0</v>
      </c>
      <c r="P214" s="131">
        <f t="shared" si="29"/>
        <v>0</v>
      </c>
      <c r="Q214" s="131">
        <f t="shared" si="29"/>
        <v>0</v>
      </c>
      <c r="R214" s="131">
        <f t="shared" si="29"/>
        <v>6</v>
      </c>
      <c r="S214" s="131">
        <f>SUM(S176:S213)</f>
        <v>36</v>
      </c>
      <c r="T214" s="262">
        <f>SUM(H214,J214,L214,N214,P214,R214,S214)</f>
        <v>214</v>
      </c>
      <c r="U214" s="216">
        <f>($T214)/$D$175</f>
        <v>0.10348162475822051</v>
      </c>
      <c r="V214" s="101">
        <f>D175</f>
        <v>2068</v>
      </c>
      <c r="W214" s="46"/>
    </row>
    <row r="216" spans="1:25" ht="15.75" thickBot="1" x14ac:dyDescent="0.3"/>
    <row r="217" spans="1:25" ht="75.75" thickBot="1" x14ac:dyDescent="0.3">
      <c r="A217" s="48"/>
      <c r="B217" s="48" t="s">
        <v>23</v>
      </c>
      <c r="C217" s="49" t="s">
        <v>55</v>
      </c>
      <c r="D217" s="49" t="s">
        <v>18</v>
      </c>
      <c r="E217" s="48" t="s">
        <v>17</v>
      </c>
      <c r="F217" s="50" t="s">
        <v>1</v>
      </c>
      <c r="G217" s="51" t="s">
        <v>24</v>
      </c>
      <c r="H217" s="52" t="s">
        <v>76</v>
      </c>
      <c r="I217" s="52" t="s">
        <v>77</v>
      </c>
      <c r="J217" s="52" t="s">
        <v>56</v>
      </c>
      <c r="K217" s="52" t="s">
        <v>61</v>
      </c>
      <c r="L217" s="52" t="s">
        <v>57</v>
      </c>
      <c r="M217" s="52" t="s">
        <v>62</v>
      </c>
      <c r="N217" s="52" t="s">
        <v>58</v>
      </c>
      <c r="O217" s="52" t="s">
        <v>63</v>
      </c>
      <c r="P217" s="52" t="s">
        <v>59</v>
      </c>
      <c r="Q217" s="52" t="s">
        <v>78</v>
      </c>
      <c r="R217" s="52" t="s">
        <v>128</v>
      </c>
      <c r="S217" s="52" t="s">
        <v>43</v>
      </c>
      <c r="T217" s="52" t="s">
        <v>5</v>
      </c>
      <c r="U217" s="48" t="s">
        <v>2</v>
      </c>
      <c r="V217" s="86" t="s">
        <v>73</v>
      </c>
      <c r="W217" s="87" t="s">
        <v>21</v>
      </c>
      <c r="X217" s="49" t="s">
        <v>18</v>
      </c>
      <c r="Y217" s="88" t="s">
        <v>7</v>
      </c>
    </row>
    <row r="218" spans="1:25" ht="15.75" thickBot="1" x14ac:dyDescent="0.3">
      <c r="A218" s="449">
        <v>1486743</v>
      </c>
      <c r="B218" s="278" t="s">
        <v>122</v>
      </c>
      <c r="C218" s="449">
        <v>1920</v>
      </c>
      <c r="D218" s="449">
        <v>2012</v>
      </c>
      <c r="E218" s="454">
        <v>1851</v>
      </c>
      <c r="F218" s="455">
        <f>E218/D218</f>
        <v>0.91998011928429424</v>
      </c>
      <c r="G218" s="54">
        <v>45035</v>
      </c>
      <c r="H218" s="89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1"/>
      <c r="T218" s="413"/>
      <c r="U218" s="123"/>
      <c r="V218" s="91"/>
      <c r="W218" s="93" t="s">
        <v>79</v>
      </c>
      <c r="X218" s="279">
        <v>578.5</v>
      </c>
      <c r="Y218" s="84" t="s">
        <v>74</v>
      </c>
    </row>
    <row r="219" spans="1:25" ht="16.5" thickBot="1" x14ac:dyDescent="0.25">
      <c r="A219" s="94"/>
      <c r="B219" s="95"/>
      <c r="C219" s="95"/>
      <c r="D219" s="95"/>
      <c r="E219" s="95">
        <f>C218-E218</f>
        <v>69</v>
      </c>
      <c r="F219" s="95"/>
      <c r="G219" s="96"/>
      <c r="H219" s="97">
        <v>37</v>
      </c>
      <c r="I219" s="98"/>
      <c r="J219" s="98">
        <v>1</v>
      </c>
      <c r="K219" s="98"/>
      <c r="L219" s="98"/>
      <c r="M219" s="98"/>
      <c r="N219" s="98"/>
      <c r="O219" s="98"/>
      <c r="P219" s="98"/>
      <c r="Q219" s="98"/>
      <c r="R219" s="98"/>
      <c r="S219" s="325">
        <v>38</v>
      </c>
      <c r="T219" s="324">
        <f>SUM(H219,J219,L219,N219,P219,R219,S219)</f>
        <v>76</v>
      </c>
      <c r="U219" s="417">
        <f>($T219)/$D$218</f>
        <v>3.7773359840954271E-2</v>
      </c>
      <c r="V219" s="101">
        <f>D218</f>
        <v>2012</v>
      </c>
      <c r="W219" s="271" t="s">
        <v>16</v>
      </c>
      <c r="X219" s="95">
        <f>T219</f>
        <v>76</v>
      </c>
      <c r="Y219" s="280" t="s">
        <v>135</v>
      </c>
    </row>
    <row r="220" spans="1:25" ht="16.5" thickBot="1" x14ac:dyDescent="0.25">
      <c r="A220" s="104"/>
      <c r="B220" s="105"/>
      <c r="C220" s="105"/>
      <c r="D220" s="105"/>
      <c r="E220" s="105"/>
      <c r="F220" s="105"/>
      <c r="G220" s="106"/>
      <c r="H220" s="107">
        <v>4</v>
      </c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326">
        <v>3</v>
      </c>
      <c r="T220" s="322">
        <f t="shared" ref="T220:T246" si="30">SUM(H220,J220,L220,N220,P220,R220,S220)</f>
        <v>7</v>
      </c>
      <c r="U220" s="100">
        <f t="shared" ref="U220:U246" si="31">($T220)/$D$218</f>
        <v>3.4791252485089465E-3</v>
      </c>
      <c r="V220" s="101">
        <f>D218</f>
        <v>2012</v>
      </c>
      <c r="W220" s="272" t="s">
        <v>6</v>
      </c>
      <c r="X220" s="95">
        <f t="shared" ref="X220:X255" si="32">T220</f>
        <v>7</v>
      </c>
      <c r="Y220" s="280" t="s">
        <v>173</v>
      </c>
    </row>
    <row r="221" spans="1:25" ht="16.5" thickBot="1" x14ac:dyDescent="0.25">
      <c r="A221" s="104"/>
      <c r="B221" s="105"/>
      <c r="C221" s="105"/>
      <c r="D221" s="105"/>
      <c r="E221" s="112"/>
      <c r="F221" s="112"/>
      <c r="G221" s="106"/>
      <c r="H221" s="107">
        <v>3</v>
      </c>
      <c r="I221" s="69"/>
      <c r="J221" s="69">
        <v>3</v>
      </c>
      <c r="K221" s="69"/>
      <c r="L221" s="69"/>
      <c r="M221" s="69"/>
      <c r="N221" s="69"/>
      <c r="O221" s="69"/>
      <c r="P221" s="69"/>
      <c r="Q221" s="69"/>
      <c r="R221" s="69"/>
      <c r="S221" s="326">
        <v>4</v>
      </c>
      <c r="T221" s="322">
        <f t="shared" si="30"/>
        <v>10</v>
      </c>
      <c r="U221" s="100">
        <f t="shared" si="31"/>
        <v>4.970178926441352E-3</v>
      </c>
      <c r="V221" s="101">
        <f>D218</f>
        <v>2012</v>
      </c>
      <c r="W221" s="272" t="s">
        <v>14</v>
      </c>
      <c r="X221" s="95">
        <f t="shared" si="32"/>
        <v>10</v>
      </c>
      <c r="Y221" s="318"/>
    </row>
    <row r="222" spans="1:25" ht="16.5" thickBot="1" x14ac:dyDescent="0.25">
      <c r="A222" s="104"/>
      <c r="B222" s="105"/>
      <c r="C222" s="105"/>
      <c r="D222" s="105"/>
      <c r="E222" s="112"/>
      <c r="F222" s="112"/>
      <c r="G222" s="106"/>
      <c r="H222" s="107">
        <v>3</v>
      </c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326">
        <v>2</v>
      </c>
      <c r="T222" s="322">
        <f t="shared" si="30"/>
        <v>5</v>
      </c>
      <c r="U222" s="100">
        <f t="shared" si="31"/>
        <v>2.485089463220676E-3</v>
      </c>
      <c r="V222" s="101">
        <f>D218</f>
        <v>2012</v>
      </c>
      <c r="W222" s="272" t="s">
        <v>15</v>
      </c>
      <c r="X222" s="95">
        <f t="shared" si="32"/>
        <v>5</v>
      </c>
      <c r="Y222" s="442"/>
    </row>
    <row r="223" spans="1:25" ht="16.5" thickBot="1" x14ac:dyDescent="0.25">
      <c r="A223" s="104"/>
      <c r="B223" s="105"/>
      <c r="C223" s="105"/>
      <c r="D223" s="105"/>
      <c r="E223" s="112"/>
      <c r="F223" s="112"/>
      <c r="G223" s="106"/>
      <c r="H223" s="107">
        <v>3</v>
      </c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326"/>
      <c r="T223" s="322">
        <f t="shared" si="30"/>
        <v>3</v>
      </c>
      <c r="U223" s="100">
        <f t="shared" si="31"/>
        <v>1.4910536779324055E-3</v>
      </c>
      <c r="V223" s="101">
        <f>D218</f>
        <v>2012</v>
      </c>
      <c r="W223" s="272" t="s">
        <v>32</v>
      </c>
      <c r="X223" s="95">
        <f t="shared" si="32"/>
        <v>3</v>
      </c>
      <c r="Y223" s="442"/>
    </row>
    <row r="224" spans="1:25" ht="16.5" thickBot="1" x14ac:dyDescent="0.25">
      <c r="A224" s="104"/>
      <c r="B224" s="105"/>
      <c r="C224" s="105"/>
      <c r="D224" s="105"/>
      <c r="E224" s="112"/>
      <c r="F224" s="112"/>
      <c r="G224" s="106"/>
      <c r="H224" s="107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326"/>
      <c r="T224" s="322">
        <f t="shared" si="30"/>
        <v>0</v>
      </c>
      <c r="U224" s="100">
        <f t="shared" si="31"/>
        <v>0</v>
      </c>
      <c r="V224" s="101">
        <f>D218</f>
        <v>2012</v>
      </c>
      <c r="W224" s="272" t="s">
        <v>33</v>
      </c>
      <c r="X224" s="95">
        <f t="shared" si="32"/>
        <v>0</v>
      </c>
      <c r="Y224" s="113"/>
    </row>
    <row r="225" spans="1:25" ht="16.5" thickBot="1" x14ac:dyDescent="0.25">
      <c r="A225" s="104"/>
      <c r="B225" s="105"/>
      <c r="C225" s="105"/>
      <c r="D225" s="105"/>
      <c r="E225" s="112"/>
      <c r="F225" s="112"/>
      <c r="G225" s="106"/>
      <c r="H225" s="107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326"/>
      <c r="T225" s="322">
        <f t="shared" si="30"/>
        <v>0</v>
      </c>
      <c r="U225" s="100">
        <f t="shared" si="31"/>
        <v>0</v>
      </c>
      <c r="V225" s="101">
        <f>D218</f>
        <v>2012</v>
      </c>
      <c r="W225" s="272" t="s">
        <v>219</v>
      </c>
      <c r="X225" s="95">
        <f t="shared" si="32"/>
        <v>0</v>
      </c>
      <c r="Y225" s="457"/>
    </row>
    <row r="226" spans="1:25" ht="16.5" thickBot="1" x14ac:dyDescent="0.25">
      <c r="A226" s="104"/>
      <c r="B226" s="105"/>
      <c r="C226" s="105"/>
      <c r="D226" s="105"/>
      <c r="E226" s="112"/>
      <c r="F226" s="112"/>
      <c r="G226" s="106"/>
      <c r="H226" s="107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326"/>
      <c r="T226" s="322">
        <f t="shared" si="30"/>
        <v>0</v>
      </c>
      <c r="U226" s="100">
        <f t="shared" si="31"/>
        <v>0</v>
      </c>
      <c r="V226" s="101">
        <f>D218</f>
        <v>2012</v>
      </c>
      <c r="W226" s="272" t="s">
        <v>31</v>
      </c>
      <c r="X226" s="95">
        <f t="shared" si="32"/>
        <v>0</v>
      </c>
      <c r="Y226" s="113"/>
    </row>
    <row r="227" spans="1:25" ht="16.5" thickBot="1" x14ac:dyDescent="0.25">
      <c r="A227" s="104"/>
      <c r="B227" s="105"/>
      <c r="C227" s="105"/>
      <c r="D227" s="105"/>
      <c r="E227" s="112"/>
      <c r="F227" s="112"/>
      <c r="G227" s="106"/>
      <c r="H227" s="107">
        <v>5</v>
      </c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326">
        <v>4</v>
      </c>
      <c r="T227" s="322">
        <f t="shared" si="30"/>
        <v>9</v>
      </c>
      <c r="U227" s="100">
        <f t="shared" si="31"/>
        <v>4.4731610337972166E-3</v>
      </c>
      <c r="V227" s="101">
        <f>D218</f>
        <v>2012</v>
      </c>
      <c r="W227" s="272" t="s">
        <v>0</v>
      </c>
      <c r="X227" s="95">
        <f t="shared" si="32"/>
        <v>9</v>
      </c>
      <c r="Y227" s="318"/>
    </row>
    <row r="228" spans="1:25" ht="16.5" thickBot="1" x14ac:dyDescent="0.25">
      <c r="A228" s="104"/>
      <c r="B228" s="105"/>
      <c r="C228" s="105"/>
      <c r="D228" s="105"/>
      <c r="E228" s="112"/>
      <c r="F228" s="112"/>
      <c r="G228" s="106"/>
      <c r="H228" s="107">
        <v>8</v>
      </c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326"/>
      <c r="T228" s="322">
        <f t="shared" si="30"/>
        <v>8</v>
      </c>
      <c r="U228" s="100">
        <f t="shared" si="31"/>
        <v>3.9761431411530811E-3</v>
      </c>
      <c r="V228" s="101">
        <f>D218</f>
        <v>2012</v>
      </c>
      <c r="W228" s="272" t="s">
        <v>12</v>
      </c>
      <c r="X228" s="95">
        <f t="shared" si="32"/>
        <v>8</v>
      </c>
      <c r="Y228" s="114"/>
    </row>
    <row r="229" spans="1:25" ht="16.5" thickBot="1" x14ac:dyDescent="0.25">
      <c r="A229" s="104"/>
      <c r="B229" s="105"/>
      <c r="C229" s="105"/>
      <c r="D229" s="105"/>
      <c r="E229" s="112"/>
      <c r="F229" s="112" t="s">
        <v>109</v>
      </c>
      <c r="G229" s="106"/>
      <c r="H229" s="107">
        <v>1</v>
      </c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326"/>
      <c r="T229" s="322">
        <f t="shared" si="30"/>
        <v>1</v>
      </c>
      <c r="U229" s="100">
        <f t="shared" si="31"/>
        <v>4.9701789264413514E-4</v>
      </c>
      <c r="V229" s="101">
        <f>D218</f>
        <v>2012</v>
      </c>
      <c r="W229" s="272" t="s">
        <v>35</v>
      </c>
      <c r="X229" s="95">
        <f t="shared" si="32"/>
        <v>1</v>
      </c>
      <c r="Y229" s="114"/>
    </row>
    <row r="230" spans="1:25" ht="16.5" thickBot="1" x14ac:dyDescent="0.25">
      <c r="A230" s="104"/>
      <c r="B230" s="105"/>
      <c r="C230" s="105"/>
      <c r="D230" s="105"/>
      <c r="E230" s="112"/>
      <c r="F230" s="112"/>
      <c r="G230" s="106"/>
      <c r="H230" s="107"/>
      <c r="I230" s="69"/>
      <c r="J230" s="69">
        <v>2</v>
      </c>
      <c r="K230" s="69"/>
      <c r="L230" s="69"/>
      <c r="M230" s="69"/>
      <c r="N230" s="69"/>
      <c r="O230" s="69"/>
      <c r="P230" s="69"/>
      <c r="Q230" s="69"/>
      <c r="R230" s="69"/>
      <c r="S230" s="326"/>
      <c r="T230" s="322">
        <f t="shared" si="30"/>
        <v>2</v>
      </c>
      <c r="U230" s="100">
        <f t="shared" si="31"/>
        <v>9.9403578528827028E-4</v>
      </c>
      <c r="V230" s="101">
        <f>D218</f>
        <v>2012</v>
      </c>
      <c r="W230" s="273" t="s">
        <v>29</v>
      </c>
      <c r="X230" s="95">
        <f t="shared" si="32"/>
        <v>2</v>
      </c>
      <c r="Y230" s="111"/>
    </row>
    <row r="231" spans="1:25" ht="16.5" thickBot="1" x14ac:dyDescent="0.25">
      <c r="A231" s="104"/>
      <c r="B231" s="105"/>
      <c r="C231" s="105"/>
      <c r="D231" s="105"/>
      <c r="E231" s="112"/>
      <c r="F231" s="112"/>
      <c r="G231" s="117"/>
      <c r="H231" s="118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326"/>
      <c r="T231" s="322">
        <f t="shared" si="30"/>
        <v>0</v>
      </c>
      <c r="U231" s="100">
        <f t="shared" si="31"/>
        <v>0</v>
      </c>
      <c r="V231" s="101">
        <f>D218</f>
        <v>2012</v>
      </c>
      <c r="W231" s="273" t="s">
        <v>28</v>
      </c>
      <c r="X231" s="95">
        <f t="shared" si="32"/>
        <v>0</v>
      </c>
      <c r="Y231" s="282"/>
    </row>
    <row r="232" spans="1:25" ht="16.5" thickBot="1" x14ac:dyDescent="0.25">
      <c r="A232" s="104"/>
      <c r="B232" s="105"/>
      <c r="C232" s="105"/>
      <c r="D232" s="105"/>
      <c r="E232" s="112"/>
      <c r="F232" s="112"/>
      <c r="G232" s="117"/>
      <c r="H232" s="118">
        <v>1</v>
      </c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326"/>
      <c r="T232" s="322">
        <f t="shared" si="30"/>
        <v>1</v>
      </c>
      <c r="U232" s="100">
        <f t="shared" si="31"/>
        <v>4.9701789264413514E-4</v>
      </c>
      <c r="V232" s="101">
        <f>D218</f>
        <v>2012</v>
      </c>
      <c r="W232" s="273" t="s">
        <v>208</v>
      </c>
      <c r="X232" s="95">
        <f t="shared" si="32"/>
        <v>1</v>
      </c>
      <c r="Y232" s="111"/>
    </row>
    <row r="233" spans="1:25" ht="16.5" thickBot="1" x14ac:dyDescent="0.25">
      <c r="A233" s="104"/>
      <c r="B233" s="105"/>
      <c r="C233" s="105"/>
      <c r="D233" s="105"/>
      <c r="E233" s="112"/>
      <c r="F233" s="112"/>
      <c r="G233" s="117"/>
      <c r="H233" s="219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327"/>
      <c r="T233" s="323">
        <f t="shared" si="30"/>
        <v>0</v>
      </c>
      <c r="U233" s="320">
        <f t="shared" si="31"/>
        <v>0</v>
      </c>
      <c r="V233" s="311">
        <f>D218</f>
        <v>2012</v>
      </c>
      <c r="W233" s="274" t="s">
        <v>124</v>
      </c>
      <c r="X233" s="95">
        <f t="shared" si="32"/>
        <v>0</v>
      </c>
      <c r="Y233" s="282"/>
    </row>
    <row r="234" spans="1:25" ht="16.5" thickBot="1" x14ac:dyDescent="0.25">
      <c r="A234" s="104"/>
      <c r="B234" s="105"/>
      <c r="C234" s="105"/>
      <c r="D234" s="105"/>
      <c r="E234" s="112"/>
      <c r="F234" s="112"/>
      <c r="G234" s="106"/>
      <c r="H234" s="97"/>
      <c r="I234" s="119">
        <v>11</v>
      </c>
      <c r="J234" s="119"/>
      <c r="K234" s="119"/>
      <c r="L234" s="119"/>
      <c r="M234" s="119"/>
      <c r="N234" s="119"/>
      <c r="O234" s="119"/>
      <c r="P234" s="119"/>
      <c r="Q234" s="119"/>
      <c r="R234" s="119"/>
      <c r="S234" s="328"/>
      <c r="T234" s="324">
        <f t="shared" si="30"/>
        <v>0</v>
      </c>
      <c r="U234" s="216">
        <f t="shared" si="31"/>
        <v>0</v>
      </c>
      <c r="V234" s="101">
        <f>D218</f>
        <v>2012</v>
      </c>
      <c r="W234" s="275" t="s">
        <v>11</v>
      </c>
      <c r="X234" s="95">
        <f t="shared" si="32"/>
        <v>0</v>
      </c>
      <c r="Y234" s="114"/>
    </row>
    <row r="235" spans="1:25" ht="16.5" thickBot="1" x14ac:dyDescent="0.25">
      <c r="A235" s="104"/>
      <c r="B235" s="105"/>
      <c r="C235" s="105"/>
      <c r="D235" s="105"/>
      <c r="E235" s="112"/>
      <c r="F235" s="112"/>
      <c r="G235" s="106"/>
      <c r="H235" s="107"/>
      <c r="I235" s="283"/>
      <c r="J235" s="69"/>
      <c r="K235" s="69"/>
      <c r="L235" s="69"/>
      <c r="M235" s="69"/>
      <c r="N235" s="69"/>
      <c r="O235" s="69"/>
      <c r="P235" s="69"/>
      <c r="Q235" s="69"/>
      <c r="R235" s="69"/>
      <c r="S235" s="326"/>
      <c r="T235" s="322">
        <f t="shared" si="30"/>
        <v>0</v>
      </c>
      <c r="U235" s="100">
        <f t="shared" si="31"/>
        <v>0</v>
      </c>
      <c r="V235" s="101">
        <f>D218</f>
        <v>2012</v>
      </c>
      <c r="W235" s="474" t="s">
        <v>102</v>
      </c>
      <c r="X235" s="95">
        <f t="shared" si="32"/>
        <v>0</v>
      </c>
      <c r="Y235" s="114"/>
    </row>
    <row r="236" spans="1:25" ht="16.5" thickBot="1" x14ac:dyDescent="0.25">
      <c r="A236" s="104"/>
      <c r="B236" s="105"/>
      <c r="C236" s="105"/>
      <c r="D236" s="105"/>
      <c r="E236" s="112"/>
      <c r="F236" s="112"/>
      <c r="G236" s="106"/>
      <c r="H236" s="107"/>
      <c r="I236" s="284">
        <v>5</v>
      </c>
      <c r="J236" s="69">
        <v>3</v>
      </c>
      <c r="K236" s="69"/>
      <c r="L236" s="69"/>
      <c r="M236" s="69"/>
      <c r="N236" s="69"/>
      <c r="O236" s="69"/>
      <c r="P236" s="69"/>
      <c r="Q236" s="69"/>
      <c r="R236" s="69"/>
      <c r="S236" s="326">
        <v>6</v>
      </c>
      <c r="T236" s="322">
        <f t="shared" si="30"/>
        <v>9</v>
      </c>
      <c r="U236" s="100">
        <f t="shared" si="31"/>
        <v>4.4731610337972166E-3</v>
      </c>
      <c r="V236" s="101">
        <f>D218</f>
        <v>2012</v>
      </c>
      <c r="W236" s="272" t="s">
        <v>3</v>
      </c>
      <c r="X236" s="95">
        <f t="shared" si="32"/>
        <v>9</v>
      </c>
      <c r="Y236" s="113"/>
    </row>
    <row r="237" spans="1:25" ht="16.5" thickBot="1" x14ac:dyDescent="0.25">
      <c r="A237" s="104"/>
      <c r="B237" s="105"/>
      <c r="C237" s="105"/>
      <c r="D237" s="105"/>
      <c r="E237" s="105"/>
      <c r="F237" s="112"/>
      <c r="G237" s="106"/>
      <c r="H237" s="107"/>
      <c r="I237" s="284">
        <v>25</v>
      </c>
      <c r="J237" s="69"/>
      <c r="K237" s="69"/>
      <c r="L237" s="69"/>
      <c r="M237" s="69"/>
      <c r="N237" s="69"/>
      <c r="O237" s="69"/>
      <c r="P237" s="69"/>
      <c r="Q237" s="69"/>
      <c r="R237" s="69"/>
      <c r="S237" s="326"/>
      <c r="T237" s="322">
        <f t="shared" si="30"/>
        <v>0</v>
      </c>
      <c r="U237" s="100">
        <f t="shared" si="31"/>
        <v>0</v>
      </c>
      <c r="V237" s="101">
        <f>D218</f>
        <v>2012</v>
      </c>
      <c r="W237" s="272" t="s">
        <v>8</v>
      </c>
      <c r="X237" s="95">
        <f t="shared" si="32"/>
        <v>0</v>
      </c>
      <c r="Y237" s="114"/>
    </row>
    <row r="238" spans="1:25" ht="16.5" thickBot="1" x14ac:dyDescent="0.25">
      <c r="A238" s="104"/>
      <c r="B238" s="105"/>
      <c r="C238" s="105"/>
      <c r="D238" s="105"/>
      <c r="E238" s="105"/>
      <c r="F238" s="112"/>
      <c r="G238" s="106"/>
      <c r="H238" s="107"/>
      <c r="I238" s="284">
        <v>8</v>
      </c>
      <c r="J238" s="69">
        <v>1</v>
      </c>
      <c r="K238" s="69"/>
      <c r="L238" s="69"/>
      <c r="M238" s="69"/>
      <c r="N238" s="69"/>
      <c r="O238" s="69"/>
      <c r="P238" s="69"/>
      <c r="Q238" s="69"/>
      <c r="R238" s="69"/>
      <c r="S238" s="326"/>
      <c r="T238" s="322">
        <f t="shared" si="30"/>
        <v>1</v>
      </c>
      <c r="U238" s="100">
        <f t="shared" si="31"/>
        <v>4.9701789264413514E-4</v>
      </c>
      <c r="V238" s="101">
        <f>D218</f>
        <v>2012</v>
      </c>
      <c r="W238" s="272" t="s">
        <v>9</v>
      </c>
      <c r="X238" s="95">
        <f t="shared" si="32"/>
        <v>1</v>
      </c>
      <c r="Y238" s="114"/>
    </row>
    <row r="239" spans="1:25" ht="16.5" thickBot="1" x14ac:dyDescent="0.25">
      <c r="A239" s="104"/>
      <c r="B239" s="105"/>
      <c r="C239" s="105"/>
      <c r="D239" s="105"/>
      <c r="E239" s="105"/>
      <c r="F239" s="112"/>
      <c r="G239" s="106"/>
      <c r="H239" s="107"/>
      <c r="I239" s="284">
        <v>1</v>
      </c>
      <c r="J239" s="69"/>
      <c r="K239" s="69"/>
      <c r="L239" s="69"/>
      <c r="M239" s="69"/>
      <c r="N239" s="69"/>
      <c r="O239" s="69"/>
      <c r="P239" s="69"/>
      <c r="Q239" s="69"/>
      <c r="R239" s="69"/>
      <c r="S239" s="326"/>
      <c r="T239" s="322">
        <f t="shared" si="30"/>
        <v>0</v>
      </c>
      <c r="U239" s="100">
        <f t="shared" si="31"/>
        <v>0</v>
      </c>
      <c r="V239" s="101">
        <f>D218</f>
        <v>2012</v>
      </c>
      <c r="W239" s="272" t="s">
        <v>81</v>
      </c>
      <c r="X239" s="95">
        <f t="shared" si="32"/>
        <v>0</v>
      </c>
      <c r="Y239" s="114"/>
    </row>
    <row r="240" spans="1:25" ht="16.5" thickBot="1" x14ac:dyDescent="0.25">
      <c r="A240" s="104"/>
      <c r="B240" s="105"/>
      <c r="C240" s="105"/>
      <c r="D240" s="105"/>
      <c r="E240" s="105"/>
      <c r="F240" s="112"/>
      <c r="G240" s="106"/>
      <c r="H240" s="107"/>
      <c r="I240" s="284">
        <v>2</v>
      </c>
      <c r="J240" s="69"/>
      <c r="K240" s="69"/>
      <c r="L240" s="69"/>
      <c r="M240" s="69"/>
      <c r="N240" s="69"/>
      <c r="O240" s="69"/>
      <c r="P240" s="69"/>
      <c r="Q240" s="69"/>
      <c r="R240" s="69"/>
      <c r="S240" s="326"/>
      <c r="T240" s="322">
        <f t="shared" si="30"/>
        <v>0</v>
      </c>
      <c r="U240" s="100">
        <f t="shared" si="31"/>
        <v>0</v>
      </c>
      <c r="V240" s="101">
        <f>D218</f>
        <v>2012</v>
      </c>
      <c r="W240" s="272" t="s">
        <v>20</v>
      </c>
      <c r="X240" s="95">
        <f t="shared" si="32"/>
        <v>0</v>
      </c>
      <c r="Y240" s="114"/>
    </row>
    <row r="241" spans="1:25" ht="16.5" thickBot="1" x14ac:dyDescent="0.25">
      <c r="A241" s="104"/>
      <c r="B241" s="105"/>
      <c r="C241" s="105"/>
      <c r="D241" s="105"/>
      <c r="E241" s="105"/>
      <c r="F241" s="112"/>
      <c r="G241" s="106"/>
      <c r="H241" s="107"/>
      <c r="I241" s="284"/>
      <c r="J241" s="69"/>
      <c r="K241" s="69"/>
      <c r="L241" s="69"/>
      <c r="M241" s="69"/>
      <c r="N241" s="69"/>
      <c r="O241" s="69"/>
      <c r="P241" s="69"/>
      <c r="Q241" s="69"/>
      <c r="R241" s="69"/>
      <c r="S241" s="326"/>
      <c r="T241" s="322">
        <f t="shared" si="30"/>
        <v>0</v>
      </c>
      <c r="U241" s="100">
        <f t="shared" si="31"/>
        <v>0</v>
      </c>
      <c r="V241" s="101">
        <f>D218</f>
        <v>2012</v>
      </c>
      <c r="W241" s="272" t="s">
        <v>82</v>
      </c>
      <c r="X241" s="95">
        <f t="shared" si="32"/>
        <v>0</v>
      </c>
      <c r="Y241" s="103" t="s">
        <v>164</v>
      </c>
    </row>
    <row r="242" spans="1:25" ht="16.5" thickBot="1" x14ac:dyDescent="0.25">
      <c r="A242" s="104"/>
      <c r="B242" s="105"/>
      <c r="C242" s="105"/>
      <c r="D242" s="105"/>
      <c r="E242" s="105"/>
      <c r="F242" s="112"/>
      <c r="G242" s="106"/>
      <c r="H242" s="107"/>
      <c r="I242" s="284"/>
      <c r="J242" s="69"/>
      <c r="K242" s="69"/>
      <c r="L242" s="69"/>
      <c r="M242" s="69"/>
      <c r="N242" s="69"/>
      <c r="O242" s="69"/>
      <c r="P242" s="69"/>
      <c r="Q242" s="69"/>
      <c r="R242" s="69"/>
      <c r="S242" s="326"/>
      <c r="T242" s="322">
        <f t="shared" si="30"/>
        <v>0</v>
      </c>
      <c r="U242" s="100">
        <f t="shared" si="31"/>
        <v>0</v>
      </c>
      <c r="V242" s="101">
        <f>D218</f>
        <v>2012</v>
      </c>
      <c r="W242" s="475" t="s">
        <v>190</v>
      </c>
      <c r="X242" s="95">
        <f t="shared" si="32"/>
        <v>0</v>
      </c>
      <c r="Y242" s="103" t="s">
        <v>321</v>
      </c>
    </row>
    <row r="243" spans="1:25" ht="16.5" thickBot="1" x14ac:dyDescent="0.25">
      <c r="A243" s="104"/>
      <c r="B243" s="105"/>
      <c r="C243" s="105"/>
      <c r="D243" s="105"/>
      <c r="E243" s="112"/>
      <c r="F243" s="112"/>
      <c r="G243" s="106"/>
      <c r="H243" s="107"/>
      <c r="I243" s="284">
        <v>15</v>
      </c>
      <c r="J243" s="69">
        <v>2</v>
      </c>
      <c r="K243" s="69"/>
      <c r="L243" s="69"/>
      <c r="M243" s="69"/>
      <c r="N243" s="69"/>
      <c r="O243" s="69"/>
      <c r="P243" s="69"/>
      <c r="Q243" s="69"/>
      <c r="R243" s="69"/>
      <c r="S243" s="326"/>
      <c r="T243" s="322">
        <f t="shared" si="30"/>
        <v>2</v>
      </c>
      <c r="U243" s="100">
        <f t="shared" si="31"/>
        <v>9.9403578528827028E-4</v>
      </c>
      <c r="V243" s="101">
        <f>D218</f>
        <v>2012</v>
      </c>
      <c r="W243" s="272" t="s">
        <v>13</v>
      </c>
      <c r="X243" s="95">
        <f t="shared" si="32"/>
        <v>2</v>
      </c>
      <c r="Y243" s="103" t="s">
        <v>109</v>
      </c>
    </row>
    <row r="244" spans="1:25" ht="16.5" thickBot="1" x14ac:dyDescent="0.25">
      <c r="A244" s="104"/>
      <c r="B244" s="105"/>
      <c r="C244" s="105"/>
      <c r="D244" s="105"/>
      <c r="E244" s="112"/>
      <c r="F244" s="112"/>
      <c r="G244" s="106"/>
      <c r="H244" s="107"/>
      <c r="I244" s="69">
        <v>1</v>
      </c>
      <c r="J244" s="69"/>
      <c r="K244" s="69"/>
      <c r="L244" s="69"/>
      <c r="M244" s="69"/>
      <c r="N244" s="69"/>
      <c r="O244" s="69"/>
      <c r="P244" s="69"/>
      <c r="Q244" s="69"/>
      <c r="R244" s="69"/>
      <c r="S244" s="326"/>
      <c r="T244" s="322">
        <f t="shared" si="30"/>
        <v>0</v>
      </c>
      <c r="U244" s="100">
        <f t="shared" si="31"/>
        <v>0</v>
      </c>
      <c r="V244" s="101">
        <f>D218</f>
        <v>2012</v>
      </c>
      <c r="W244" s="273" t="s">
        <v>198</v>
      </c>
      <c r="X244" s="95">
        <f t="shared" si="32"/>
        <v>0</v>
      </c>
      <c r="Y244" s="113"/>
    </row>
    <row r="245" spans="1:25" ht="16.5" thickBot="1" x14ac:dyDescent="0.25">
      <c r="A245" s="104"/>
      <c r="B245" s="105"/>
      <c r="C245" s="105"/>
      <c r="D245" s="105"/>
      <c r="E245" s="112"/>
      <c r="F245" s="112"/>
      <c r="G245" s="106"/>
      <c r="H245" s="107"/>
      <c r="I245" s="69">
        <v>2</v>
      </c>
      <c r="J245" s="69"/>
      <c r="K245" s="69"/>
      <c r="L245" s="69"/>
      <c r="M245" s="69"/>
      <c r="N245" s="69"/>
      <c r="O245" s="69"/>
      <c r="P245" s="69"/>
      <c r="Q245" s="69"/>
      <c r="R245" s="69"/>
      <c r="S245" s="326"/>
      <c r="T245" s="322">
        <f t="shared" si="30"/>
        <v>0</v>
      </c>
      <c r="U245" s="100">
        <f t="shared" si="31"/>
        <v>0</v>
      </c>
      <c r="V245" s="101">
        <f>D218</f>
        <v>2012</v>
      </c>
      <c r="W245" s="273" t="s">
        <v>100</v>
      </c>
      <c r="X245" s="95">
        <f t="shared" si="32"/>
        <v>0</v>
      </c>
      <c r="Y245" s="113"/>
    </row>
    <row r="246" spans="1:25" ht="16.5" thickBot="1" x14ac:dyDescent="0.25">
      <c r="A246" s="104"/>
      <c r="B246" s="105"/>
      <c r="C246" s="105"/>
      <c r="D246" s="105"/>
      <c r="E246" s="112"/>
      <c r="F246" s="112"/>
      <c r="G246" s="106"/>
      <c r="H246" s="115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329"/>
      <c r="T246" s="323">
        <f t="shared" si="30"/>
        <v>0</v>
      </c>
      <c r="U246" s="418">
        <f t="shared" si="31"/>
        <v>0</v>
      </c>
      <c r="V246" s="101">
        <f>D218</f>
        <v>2012</v>
      </c>
      <c r="W246" s="276" t="s">
        <v>10</v>
      </c>
      <c r="X246" s="95">
        <f t="shared" si="32"/>
        <v>0</v>
      </c>
      <c r="Y246" s="103"/>
    </row>
    <row r="247" spans="1:25" ht="16.5" thickBot="1" x14ac:dyDescent="0.3">
      <c r="A247" s="104"/>
      <c r="B247" s="105"/>
      <c r="C247" s="105"/>
      <c r="D247" s="105"/>
      <c r="E247" s="112"/>
      <c r="F247" s="112"/>
      <c r="G247" s="106"/>
      <c r="H247" s="89"/>
      <c r="I247" s="90"/>
      <c r="J247" s="314"/>
      <c r="K247" s="90"/>
      <c r="L247" s="90"/>
      <c r="M247" s="90"/>
      <c r="N247" s="90"/>
      <c r="O247" s="90"/>
      <c r="P247" s="90"/>
      <c r="Q247" s="90"/>
      <c r="R247" s="90"/>
      <c r="S247" s="90"/>
      <c r="T247" s="321"/>
      <c r="U247" s="321"/>
      <c r="V247" s="123"/>
      <c r="W247" s="277" t="s">
        <v>172</v>
      </c>
      <c r="X247" s="95">
        <f t="shared" si="32"/>
        <v>0</v>
      </c>
      <c r="Y247" s="103" t="s">
        <v>225</v>
      </c>
    </row>
    <row r="248" spans="1:25" ht="16.5" thickBot="1" x14ac:dyDescent="0.25">
      <c r="A248" s="104"/>
      <c r="B248" s="105"/>
      <c r="C248" s="105"/>
      <c r="D248" s="105"/>
      <c r="E248" s="112"/>
      <c r="F248" s="112"/>
      <c r="G248" s="117"/>
      <c r="H248" s="97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325"/>
      <c r="T248" s="324">
        <f t="shared" ref="T248:T256" si="33">SUM(H248,J248,L248,N248,P248,R248,S248)</f>
        <v>0</v>
      </c>
      <c r="U248" s="216">
        <f>($T248)/$D$218</f>
        <v>0</v>
      </c>
      <c r="V248" s="101">
        <f>D218</f>
        <v>2012</v>
      </c>
      <c r="W248" s="271" t="s">
        <v>12</v>
      </c>
      <c r="X248" s="95">
        <f t="shared" si="32"/>
        <v>0</v>
      </c>
      <c r="Y248" s="103" t="s">
        <v>262</v>
      </c>
    </row>
    <row r="249" spans="1:25" ht="16.5" thickBot="1" x14ac:dyDescent="0.25">
      <c r="A249" s="104"/>
      <c r="B249" s="105"/>
      <c r="C249" s="105"/>
      <c r="D249" s="105"/>
      <c r="E249" s="112"/>
      <c r="F249" s="112"/>
      <c r="G249" s="117"/>
      <c r="H249" s="107">
        <v>4</v>
      </c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326"/>
      <c r="T249" s="322">
        <f t="shared" si="33"/>
        <v>4</v>
      </c>
      <c r="U249" s="216">
        <f t="shared" ref="U249:U256" si="34">($T249)/$D$218</f>
        <v>1.9880715705765406E-3</v>
      </c>
      <c r="V249" s="101">
        <f>D218</f>
        <v>2012</v>
      </c>
      <c r="W249" s="272" t="s">
        <v>87</v>
      </c>
      <c r="X249" s="95">
        <f t="shared" si="32"/>
        <v>4</v>
      </c>
      <c r="Y249" s="103" t="s">
        <v>319</v>
      </c>
    </row>
    <row r="250" spans="1:25" ht="16.5" thickBot="1" x14ac:dyDescent="0.25">
      <c r="A250" s="104"/>
      <c r="B250" s="105"/>
      <c r="C250" s="105"/>
      <c r="D250" s="105"/>
      <c r="E250" s="112"/>
      <c r="F250" s="112"/>
      <c r="G250" s="117"/>
      <c r="H250" s="107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326"/>
      <c r="T250" s="322">
        <f t="shared" si="33"/>
        <v>0</v>
      </c>
      <c r="U250" s="216">
        <f t="shared" si="34"/>
        <v>0</v>
      </c>
      <c r="V250" s="101">
        <f>D218</f>
        <v>2012</v>
      </c>
      <c r="W250" s="365" t="s">
        <v>16</v>
      </c>
      <c r="X250" s="95">
        <f t="shared" si="32"/>
        <v>0</v>
      </c>
      <c r="Y250" s="103" t="s">
        <v>320</v>
      </c>
    </row>
    <row r="251" spans="1:25" ht="16.5" thickBot="1" x14ac:dyDescent="0.25">
      <c r="A251" s="104"/>
      <c r="B251" s="105"/>
      <c r="C251" s="105"/>
      <c r="D251" s="105"/>
      <c r="E251" s="112"/>
      <c r="F251" s="112"/>
      <c r="G251" s="117"/>
      <c r="H251" s="107">
        <v>3</v>
      </c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326"/>
      <c r="T251" s="322">
        <f t="shared" si="33"/>
        <v>3</v>
      </c>
      <c r="U251" s="216">
        <f t="shared" si="34"/>
        <v>1.4910536779324055E-3</v>
      </c>
      <c r="V251" s="101">
        <f>D218</f>
        <v>2012</v>
      </c>
      <c r="W251" s="272" t="s">
        <v>75</v>
      </c>
      <c r="X251" s="95">
        <f t="shared" si="32"/>
        <v>3</v>
      </c>
      <c r="Y251" s="103" t="s">
        <v>318</v>
      </c>
    </row>
    <row r="252" spans="1:25" ht="16.5" thickBot="1" x14ac:dyDescent="0.25">
      <c r="A252" s="104"/>
      <c r="B252" s="105"/>
      <c r="C252" s="105"/>
      <c r="D252" s="105"/>
      <c r="E252" s="112"/>
      <c r="F252" s="112"/>
      <c r="G252" s="117"/>
      <c r="H252" s="107">
        <v>2</v>
      </c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326"/>
      <c r="T252" s="322">
        <f t="shared" si="33"/>
        <v>2</v>
      </c>
      <c r="U252" s="216">
        <f t="shared" si="34"/>
        <v>9.9403578528827028E-4</v>
      </c>
      <c r="V252" s="101">
        <f>D218</f>
        <v>2012</v>
      </c>
      <c r="W252" s="272" t="s">
        <v>183</v>
      </c>
      <c r="X252" s="95">
        <f t="shared" si="32"/>
        <v>2</v>
      </c>
      <c r="Y252" s="103"/>
    </row>
    <row r="253" spans="1:25" ht="16.5" thickBot="1" x14ac:dyDescent="0.25">
      <c r="A253" s="104"/>
      <c r="B253" s="105"/>
      <c r="C253" s="105"/>
      <c r="D253" s="105"/>
      <c r="E253" s="112"/>
      <c r="F253" s="112"/>
      <c r="G253" s="117"/>
      <c r="H253" s="107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326"/>
      <c r="T253" s="322">
        <f t="shared" si="33"/>
        <v>0</v>
      </c>
      <c r="U253" s="216">
        <f t="shared" si="34"/>
        <v>0</v>
      </c>
      <c r="V253" s="101">
        <f>D218</f>
        <v>2012</v>
      </c>
      <c r="W253" s="273" t="s">
        <v>28</v>
      </c>
      <c r="X253" s="95">
        <f t="shared" si="32"/>
        <v>0</v>
      </c>
      <c r="Y253" s="103"/>
    </row>
    <row r="254" spans="1:25" ht="16.5" thickBot="1" x14ac:dyDescent="0.25">
      <c r="A254" s="104"/>
      <c r="B254" s="105"/>
      <c r="C254" s="105"/>
      <c r="D254" s="105"/>
      <c r="E254" s="112"/>
      <c r="F254" s="112"/>
      <c r="G254" s="117"/>
      <c r="H254" s="115">
        <v>1</v>
      </c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329"/>
      <c r="T254" s="322">
        <f t="shared" si="33"/>
        <v>1</v>
      </c>
      <c r="U254" s="216">
        <f t="shared" si="34"/>
        <v>4.9701789264413514E-4</v>
      </c>
      <c r="V254" s="101">
        <f>D218</f>
        <v>2012</v>
      </c>
      <c r="W254" s="276" t="s">
        <v>184</v>
      </c>
      <c r="X254" s="95">
        <f t="shared" si="32"/>
        <v>1</v>
      </c>
      <c r="Y254" s="113"/>
    </row>
    <row r="255" spans="1:25" ht="16.5" thickBot="1" x14ac:dyDescent="0.25">
      <c r="A255" s="104"/>
      <c r="B255" s="105"/>
      <c r="C255" s="105"/>
      <c r="D255" s="105"/>
      <c r="E255" s="112"/>
      <c r="F255" s="112"/>
      <c r="G255" s="117"/>
      <c r="H255" s="115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329"/>
      <c r="T255" s="322">
        <f t="shared" si="33"/>
        <v>0</v>
      </c>
      <c r="U255" s="216">
        <f t="shared" si="34"/>
        <v>0</v>
      </c>
      <c r="V255" s="101">
        <f>D218</f>
        <v>2012</v>
      </c>
      <c r="W255" s="276" t="s">
        <v>84</v>
      </c>
      <c r="X255" s="95">
        <f t="shared" si="32"/>
        <v>0</v>
      </c>
      <c r="Y255" s="103"/>
    </row>
    <row r="256" spans="1:25" ht="16.5" thickBot="1" x14ac:dyDescent="0.25">
      <c r="A256" s="125"/>
      <c r="B256" s="126"/>
      <c r="C256" s="126"/>
      <c r="D256" s="126"/>
      <c r="E256" s="127"/>
      <c r="F256" s="127"/>
      <c r="G256" s="128"/>
      <c r="H256" s="115">
        <v>17</v>
      </c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329"/>
      <c r="T256" s="322">
        <f t="shared" si="33"/>
        <v>17</v>
      </c>
      <c r="U256" s="320">
        <f t="shared" si="34"/>
        <v>8.4493041749502985E-3</v>
      </c>
      <c r="V256" s="101">
        <f>D218</f>
        <v>2012</v>
      </c>
      <c r="W256" s="274" t="s">
        <v>163</v>
      </c>
      <c r="X256" s="279">
        <f>T256</f>
        <v>17</v>
      </c>
      <c r="Y256" s="285"/>
    </row>
    <row r="257" spans="1:25" ht="15.75" thickBot="1" x14ac:dyDescent="0.25">
      <c r="A257" s="130"/>
      <c r="B257" s="130"/>
      <c r="C257" s="130"/>
      <c r="D257" s="130"/>
      <c r="E257" s="130"/>
      <c r="F257" s="130"/>
      <c r="G257" s="53" t="s">
        <v>5</v>
      </c>
      <c r="H257" s="131">
        <f>SUM(H219:H256)</f>
        <v>92</v>
      </c>
      <c r="I257" s="131">
        <f>SUM(I219:I256)</f>
        <v>70</v>
      </c>
      <c r="J257" s="131">
        <f>SUM(J219:J256)</f>
        <v>12</v>
      </c>
      <c r="K257" s="131">
        <f t="shared" ref="K257:R257" si="35">SUM(K219:K256)</f>
        <v>0</v>
      </c>
      <c r="L257" s="131">
        <f t="shared" si="35"/>
        <v>0</v>
      </c>
      <c r="M257" s="131">
        <f t="shared" si="35"/>
        <v>0</v>
      </c>
      <c r="N257" s="131">
        <f t="shared" si="35"/>
        <v>0</v>
      </c>
      <c r="O257" s="131">
        <f t="shared" si="35"/>
        <v>0</v>
      </c>
      <c r="P257" s="131">
        <f t="shared" si="35"/>
        <v>0</v>
      </c>
      <c r="Q257" s="131">
        <f t="shared" si="35"/>
        <v>0</v>
      </c>
      <c r="R257" s="131">
        <f t="shared" si="35"/>
        <v>0</v>
      </c>
      <c r="S257" s="131">
        <f>SUM(S219:S256)</f>
        <v>57</v>
      </c>
      <c r="T257" s="262">
        <f>SUM(H257,J257,L257,N257,P257,R257,S257)</f>
        <v>161</v>
      </c>
      <c r="U257" s="216">
        <f>($T257)/$D$218</f>
        <v>8.001988071570576E-2</v>
      </c>
      <c r="V257" s="101">
        <f>D218</f>
        <v>2012</v>
      </c>
      <c r="W257" s="46"/>
    </row>
    <row r="259" spans="1:25" ht="15.75" thickBot="1" x14ac:dyDescent="0.3"/>
    <row r="260" spans="1:25" ht="75.75" thickBot="1" x14ac:dyDescent="0.3">
      <c r="A260" s="48"/>
      <c r="B260" s="48" t="s">
        <v>23</v>
      </c>
      <c r="C260" s="49" t="s">
        <v>55</v>
      </c>
      <c r="D260" s="49" t="s">
        <v>18</v>
      </c>
      <c r="E260" s="48" t="s">
        <v>17</v>
      </c>
      <c r="F260" s="50" t="s">
        <v>1</v>
      </c>
      <c r="G260" s="51" t="s">
        <v>24</v>
      </c>
      <c r="H260" s="52" t="s">
        <v>76</v>
      </c>
      <c r="I260" s="52" t="s">
        <v>77</v>
      </c>
      <c r="J260" s="52" t="s">
        <v>56</v>
      </c>
      <c r="K260" s="52" t="s">
        <v>61</v>
      </c>
      <c r="L260" s="52" t="s">
        <v>57</v>
      </c>
      <c r="M260" s="52" t="s">
        <v>62</v>
      </c>
      <c r="N260" s="52" t="s">
        <v>58</v>
      </c>
      <c r="O260" s="52" t="s">
        <v>63</v>
      </c>
      <c r="P260" s="52" t="s">
        <v>59</v>
      </c>
      <c r="Q260" s="52" t="s">
        <v>78</v>
      </c>
      <c r="R260" s="52" t="s">
        <v>128</v>
      </c>
      <c r="S260" s="52" t="s">
        <v>43</v>
      </c>
      <c r="T260" s="52" t="s">
        <v>5</v>
      </c>
      <c r="U260" s="48" t="s">
        <v>2</v>
      </c>
      <c r="V260" s="86" t="s">
        <v>73</v>
      </c>
      <c r="W260" s="87" t="s">
        <v>21</v>
      </c>
      <c r="X260" s="49" t="s">
        <v>18</v>
      </c>
      <c r="Y260" s="88" t="s">
        <v>7</v>
      </c>
    </row>
    <row r="261" spans="1:25" ht="15.75" thickBot="1" x14ac:dyDescent="0.3">
      <c r="A261" s="449">
        <v>1486329</v>
      </c>
      <c r="B261" s="278" t="s">
        <v>122</v>
      </c>
      <c r="C261" s="449">
        <v>1920</v>
      </c>
      <c r="D261" s="449">
        <v>2046</v>
      </c>
      <c r="E261" s="454">
        <v>1850</v>
      </c>
      <c r="F261" s="455">
        <f>E261/D261</f>
        <v>0.90420332355816224</v>
      </c>
      <c r="G261" s="54">
        <v>45037</v>
      </c>
      <c r="H261" s="89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1"/>
      <c r="T261" s="413"/>
      <c r="U261" s="123"/>
      <c r="V261" s="91"/>
      <c r="W261" s="93" t="s">
        <v>79</v>
      </c>
      <c r="X261" s="279">
        <v>578.5</v>
      </c>
      <c r="Y261" s="84" t="s">
        <v>74</v>
      </c>
    </row>
    <row r="262" spans="1:25" ht="16.5" thickBot="1" x14ac:dyDescent="0.25">
      <c r="A262" s="94"/>
      <c r="B262" s="95"/>
      <c r="C262" s="95"/>
      <c r="D262" s="95"/>
      <c r="E262" s="95"/>
      <c r="F262" s="95"/>
      <c r="G262" s="96"/>
      <c r="H262" s="97">
        <v>73</v>
      </c>
      <c r="I262" s="98"/>
      <c r="J262" s="98">
        <v>7</v>
      </c>
      <c r="K262" s="98"/>
      <c r="L262" s="98"/>
      <c r="M262" s="98"/>
      <c r="N262" s="98"/>
      <c r="O262" s="98"/>
      <c r="P262" s="98"/>
      <c r="Q262" s="98"/>
      <c r="R262" s="98"/>
      <c r="S262" s="325">
        <v>28</v>
      </c>
      <c r="T262" s="324">
        <f>SUM(H262,J262,L262,N262,P262,R262,S262)</f>
        <v>108</v>
      </c>
      <c r="U262" s="417">
        <f>($T262)/$D$261</f>
        <v>5.2785923753665691E-2</v>
      </c>
      <c r="V262" s="101">
        <f>D261</f>
        <v>2046</v>
      </c>
      <c r="W262" s="271" t="s">
        <v>16</v>
      </c>
      <c r="X262" s="95">
        <f>T262</f>
        <v>108</v>
      </c>
      <c r="Y262" s="280" t="s">
        <v>135</v>
      </c>
    </row>
    <row r="263" spans="1:25" ht="16.5" thickBot="1" x14ac:dyDescent="0.25">
      <c r="A263" s="104"/>
      <c r="B263" s="105"/>
      <c r="C263" s="105"/>
      <c r="D263" s="105"/>
      <c r="E263" s="105"/>
      <c r="F263" s="105"/>
      <c r="G263" s="106"/>
      <c r="H263" s="107">
        <v>7</v>
      </c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326"/>
      <c r="T263" s="322">
        <f t="shared" ref="T263:T289" si="36">SUM(H263,J263,L263,N263,P263,R263,S263)</f>
        <v>7</v>
      </c>
      <c r="U263" s="100">
        <f t="shared" ref="U263:U289" si="37">($T263)/$D$261</f>
        <v>3.4213098729227761E-3</v>
      </c>
      <c r="V263" s="101">
        <f>D261</f>
        <v>2046</v>
      </c>
      <c r="W263" s="272" t="s">
        <v>6</v>
      </c>
      <c r="X263" s="95">
        <f t="shared" ref="X263:X298" si="38">T263</f>
        <v>7</v>
      </c>
      <c r="Y263" s="280" t="s">
        <v>173</v>
      </c>
    </row>
    <row r="264" spans="1:25" ht="16.5" thickBot="1" x14ac:dyDescent="0.25">
      <c r="A264" s="104"/>
      <c r="B264" s="105"/>
      <c r="C264" s="105"/>
      <c r="D264" s="105"/>
      <c r="E264" s="112"/>
      <c r="F264" s="112"/>
      <c r="G264" s="106"/>
      <c r="H264" s="107">
        <v>15</v>
      </c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326">
        <v>10</v>
      </c>
      <c r="T264" s="322">
        <f t="shared" si="36"/>
        <v>25</v>
      </c>
      <c r="U264" s="100">
        <f t="shared" si="37"/>
        <v>1.2218963831867057E-2</v>
      </c>
      <c r="V264" s="101">
        <f>D261</f>
        <v>2046</v>
      </c>
      <c r="W264" s="272" t="s">
        <v>14</v>
      </c>
      <c r="X264" s="95">
        <f t="shared" si="38"/>
        <v>25</v>
      </c>
      <c r="Y264" s="318"/>
    </row>
    <row r="265" spans="1:25" ht="16.5" thickBot="1" x14ac:dyDescent="0.25">
      <c r="A265" s="104"/>
      <c r="B265" s="105"/>
      <c r="C265" s="105"/>
      <c r="D265" s="105"/>
      <c r="E265" s="112"/>
      <c r="F265" s="112"/>
      <c r="G265" s="106"/>
      <c r="H265" s="107">
        <v>5</v>
      </c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326"/>
      <c r="T265" s="322">
        <f t="shared" si="36"/>
        <v>5</v>
      </c>
      <c r="U265" s="100">
        <f t="shared" si="37"/>
        <v>2.4437927663734115E-3</v>
      </c>
      <c r="V265" s="101">
        <f>D261</f>
        <v>2046</v>
      </c>
      <c r="W265" s="272" t="s">
        <v>15</v>
      </c>
      <c r="X265" s="95">
        <f t="shared" si="38"/>
        <v>5</v>
      </c>
      <c r="Y265" s="442"/>
    </row>
    <row r="266" spans="1:25" ht="16.5" thickBot="1" x14ac:dyDescent="0.25">
      <c r="A266" s="104"/>
      <c r="B266" s="105"/>
      <c r="C266" s="105"/>
      <c r="D266" s="105"/>
      <c r="E266" s="112"/>
      <c r="F266" s="112"/>
      <c r="G266" s="106"/>
      <c r="H266" s="107">
        <v>2</v>
      </c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326"/>
      <c r="T266" s="322">
        <f t="shared" si="36"/>
        <v>2</v>
      </c>
      <c r="U266" s="100">
        <f t="shared" si="37"/>
        <v>9.7751710654936461E-4</v>
      </c>
      <c r="V266" s="101">
        <f>D261</f>
        <v>2046</v>
      </c>
      <c r="W266" s="272" t="s">
        <v>32</v>
      </c>
      <c r="X266" s="95">
        <f t="shared" si="38"/>
        <v>2</v>
      </c>
      <c r="Y266" s="442"/>
    </row>
    <row r="267" spans="1:25" ht="16.5" thickBot="1" x14ac:dyDescent="0.25">
      <c r="A267" s="104"/>
      <c r="B267" s="105"/>
      <c r="C267" s="105"/>
      <c r="D267" s="105"/>
      <c r="E267" s="112"/>
      <c r="F267" s="112"/>
      <c r="G267" s="106"/>
      <c r="H267" s="107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326"/>
      <c r="T267" s="322">
        <f t="shared" si="36"/>
        <v>0</v>
      </c>
      <c r="U267" s="100">
        <f t="shared" si="37"/>
        <v>0</v>
      </c>
      <c r="V267" s="101">
        <f>D261</f>
        <v>2046</v>
      </c>
      <c r="W267" s="272" t="s">
        <v>33</v>
      </c>
      <c r="X267" s="95">
        <f t="shared" si="38"/>
        <v>0</v>
      </c>
      <c r="Y267" s="113"/>
    </row>
    <row r="268" spans="1:25" ht="16.5" thickBot="1" x14ac:dyDescent="0.25">
      <c r="A268" s="104"/>
      <c r="B268" s="105"/>
      <c r="C268" s="105"/>
      <c r="D268" s="105"/>
      <c r="E268" s="112"/>
      <c r="F268" s="112"/>
      <c r="G268" s="106"/>
      <c r="H268" s="107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326"/>
      <c r="T268" s="322">
        <f t="shared" si="36"/>
        <v>0</v>
      </c>
      <c r="U268" s="100">
        <f t="shared" si="37"/>
        <v>0</v>
      </c>
      <c r="V268" s="101">
        <f>D261</f>
        <v>2046</v>
      </c>
      <c r="W268" s="272" t="s">
        <v>219</v>
      </c>
      <c r="X268" s="95">
        <f t="shared" si="38"/>
        <v>0</v>
      </c>
      <c r="Y268" s="457"/>
    </row>
    <row r="269" spans="1:25" ht="16.5" thickBot="1" x14ac:dyDescent="0.25">
      <c r="A269" s="104"/>
      <c r="B269" s="105"/>
      <c r="C269" s="105"/>
      <c r="D269" s="105"/>
      <c r="E269" s="112"/>
      <c r="F269" s="112"/>
      <c r="G269" s="106"/>
      <c r="H269" s="107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326"/>
      <c r="T269" s="322">
        <f t="shared" si="36"/>
        <v>0</v>
      </c>
      <c r="U269" s="100">
        <f t="shared" si="37"/>
        <v>0</v>
      </c>
      <c r="V269" s="101">
        <f>D261</f>
        <v>2046</v>
      </c>
      <c r="W269" s="272" t="s">
        <v>31</v>
      </c>
      <c r="X269" s="95">
        <f t="shared" si="38"/>
        <v>0</v>
      </c>
      <c r="Y269" s="113"/>
    </row>
    <row r="270" spans="1:25" ht="16.5" thickBot="1" x14ac:dyDescent="0.25">
      <c r="A270" s="104"/>
      <c r="B270" s="105"/>
      <c r="C270" s="105"/>
      <c r="D270" s="105"/>
      <c r="E270" s="112"/>
      <c r="F270" s="112"/>
      <c r="G270" s="106"/>
      <c r="H270" s="107">
        <v>3</v>
      </c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326"/>
      <c r="T270" s="322">
        <f t="shared" si="36"/>
        <v>3</v>
      </c>
      <c r="U270" s="100">
        <f t="shared" si="37"/>
        <v>1.4662756598240469E-3</v>
      </c>
      <c r="V270" s="101">
        <f>D261</f>
        <v>2046</v>
      </c>
      <c r="W270" s="272" t="s">
        <v>0</v>
      </c>
      <c r="X270" s="95">
        <f t="shared" si="38"/>
        <v>3</v>
      </c>
      <c r="Y270" s="318"/>
    </row>
    <row r="271" spans="1:25" ht="16.5" thickBot="1" x14ac:dyDescent="0.25">
      <c r="A271" s="104"/>
      <c r="B271" s="105"/>
      <c r="C271" s="105"/>
      <c r="D271" s="105"/>
      <c r="E271" s="112"/>
      <c r="F271" s="112"/>
      <c r="G271" s="106"/>
      <c r="H271" s="107">
        <v>8</v>
      </c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326">
        <v>4</v>
      </c>
      <c r="T271" s="322">
        <f t="shared" si="36"/>
        <v>12</v>
      </c>
      <c r="U271" s="100">
        <f t="shared" si="37"/>
        <v>5.8651026392961877E-3</v>
      </c>
      <c r="V271" s="101">
        <f>D261</f>
        <v>2046</v>
      </c>
      <c r="W271" s="272" t="s">
        <v>12</v>
      </c>
      <c r="X271" s="95">
        <f t="shared" si="38"/>
        <v>12</v>
      </c>
      <c r="Y271" s="114"/>
    </row>
    <row r="272" spans="1:25" ht="16.5" thickBot="1" x14ac:dyDescent="0.25">
      <c r="A272" s="104"/>
      <c r="B272" s="105"/>
      <c r="C272" s="105"/>
      <c r="D272" s="105"/>
      <c r="E272" s="112"/>
      <c r="F272" s="112" t="s">
        <v>109</v>
      </c>
      <c r="G272" s="106"/>
      <c r="H272" s="107">
        <v>1</v>
      </c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326"/>
      <c r="T272" s="322">
        <f t="shared" si="36"/>
        <v>1</v>
      </c>
      <c r="U272" s="100">
        <f t="shared" si="37"/>
        <v>4.8875855327468231E-4</v>
      </c>
      <c r="V272" s="101">
        <f>D261</f>
        <v>2046</v>
      </c>
      <c r="W272" s="272" t="s">
        <v>35</v>
      </c>
      <c r="X272" s="95">
        <f t="shared" si="38"/>
        <v>1</v>
      </c>
      <c r="Y272" s="114"/>
    </row>
    <row r="273" spans="1:25" ht="16.5" thickBot="1" x14ac:dyDescent="0.25">
      <c r="A273" s="104"/>
      <c r="B273" s="105"/>
      <c r="C273" s="105"/>
      <c r="D273" s="105"/>
      <c r="E273" s="112"/>
      <c r="F273" s="112"/>
      <c r="G273" s="106"/>
      <c r="H273" s="107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326"/>
      <c r="T273" s="322">
        <f t="shared" si="36"/>
        <v>0</v>
      </c>
      <c r="U273" s="100">
        <f t="shared" si="37"/>
        <v>0</v>
      </c>
      <c r="V273" s="101">
        <f>D261</f>
        <v>2046</v>
      </c>
      <c r="W273" s="273" t="s">
        <v>29</v>
      </c>
      <c r="X273" s="95">
        <f t="shared" si="38"/>
        <v>0</v>
      </c>
      <c r="Y273" s="111"/>
    </row>
    <row r="274" spans="1:25" ht="16.5" thickBot="1" x14ac:dyDescent="0.25">
      <c r="A274" s="104"/>
      <c r="B274" s="105"/>
      <c r="C274" s="105"/>
      <c r="D274" s="105"/>
      <c r="E274" s="112"/>
      <c r="F274" s="112"/>
      <c r="G274" s="117"/>
      <c r="H274" s="118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326"/>
      <c r="T274" s="322">
        <f t="shared" si="36"/>
        <v>0</v>
      </c>
      <c r="U274" s="100">
        <f t="shared" si="37"/>
        <v>0</v>
      </c>
      <c r="V274" s="101">
        <f>D261</f>
        <v>2046</v>
      </c>
      <c r="W274" s="273" t="s">
        <v>28</v>
      </c>
      <c r="X274" s="95">
        <f t="shared" si="38"/>
        <v>0</v>
      </c>
      <c r="Y274" s="282"/>
    </row>
    <row r="275" spans="1:25" ht="16.5" thickBot="1" x14ac:dyDescent="0.25">
      <c r="A275" s="104"/>
      <c r="B275" s="105"/>
      <c r="C275" s="105"/>
      <c r="D275" s="105"/>
      <c r="E275" s="112"/>
      <c r="F275" s="112"/>
      <c r="G275" s="117"/>
      <c r="H275" s="118"/>
      <c r="I275" s="69"/>
      <c r="J275" s="69">
        <v>1</v>
      </c>
      <c r="K275" s="69"/>
      <c r="L275" s="69"/>
      <c r="M275" s="69"/>
      <c r="N275" s="69"/>
      <c r="O275" s="69"/>
      <c r="P275" s="69"/>
      <c r="Q275" s="69"/>
      <c r="R275" s="69"/>
      <c r="S275" s="326"/>
      <c r="T275" s="322">
        <f t="shared" si="36"/>
        <v>1</v>
      </c>
      <c r="U275" s="100">
        <f t="shared" si="37"/>
        <v>4.8875855327468231E-4</v>
      </c>
      <c r="V275" s="101">
        <f>D261</f>
        <v>2046</v>
      </c>
      <c r="W275" s="273" t="s">
        <v>208</v>
      </c>
      <c r="X275" s="95">
        <f t="shared" si="38"/>
        <v>1</v>
      </c>
      <c r="Y275" s="111"/>
    </row>
    <row r="276" spans="1:25" ht="16.5" thickBot="1" x14ac:dyDescent="0.25">
      <c r="A276" s="104"/>
      <c r="B276" s="105"/>
      <c r="C276" s="105"/>
      <c r="D276" s="105"/>
      <c r="E276" s="112"/>
      <c r="F276" s="112"/>
      <c r="G276" s="117"/>
      <c r="H276" s="219"/>
      <c r="I276" s="220"/>
      <c r="J276" s="220"/>
      <c r="K276" s="220"/>
      <c r="L276" s="220"/>
      <c r="M276" s="220"/>
      <c r="N276" s="220"/>
      <c r="O276" s="220"/>
      <c r="P276" s="220"/>
      <c r="Q276" s="220"/>
      <c r="R276" s="220"/>
      <c r="S276" s="327"/>
      <c r="T276" s="323">
        <f t="shared" si="36"/>
        <v>0</v>
      </c>
      <c r="U276" s="320">
        <f t="shared" si="37"/>
        <v>0</v>
      </c>
      <c r="V276" s="311">
        <f>D261</f>
        <v>2046</v>
      </c>
      <c r="W276" s="274" t="s">
        <v>124</v>
      </c>
      <c r="X276" s="95">
        <f t="shared" si="38"/>
        <v>0</v>
      </c>
      <c r="Y276" s="282"/>
    </row>
    <row r="277" spans="1:25" ht="16.5" thickBot="1" x14ac:dyDescent="0.25">
      <c r="A277" s="104"/>
      <c r="B277" s="105"/>
      <c r="C277" s="105"/>
      <c r="D277" s="105"/>
      <c r="E277" s="112"/>
      <c r="F277" s="112"/>
      <c r="G277" s="106"/>
      <c r="H277" s="97"/>
      <c r="I277" s="119">
        <v>9</v>
      </c>
      <c r="J277" s="119">
        <v>5</v>
      </c>
      <c r="K277" s="119"/>
      <c r="L277" s="119"/>
      <c r="M277" s="119"/>
      <c r="N277" s="119"/>
      <c r="O277" s="119"/>
      <c r="P277" s="119"/>
      <c r="Q277" s="119"/>
      <c r="R277" s="119"/>
      <c r="S277" s="328"/>
      <c r="T277" s="324">
        <f t="shared" si="36"/>
        <v>5</v>
      </c>
      <c r="U277" s="216">
        <f t="shared" si="37"/>
        <v>2.4437927663734115E-3</v>
      </c>
      <c r="V277" s="101">
        <f>D261</f>
        <v>2046</v>
      </c>
      <c r="W277" s="275" t="s">
        <v>11</v>
      </c>
      <c r="X277" s="95">
        <f t="shared" si="38"/>
        <v>5</v>
      </c>
      <c r="Y277" s="114"/>
    </row>
    <row r="278" spans="1:25" ht="16.5" thickBot="1" x14ac:dyDescent="0.25">
      <c r="A278" s="104"/>
      <c r="B278" s="105"/>
      <c r="C278" s="105"/>
      <c r="D278" s="105"/>
      <c r="E278" s="112"/>
      <c r="F278" s="112"/>
      <c r="G278" s="106"/>
      <c r="H278" s="107"/>
      <c r="I278" s="283"/>
      <c r="J278" s="69"/>
      <c r="K278" s="69"/>
      <c r="L278" s="69"/>
      <c r="M278" s="69"/>
      <c r="N278" s="69"/>
      <c r="O278" s="69"/>
      <c r="P278" s="69"/>
      <c r="Q278" s="69"/>
      <c r="R278" s="69"/>
      <c r="S278" s="326"/>
      <c r="T278" s="322">
        <f t="shared" si="36"/>
        <v>0</v>
      </c>
      <c r="U278" s="100">
        <f t="shared" si="37"/>
        <v>0</v>
      </c>
      <c r="V278" s="101">
        <f>D261</f>
        <v>2046</v>
      </c>
      <c r="W278" s="474" t="s">
        <v>102</v>
      </c>
      <c r="X278" s="95">
        <f t="shared" si="38"/>
        <v>0</v>
      </c>
      <c r="Y278" s="114"/>
    </row>
    <row r="279" spans="1:25" ht="16.5" thickBot="1" x14ac:dyDescent="0.25">
      <c r="A279" s="104"/>
      <c r="B279" s="105"/>
      <c r="C279" s="105"/>
      <c r="D279" s="105"/>
      <c r="E279" s="112"/>
      <c r="F279" s="112"/>
      <c r="G279" s="106"/>
      <c r="H279" s="107"/>
      <c r="I279" s="284"/>
      <c r="J279" s="69"/>
      <c r="K279" s="69"/>
      <c r="L279" s="69"/>
      <c r="M279" s="69"/>
      <c r="N279" s="69"/>
      <c r="O279" s="69"/>
      <c r="P279" s="69"/>
      <c r="Q279" s="69"/>
      <c r="R279" s="69"/>
      <c r="S279" s="326">
        <v>3</v>
      </c>
      <c r="T279" s="322">
        <f t="shared" si="36"/>
        <v>3</v>
      </c>
      <c r="U279" s="100">
        <f t="shared" si="37"/>
        <v>1.4662756598240469E-3</v>
      </c>
      <c r="V279" s="101">
        <f>D261</f>
        <v>2046</v>
      </c>
      <c r="W279" s="272" t="s">
        <v>3</v>
      </c>
      <c r="X279" s="95">
        <f t="shared" si="38"/>
        <v>3</v>
      </c>
      <c r="Y279" s="113"/>
    </row>
    <row r="280" spans="1:25" ht="16.5" thickBot="1" x14ac:dyDescent="0.25">
      <c r="A280" s="104"/>
      <c r="B280" s="105"/>
      <c r="C280" s="105"/>
      <c r="D280" s="105"/>
      <c r="E280" s="105"/>
      <c r="F280" s="112"/>
      <c r="G280" s="106"/>
      <c r="H280" s="107"/>
      <c r="I280" s="284">
        <v>3</v>
      </c>
      <c r="J280" s="69">
        <v>1</v>
      </c>
      <c r="K280" s="69"/>
      <c r="L280" s="69"/>
      <c r="M280" s="69"/>
      <c r="N280" s="69"/>
      <c r="O280" s="69"/>
      <c r="P280" s="69"/>
      <c r="Q280" s="69"/>
      <c r="R280" s="69"/>
      <c r="S280" s="326"/>
      <c r="T280" s="322">
        <f t="shared" si="36"/>
        <v>1</v>
      </c>
      <c r="U280" s="100">
        <f t="shared" si="37"/>
        <v>4.8875855327468231E-4</v>
      </c>
      <c r="V280" s="101">
        <f>D261</f>
        <v>2046</v>
      </c>
      <c r="W280" s="272" t="s">
        <v>8</v>
      </c>
      <c r="X280" s="95">
        <f t="shared" si="38"/>
        <v>1</v>
      </c>
      <c r="Y280" s="114"/>
    </row>
    <row r="281" spans="1:25" ht="16.5" thickBot="1" x14ac:dyDescent="0.25">
      <c r="A281" s="104"/>
      <c r="B281" s="105"/>
      <c r="C281" s="105"/>
      <c r="D281" s="105"/>
      <c r="E281" s="105"/>
      <c r="F281" s="112"/>
      <c r="G281" s="106"/>
      <c r="H281" s="107"/>
      <c r="I281" s="284">
        <v>1</v>
      </c>
      <c r="J281" s="69">
        <v>4</v>
      </c>
      <c r="K281" s="69"/>
      <c r="L281" s="69"/>
      <c r="M281" s="69"/>
      <c r="N281" s="69"/>
      <c r="O281" s="69"/>
      <c r="P281" s="69"/>
      <c r="Q281" s="69"/>
      <c r="R281" s="69"/>
      <c r="S281" s="326"/>
      <c r="T281" s="322">
        <f t="shared" si="36"/>
        <v>4</v>
      </c>
      <c r="U281" s="100">
        <f t="shared" si="37"/>
        <v>1.9550342130987292E-3</v>
      </c>
      <c r="V281" s="101">
        <f>D261</f>
        <v>2046</v>
      </c>
      <c r="W281" s="272" t="s">
        <v>9</v>
      </c>
      <c r="X281" s="95">
        <f t="shared" si="38"/>
        <v>4</v>
      </c>
      <c r="Y281" s="114"/>
    </row>
    <row r="282" spans="1:25" ht="16.5" thickBot="1" x14ac:dyDescent="0.25">
      <c r="A282" s="104"/>
      <c r="B282" s="105"/>
      <c r="C282" s="105"/>
      <c r="D282" s="105"/>
      <c r="E282" s="105"/>
      <c r="F282" s="112"/>
      <c r="G282" s="106"/>
      <c r="H282" s="107"/>
      <c r="I282" s="284"/>
      <c r="J282" s="69"/>
      <c r="K282" s="69"/>
      <c r="L282" s="69"/>
      <c r="M282" s="69"/>
      <c r="N282" s="69"/>
      <c r="O282" s="69"/>
      <c r="P282" s="69"/>
      <c r="Q282" s="69"/>
      <c r="R282" s="69"/>
      <c r="S282" s="326"/>
      <c r="T282" s="322">
        <f t="shared" si="36"/>
        <v>0</v>
      </c>
      <c r="U282" s="100">
        <f t="shared" si="37"/>
        <v>0</v>
      </c>
      <c r="V282" s="101">
        <f>D261</f>
        <v>2046</v>
      </c>
      <c r="W282" s="272" t="s">
        <v>81</v>
      </c>
      <c r="X282" s="95">
        <f t="shared" si="38"/>
        <v>0</v>
      </c>
      <c r="Y282" s="114"/>
    </row>
    <row r="283" spans="1:25" ht="16.5" thickBot="1" x14ac:dyDescent="0.25">
      <c r="A283" s="104"/>
      <c r="B283" s="105"/>
      <c r="C283" s="105"/>
      <c r="D283" s="105"/>
      <c r="E283" s="105"/>
      <c r="F283" s="112"/>
      <c r="G283" s="106"/>
      <c r="H283" s="107"/>
      <c r="I283" s="284"/>
      <c r="J283" s="69">
        <v>1</v>
      </c>
      <c r="K283" s="69"/>
      <c r="L283" s="69"/>
      <c r="M283" s="69"/>
      <c r="N283" s="69"/>
      <c r="O283" s="69"/>
      <c r="P283" s="69"/>
      <c r="Q283" s="69"/>
      <c r="R283" s="69"/>
      <c r="S283" s="326"/>
      <c r="T283" s="322">
        <f t="shared" si="36"/>
        <v>1</v>
      </c>
      <c r="U283" s="100">
        <f t="shared" si="37"/>
        <v>4.8875855327468231E-4</v>
      </c>
      <c r="V283" s="101">
        <f>D261</f>
        <v>2046</v>
      </c>
      <c r="W283" s="272" t="s">
        <v>20</v>
      </c>
      <c r="X283" s="95">
        <f t="shared" si="38"/>
        <v>1</v>
      </c>
      <c r="Y283" s="114"/>
    </row>
    <row r="284" spans="1:25" ht="16.5" thickBot="1" x14ac:dyDescent="0.25">
      <c r="A284" s="104"/>
      <c r="B284" s="105"/>
      <c r="C284" s="105"/>
      <c r="D284" s="105"/>
      <c r="E284" s="105"/>
      <c r="F284" s="112"/>
      <c r="G284" s="106"/>
      <c r="H284" s="107"/>
      <c r="I284" s="284"/>
      <c r="J284" s="69">
        <v>1</v>
      </c>
      <c r="K284" s="69"/>
      <c r="L284" s="69"/>
      <c r="M284" s="69"/>
      <c r="N284" s="69"/>
      <c r="O284" s="69"/>
      <c r="P284" s="69"/>
      <c r="Q284" s="69"/>
      <c r="R284" s="69"/>
      <c r="S284" s="326"/>
      <c r="T284" s="322">
        <f t="shared" si="36"/>
        <v>1</v>
      </c>
      <c r="U284" s="100">
        <f t="shared" si="37"/>
        <v>4.8875855327468231E-4</v>
      </c>
      <c r="V284" s="101">
        <f>D261</f>
        <v>2046</v>
      </c>
      <c r="W284" s="272" t="s">
        <v>82</v>
      </c>
      <c r="X284" s="95">
        <f t="shared" si="38"/>
        <v>1</v>
      </c>
      <c r="Y284" s="103" t="s">
        <v>164</v>
      </c>
    </row>
    <row r="285" spans="1:25" ht="16.5" thickBot="1" x14ac:dyDescent="0.25">
      <c r="A285" s="104"/>
      <c r="B285" s="105"/>
      <c r="C285" s="105"/>
      <c r="D285" s="105"/>
      <c r="E285" s="105"/>
      <c r="F285" s="112"/>
      <c r="G285" s="106"/>
      <c r="H285" s="107"/>
      <c r="I285" s="284"/>
      <c r="J285" s="69"/>
      <c r="K285" s="69"/>
      <c r="L285" s="69"/>
      <c r="M285" s="69"/>
      <c r="N285" s="69"/>
      <c r="O285" s="69"/>
      <c r="P285" s="69"/>
      <c r="Q285" s="69"/>
      <c r="R285" s="69"/>
      <c r="S285" s="326"/>
      <c r="T285" s="322">
        <f t="shared" si="36"/>
        <v>0</v>
      </c>
      <c r="U285" s="100">
        <f t="shared" si="37"/>
        <v>0</v>
      </c>
      <c r="V285" s="101">
        <f>D261</f>
        <v>2046</v>
      </c>
      <c r="W285" s="475" t="s">
        <v>190</v>
      </c>
      <c r="X285" s="95">
        <f t="shared" si="38"/>
        <v>0</v>
      </c>
      <c r="Y285" s="103" t="s">
        <v>332</v>
      </c>
    </row>
    <row r="286" spans="1:25" ht="16.5" thickBot="1" x14ac:dyDescent="0.25">
      <c r="A286" s="104"/>
      <c r="B286" s="105"/>
      <c r="C286" s="105"/>
      <c r="D286" s="105"/>
      <c r="E286" s="112"/>
      <c r="F286" s="112"/>
      <c r="G286" s="106"/>
      <c r="H286" s="107"/>
      <c r="I286" s="284">
        <v>5</v>
      </c>
      <c r="J286" s="69">
        <v>2</v>
      </c>
      <c r="K286" s="69"/>
      <c r="L286" s="69"/>
      <c r="M286" s="69"/>
      <c r="N286" s="69"/>
      <c r="O286" s="69"/>
      <c r="P286" s="69"/>
      <c r="Q286" s="69"/>
      <c r="R286" s="69"/>
      <c r="S286" s="326"/>
      <c r="T286" s="322">
        <f t="shared" si="36"/>
        <v>2</v>
      </c>
      <c r="U286" s="100">
        <f t="shared" si="37"/>
        <v>9.7751710654936461E-4</v>
      </c>
      <c r="V286" s="101">
        <f>D261</f>
        <v>2046</v>
      </c>
      <c r="W286" s="272" t="s">
        <v>13</v>
      </c>
      <c r="X286" s="95">
        <f t="shared" si="38"/>
        <v>2</v>
      </c>
      <c r="Y286" s="103" t="s">
        <v>109</v>
      </c>
    </row>
    <row r="287" spans="1:25" ht="16.5" thickBot="1" x14ac:dyDescent="0.25">
      <c r="A287" s="104"/>
      <c r="B287" s="105"/>
      <c r="C287" s="105"/>
      <c r="D287" s="105"/>
      <c r="E287" s="112"/>
      <c r="F287" s="112"/>
      <c r="G287" s="106"/>
      <c r="H287" s="107"/>
      <c r="I287" s="69">
        <v>3</v>
      </c>
      <c r="J287" s="69"/>
      <c r="K287" s="69" t="s">
        <v>109</v>
      </c>
      <c r="L287" s="69"/>
      <c r="M287" s="69"/>
      <c r="N287" s="69"/>
      <c r="O287" s="69"/>
      <c r="P287" s="69"/>
      <c r="Q287" s="69"/>
      <c r="R287" s="69"/>
      <c r="S287" s="326"/>
      <c r="T287" s="322">
        <f t="shared" si="36"/>
        <v>0</v>
      </c>
      <c r="U287" s="100">
        <f t="shared" si="37"/>
        <v>0</v>
      </c>
      <c r="V287" s="101">
        <f>D261</f>
        <v>2046</v>
      </c>
      <c r="W287" s="273" t="s">
        <v>198</v>
      </c>
      <c r="X287" s="95">
        <f t="shared" si="38"/>
        <v>0</v>
      </c>
      <c r="Y287" s="113"/>
    </row>
    <row r="288" spans="1:25" ht="16.5" thickBot="1" x14ac:dyDescent="0.25">
      <c r="A288" s="104"/>
      <c r="B288" s="105"/>
      <c r="C288" s="105"/>
      <c r="D288" s="105"/>
      <c r="E288" s="112"/>
      <c r="F288" s="112"/>
      <c r="G288" s="106"/>
      <c r="H288" s="107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326"/>
      <c r="T288" s="322">
        <f t="shared" si="36"/>
        <v>0</v>
      </c>
      <c r="U288" s="100">
        <f t="shared" si="37"/>
        <v>0</v>
      </c>
      <c r="V288" s="101">
        <f>D261</f>
        <v>2046</v>
      </c>
      <c r="W288" s="273" t="s">
        <v>100</v>
      </c>
      <c r="X288" s="95">
        <f t="shared" si="38"/>
        <v>0</v>
      </c>
      <c r="Y288" s="113"/>
    </row>
    <row r="289" spans="1:25" ht="16.5" thickBot="1" x14ac:dyDescent="0.25">
      <c r="A289" s="104"/>
      <c r="B289" s="105"/>
      <c r="C289" s="105"/>
      <c r="D289" s="105"/>
      <c r="E289" s="112"/>
      <c r="F289" s="112"/>
      <c r="G289" s="106"/>
      <c r="H289" s="115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329">
        <v>3</v>
      </c>
      <c r="T289" s="323">
        <f t="shared" si="36"/>
        <v>3</v>
      </c>
      <c r="U289" s="418">
        <f t="shared" si="37"/>
        <v>1.4662756598240469E-3</v>
      </c>
      <c r="V289" s="101">
        <f>D261</f>
        <v>2046</v>
      </c>
      <c r="W289" s="276" t="s">
        <v>10</v>
      </c>
      <c r="X289" s="95">
        <f t="shared" si="38"/>
        <v>3</v>
      </c>
      <c r="Y289" s="103"/>
    </row>
    <row r="290" spans="1:25" ht="16.5" thickBot="1" x14ac:dyDescent="0.3">
      <c r="A290" s="104"/>
      <c r="B290" s="105"/>
      <c r="C290" s="105"/>
      <c r="D290" s="105"/>
      <c r="E290" s="112"/>
      <c r="F290" s="112"/>
      <c r="G290" s="106"/>
      <c r="H290" s="89"/>
      <c r="I290" s="90"/>
      <c r="J290" s="314"/>
      <c r="K290" s="90"/>
      <c r="L290" s="90"/>
      <c r="M290" s="90"/>
      <c r="N290" s="90"/>
      <c r="O290" s="90"/>
      <c r="P290" s="90"/>
      <c r="Q290" s="90"/>
      <c r="R290" s="90"/>
      <c r="S290" s="90"/>
      <c r="T290" s="321"/>
      <c r="U290" s="321"/>
      <c r="V290" s="123"/>
      <c r="W290" s="277" t="s">
        <v>172</v>
      </c>
      <c r="X290" s="95">
        <f t="shared" si="38"/>
        <v>0</v>
      </c>
      <c r="Y290" s="103" t="s">
        <v>225</v>
      </c>
    </row>
    <row r="291" spans="1:25" ht="16.5" thickBot="1" x14ac:dyDescent="0.25">
      <c r="A291" s="104"/>
      <c r="B291" s="105"/>
      <c r="C291" s="105"/>
      <c r="D291" s="105"/>
      <c r="E291" s="112"/>
      <c r="F291" s="112"/>
      <c r="G291" s="117"/>
      <c r="H291" s="97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325"/>
      <c r="T291" s="324">
        <f t="shared" ref="T291:T299" si="39">SUM(H291,J291,L291,N291,P291,R291,S291)</f>
        <v>0</v>
      </c>
      <c r="U291" s="216">
        <f>($T291)/$D$261</f>
        <v>0</v>
      </c>
      <c r="V291" s="101">
        <f>D261</f>
        <v>2046</v>
      </c>
      <c r="W291" s="271" t="s">
        <v>12</v>
      </c>
      <c r="X291" s="95">
        <f t="shared" si="38"/>
        <v>0</v>
      </c>
      <c r="Y291" s="103" t="s">
        <v>333</v>
      </c>
    </row>
    <row r="292" spans="1:25" ht="16.5" thickBot="1" x14ac:dyDescent="0.25">
      <c r="A292" s="104"/>
      <c r="B292" s="105"/>
      <c r="C292" s="105"/>
      <c r="D292" s="105"/>
      <c r="E292" s="112"/>
      <c r="F292" s="112"/>
      <c r="G292" s="117"/>
      <c r="H292" s="107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326"/>
      <c r="T292" s="322">
        <f t="shared" si="39"/>
        <v>0</v>
      </c>
      <c r="U292" s="216">
        <f t="shared" ref="U292:U299" si="40">($T292)/$D$261</f>
        <v>0</v>
      </c>
      <c r="V292" s="101">
        <f>D261</f>
        <v>2046</v>
      </c>
      <c r="W292" s="272" t="s">
        <v>87</v>
      </c>
      <c r="X292" s="95">
        <f t="shared" si="38"/>
        <v>0</v>
      </c>
      <c r="Y292" s="103" t="s">
        <v>264</v>
      </c>
    </row>
    <row r="293" spans="1:25" ht="16.5" thickBot="1" x14ac:dyDescent="0.25">
      <c r="A293" s="104"/>
      <c r="B293" s="105"/>
      <c r="C293" s="105"/>
      <c r="D293" s="105"/>
      <c r="E293" s="112"/>
      <c r="F293" s="112"/>
      <c r="G293" s="117"/>
      <c r="H293" s="107">
        <v>1</v>
      </c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326"/>
      <c r="T293" s="322">
        <f t="shared" si="39"/>
        <v>1</v>
      </c>
      <c r="U293" s="216">
        <f t="shared" si="40"/>
        <v>4.8875855327468231E-4</v>
      </c>
      <c r="V293" s="101">
        <f>D261</f>
        <v>2046</v>
      </c>
      <c r="W293" s="365" t="s">
        <v>16</v>
      </c>
      <c r="X293" s="95">
        <f t="shared" si="38"/>
        <v>1</v>
      </c>
      <c r="Y293" s="103" t="s">
        <v>331</v>
      </c>
    </row>
    <row r="294" spans="1:25" ht="16.5" thickBot="1" x14ac:dyDescent="0.25">
      <c r="A294" s="104"/>
      <c r="B294" s="105"/>
      <c r="C294" s="105"/>
      <c r="D294" s="105"/>
      <c r="E294" s="112"/>
      <c r="F294" s="112"/>
      <c r="G294" s="117"/>
      <c r="H294" s="107">
        <v>2</v>
      </c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326"/>
      <c r="T294" s="322">
        <f t="shared" si="39"/>
        <v>2</v>
      </c>
      <c r="U294" s="216">
        <f t="shared" si="40"/>
        <v>9.7751710654936461E-4</v>
      </c>
      <c r="V294" s="101">
        <f>D261</f>
        <v>2046</v>
      </c>
      <c r="W294" s="272" t="s">
        <v>75</v>
      </c>
      <c r="X294" s="95">
        <f t="shared" si="38"/>
        <v>2</v>
      </c>
      <c r="Y294" s="103"/>
    </row>
    <row r="295" spans="1:25" ht="16.5" thickBot="1" x14ac:dyDescent="0.25">
      <c r="A295" s="104"/>
      <c r="B295" s="105"/>
      <c r="C295" s="105"/>
      <c r="D295" s="105"/>
      <c r="E295" s="112"/>
      <c r="F295" s="112"/>
      <c r="G295" s="117"/>
      <c r="H295" s="107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326"/>
      <c r="T295" s="322">
        <f t="shared" si="39"/>
        <v>0</v>
      </c>
      <c r="U295" s="216">
        <f t="shared" si="40"/>
        <v>0</v>
      </c>
      <c r="V295" s="101">
        <f>D261</f>
        <v>2046</v>
      </c>
      <c r="W295" s="272" t="s">
        <v>183</v>
      </c>
      <c r="X295" s="95">
        <f t="shared" si="38"/>
        <v>0</v>
      </c>
      <c r="Y295" s="103"/>
    </row>
    <row r="296" spans="1:25" ht="16.5" thickBot="1" x14ac:dyDescent="0.25">
      <c r="A296" s="104"/>
      <c r="B296" s="105"/>
      <c r="C296" s="105"/>
      <c r="D296" s="105"/>
      <c r="E296" s="112"/>
      <c r="F296" s="112"/>
      <c r="G296" s="117"/>
      <c r="H296" s="107">
        <v>3</v>
      </c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326"/>
      <c r="T296" s="322">
        <f t="shared" si="39"/>
        <v>3</v>
      </c>
      <c r="U296" s="216">
        <f t="shared" si="40"/>
        <v>1.4662756598240469E-3</v>
      </c>
      <c r="V296" s="101">
        <f>D261</f>
        <v>2046</v>
      </c>
      <c r="W296" s="273" t="s">
        <v>28</v>
      </c>
      <c r="X296" s="95">
        <f t="shared" si="38"/>
        <v>3</v>
      </c>
      <c r="Y296" s="103"/>
    </row>
    <row r="297" spans="1:25" ht="16.5" thickBot="1" x14ac:dyDescent="0.25">
      <c r="A297" s="104"/>
      <c r="B297" s="105"/>
      <c r="C297" s="105"/>
      <c r="D297" s="105"/>
      <c r="E297" s="112"/>
      <c r="F297" s="112"/>
      <c r="G297" s="117"/>
      <c r="H297" s="115">
        <v>2</v>
      </c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329"/>
      <c r="T297" s="322">
        <f t="shared" si="39"/>
        <v>2</v>
      </c>
      <c r="U297" s="216">
        <f t="shared" si="40"/>
        <v>9.7751710654936461E-4</v>
      </c>
      <c r="V297" s="101">
        <f>D261</f>
        <v>2046</v>
      </c>
      <c r="W297" s="276" t="s">
        <v>184</v>
      </c>
      <c r="X297" s="95">
        <f t="shared" si="38"/>
        <v>2</v>
      </c>
      <c r="Y297" s="113"/>
    </row>
    <row r="298" spans="1:25" ht="16.5" thickBot="1" x14ac:dyDescent="0.25">
      <c r="A298" s="104"/>
      <c r="B298" s="105"/>
      <c r="C298" s="105"/>
      <c r="D298" s="105"/>
      <c r="E298" s="112"/>
      <c r="F298" s="112"/>
      <c r="G298" s="117"/>
      <c r="H298" s="115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329"/>
      <c r="T298" s="322">
        <f t="shared" si="39"/>
        <v>0</v>
      </c>
      <c r="U298" s="216">
        <f t="shared" si="40"/>
        <v>0</v>
      </c>
      <c r="V298" s="101">
        <f>D261</f>
        <v>2046</v>
      </c>
      <c r="W298" s="276" t="s">
        <v>84</v>
      </c>
      <c r="X298" s="95">
        <f t="shared" si="38"/>
        <v>0</v>
      </c>
      <c r="Y298" s="103"/>
    </row>
    <row r="299" spans="1:25" ht="16.5" thickBot="1" x14ac:dyDescent="0.25">
      <c r="A299" s="125"/>
      <c r="B299" s="126"/>
      <c r="C299" s="126"/>
      <c r="D299" s="126"/>
      <c r="E299" s="127"/>
      <c r="F299" s="127"/>
      <c r="G299" s="128"/>
      <c r="H299" s="115">
        <v>4</v>
      </c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329"/>
      <c r="T299" s="322">
        <f t="shared" si="39"/>
        <v>4</v>
      </c>
      <c r="U299" s="320">
        <f t="shared" si="40"/>
        <v>1.9550342130987292E-3</v>
      </c>
      <c r="V299" s="101">
        <f>D261</f>
        <v>2046</v>
      </c>
      <c r="W299" s="274" t="s">
        <v>163</v>
      </c>
      <c r="X299" s="279">
        <f>T299</f>
        <v>4</v>
      </c>
      <c r="Y299" s="285"/>
    </row>
    <row r="300" spans="1:25" ht="15.75" thickBot="1" x14ac:dyDescent="0.25">
      <c r="A300" s="130"/>
      <c r="B300" s="130"/>
      <c r="C300" s="130"/>
      <c r="D300" s="130"/>
      <c r="E300" s="130"/>
      <c r="F300" s="130"/>
      <c r="G300" s="53" t="s">
        <v>5</v>
      </c>
      <c r="H300" s="131">
        <f>SUM(H262:H299)</f>
        <v>126</v>
      </c>
      <c r="I300" s="131">
        <f>SUM(I262:I299)</f>
        <v>21</v>
      </c>
      <c r="J300" s="131">
        <f>SUM(J262:J299)</f>
        <v>22</v>
      </c>
      <c r="K300" s="131">
        <f t="shared" ref="K300:R300" si="41">SUM(K262:K299)</f>
        <v>0</v>
      </c>
      <c r="L300" s="131">
        <f t="shared" si="41"/>
        <v>0</v>
      </c>
      <c r="M300" s="131">
        <f t="shared" si="41"/>
        <v>0</v>
      </c>
      <c r="N300" s="131">
        <f t="shared" si="41"/>
        <v>0</v>
      </c>
      <c r="O300" s="131">
        <f t="shared" si="41"/>
        <v>0</v>
      </c>
      <c r="P300" s="131">
        <f t="shared" si="41"/>
        <v>0</v>
      </c>
      <c r="Q300" s="131">
        <f t="shared" si="41"/>
        <v>0</v>
      </c>
      <c r="R300" s="131">
        <f t="shared" si="41"/>
        <v>0</v>
      </c>
      <c r="S300" s="131">
        <f>SUM(S262:S299)</f>
        <v>48</v>
      </c>
      <c r="T300" s="262">
        <f>SUM(H300,J300,L300,N300,P300,R300,S300)</f>
        <v>196</v>
      </c>
      <c r="U300" s="216">
        <f>($T300)/$D$261</f>
        <v>9.579667644183773E-2</v>
      </c>
      <c r="V300" s="101">
        <f>D261</f>
        <v>2046</v>
      </c>
      <c r="W300" s="46"/>
    </row>
    <row r="303" spans="1:25" ht="15.75" thickBot="1" x14ac:dyDescent="0.3"/>
    <row r="304" spans="1:25" ht="75.75" thickBot="1" x14ac:dyDescent="0.3">
      <c r="A304" s="48"/>
      <c r="B304" s="48" t="s">
        <v>23</v>
      </c>
      <c r="C304" s="49" t="s">
        <v>55</v>
      </c>
      <c r="D304" s="49" t="s">
        <v>18</v>
      </c>
      <c r="E304" s="48" t="s">
        <v>17</v>
      </c>
      <c r="F304" s="50" t="s">
        <v>1</v>
      </c>
      <c r="G304" s="51" t="s">
        <v>24</v>
      </c>
      <c r="H304" s="52" t="s">
        <v>76</v>
      </c>
      <c r="I304" s="52" t="s">
        <v>77</v>
      </c>
      <c r="J304" s="52" t="s">
        <v>56</v>
      </c>
      <c r="K304" s="52" t="s">
        <v>61</v>
      </c>
      <c r="L304" s="52" t="s">
        <v>57</v>
      </c>
      <c r="M304" s="52" t="s">
        <v>62</v>
      </c>
      <c r="N304" s="52" t="s">
        <v>58</v>
      </c>
      <c r="O304" s="52" t="s">
        <v>63</v>
      </c>
      <c r="P304" s="52" t="s">
        <v>59</v>
      </c>
      <c r="Q304" s="52" t="s">
        <v>78</v>
      </c>
      <c r="R304" s="52" t="s">
        <v>128</v>
      </c>
      <c r="S304" s="52" t="s">
        <v>43</v>
      </c>
      <c r="T304" s="52" t="s">
        <v>5</v>
      </c>
      <c r="U304" s="48" t="s">
        <v>2</v>
      </c>
      <c r="V304" s="86" t="s">
        <v>73</v>
      </c>
      <c r="W304" s="87" t="s">
        <v>21</v>
      </c>
      <c r="X304" s="49" t="s">
        <v>18</v>
      </c>
      <c r="Y304" s="88" t="s">
        <v>7</v>
      </c>
    </row>
    <row r="305" spans="1:25" ht="15.75" thickBot="1" x14ac:dyDescent="0.3">
      <c r="A305" s="449">
        <v>1486330</v>
      </c>
      <c r="B305" s="278" t="s">
        <v>122</v>
      </c>
      <c r="C305" s="449">
        <v>1920</v>
      </c>
      <c r="D305" s="449">
        <v>2109</v>
      </c>
      <c r="E305" s="454">
        <v>1845</v>
      </c>
      <c r="F305" s="455">
        <f>E305/D305</f>
        <v>0.87482219061166433</v>
      </c>
      <c r="G305" s="54">
        <v>45040</v>
      </c>
      <c r="H305" s="89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1"/>
      <c r="T305" s="413"/>
      <c r="U305" s="123"/>
      <c r="V305" s="91"/>
      <c r="W305" s="93" t="s">
        <v>79</v>
      </c>
      <c r="X305" s="279">
        <v>578.5</v>
      </c>
      <c r="Y305" s="84" t="s">
        <v>74</v>
      </c>
    </row>
    <row r="306" spans="1:25" ht="16.5" thickBot="1" x14ac:dyDescent="0.25">
      <c r="A306" s="94"/>
      <c r="B306" s="95"/>
      <c r="C306" s="95"/>
      <c r="D306" s="95"/>
      <c r="E306" s="95"/>
      <c r="F306" s="95"/>
      <c r="G306" s="96"/>
      <c r="H306" s="97">
        <v>56</v>
      </c>
      <c r="I306" s="98"/>
      <c r="J306" s="98">
        <v>8</v>
      </c>
      <c r="K306" s="98"/>
      <c r="L306" s="98"/>
      <c r="M306" s="98"/>
      <c r="N306" s="98"/>
      <c r="O306" s="98"/>
      <c r="P306" s="98"/>
      <c r="Q306" s="98"/>
      <c r="R306" s="98"/>
      <c r="S306" s="325">
        <v>33</v>
      </c>
      <c r="T306" s="324">
        <f>SUM(H306,J306,L306,N306,P306,R306,S306)</f>
        <v>97</v>
      </c>
      <c r="U306" s="417">
        <f>($T306)/$D$305</f>
        <v>4.5993361782835467E-2</v>
      </c>
      <c r="V306" s="101">
        <f>D305</f>
        <v>2109</v>
      </c>
      <c r="W306" s="271" t="s">
        <v>16</v>
      </c>
      <c r="X306" s="95">
        <f>T306</f>
        <v>97</v>
      </c>
      <c r="Y306" s="280" t="s">
        <v>135</v>
      </c>
    </row>
    <row r="307" spans="1:25" ht="16.5" thickBot="1" x14ac:dyDescent="0.25">
      <c r="A307" s="104"/>
      <c r="B307" s="105"/>
      <c r="C307" s="105"/>
      <c r="D307" s="105"/>
      <c r="E307" s="105"/>
      <c r="F307" s="105"/>
      <c r="G307" s="106"/>
      <c r="H307" s="107">
        <v>42</v>
      </c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326">
        <v>4</v>
      </c>
      <c r="T307" s="322">
        <f t="shared" ref="T307:T333" si="42">SUM(H307,J307,L307,N307,P307,R307,S307)</f>
        <v>46</v>
      </c>
      <c r="U307" s="100">
        <f t="shared" ref="U307:U333" si="43">($T307)/$D$305</f>
        <v>2.1811284969179705E-2</v>
      </c>
      <c r="V307" s="101">
        <f>D305</f>
        <v>2109</v>
      </c>
      <c r="W307" s="272" t="s">
        <v>6</v>
      </c>
      <c r="X307" s="95">
        <f t="shared" ref="X307:X342" si="44">T307</f>
        <v>46</v>
      </c>
      <c r="Y307" s="280" t="s">
        <v>173</v>
      </c>
    </row>
    <row r="308" spans="1:25" ht="16.5" thickBot="1" x14ac:dyDescent="0.25">
      <c r="A308" s="104"/>
      <c r="B308" s="105"/>
      <c r="C308" s="105"/>
      <c r="D308" s="105"/>
      <c r="E308" s="112"/>
      <c r="F308" s="112"/>
      <c r="G308" s="106"/>
      <c r="H308" s="107">
        <v>26</v>
      </c>
      <c r="I308" s="69"/>
      <c r="J308" s="69">
        <v>3</v>
      </c>
      <c r="K308" s="69"/>
      <c r="L308" s="69"/>
      <c r="M308" s="69"/>
      <c r="N308" s="69"/>
      <c r="O308" s="69"/>
      <c r="P308" s="69"/>
      <c r="Q308" s="69"/>
      <c r="R308" s="69"/>
      <c r="S308" s="326">
        <v>2</v>
      </c>
      <c r="T308" s="322">
        <f t="shared" si="42"/>
        <v>31</v>
      </c>
      <c r="U308" s="100">
        <f t="shared" si="43"/>
        <v>1.469890943575154E-2</v>
      </c>
      <c r="V308" s="101">
        <f>D305</f>
        <v>2109</v>
      </c>
      <c r="W308" s="272" t="s">
        <v>14</v>
      </c>
      <c r="X308" s="95">
        <f t="shared" si="44"/>
        <v>31</v>
      </c>
      <c r="Y308" s="318"/>
    </row>
    <row r="309" spans="1:25" ht="16.5" thickBot="1" x14ac:dyDescent="0.25">
      <c r="A309" s="104"/>
      <c r="B309" s="105"/>
      <c r="C309" s="105"/>
      <c r="D309" s="105"/>
      <c r="E309" s="112"/>
      <c r="F309" s="112"/>
      <c r="G309" s="106"/>
      <c r="H309" s="107">
        <v>7</v>
      </c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326">
        <v>2</v>
      </c>
      <c r="T309" s="322">
        <f t="shared" si="42"/>
        <v>9</v>
      </c>
      <c r="U309" s="100">
        <f t="shared" si="43"/>
        <v>4.2674253200568994E-3</v>
      </c>
      <c r="V309" s="101">
        <f>D305</f>
        <v>2109</v>
      </c>
      <c r="W309" s="272" t="s">
        <v>15</v>
      </c>
      <c r="X309" s="95">
        <f t="shared" si="44"/>
        <v>9</v>
      </c>
      <c r="Y309" s="442"/>
    </row>
    <row r="310" spans="1:25" ht="16.5" thickBot="1" x14ac:dyDescent="0.25">
      <c r="A310" s="104"/>
      <c r="B310" s="105"/>
      <c r="C310" s="105"/>
      <c r="D310" s="105"/>
      <c r="E310" s="112"/>
      <c r="F310" s="112"/>
      <c r="G310" s="106"/>
      <c r="H310" s="107">
        <v>4</v>
      </c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326"/>
      <c r="T310" s="322">
        <f t="shared" si="42"/>
        <v>4</v>
      </c>
      <c r="U310" s="100">
        <f t="shared" si="43"/>
        <v>1.896633475580844E-3</v>
      </c>
      <c r="V310" s="101">
        <f>D305</f>
        <v>2109</v>
      </c>
      <c r="W310" s="272" t="s">
        <v>32</v>
      </c>
      <c r="X310" s="95">
        <f t="shared" si="44"/>
        <v>4</v>
      </c>
      <c r="Y310" s="442"/>
    </row>
    <row r="311" spans="1:25" ht="16.5" thickBot="1" x14ac:dyDescent="0.25">
      <c r="A311" s="104"/>
      <c r="B311" s="105"/>
      <c r="C311" s="105"/>
      <c r="D311" s="105"/>
      <c r="E311" s="112"/>
      <c r="F311" s="112"/>
      <c r="G311" s="106"/>
      <c r="H311" s="107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326"/>
      <c r="T311" s="322">
        <f t="shared" si="42"/>
        <v>0</v>
      </c>
      <c r="U311" s="100">
        <f t="shared" si="43"/>
        <v>0</v>
      </c>
      <c r="V311" s="101">
        <f>D305</f>
        <v>2109</v>
      </c>
      <c r="W311" s="272" t="s">
        <v>33</v>
      </c>
      <c r="X311" s="95">
        <f t="shared" si="44"/>
        <v>0</v>
      </c>
      <c r="Y311" s="113"/>
    </row>
    <row r="312" spans="1:25" ht="16.5" thickBot="1" x14ac:dyDescent="0.25">
      <c r="A312" s="104"/>
      <c r="B312" s="105"/>
      <c r="C312" s="105"/>
      <c r="D312" s="105"/>
      <c r="E312" s="112"/>
      <c r="F312" s="112"/>
      <c r="G312" s="106"/>
      <c r="H312" s="107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326"/>
      <c r="T312" s="322">
        <f t="shared" si="42"/>
        <v>0</v>
      </c>
      <c r="U312" s="100">
        <f t="shared" si="43"/>
        <v>0</v>
      </c>
      <c r="V312" s="101">
        <f>D305</f>
        <v>2109</v>
      </c>
      <c r="W312" s="272" t="s">
        <v>219</v>
      </c>
      <c r="X312" s="95">
        <f t="shared" si="44"/>
        <v>0</v>
      </c>
      <c r="Y312" s="457"/>
    </row>
    <row r="313" spans="1:25" ht="16.5" thickBot="1" x14ac:dyDescent="0.25">
      <c r="A313" s="104"/>
      <c r="B313" s="105"/>
      <c r="C313" s="105"/>
      <c r="D313" s="105"/>
      <c r="E313" s="112"/>
      <c r="F313" s="112"/>
      <c r="G313" s="106"/>
      <c r="H313" s="107">
        <v>1</v>
      </c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326"/>
      <c r="T313" s="322">
        <f t="shared" si="42"/>
        <v>1</v>
      </c>
      <c r="U313" s="100">
        <f t="shared" si="43"/>
        <v>4.74158368895211E-4</v>
      </c>
      <c r="V313" s="101">
        <f>D305</f>
        <v>2109</v>
      </c>
      <c r="W313" s="272" t="s">
        <v>31</v>
      </c>
      <c r="X313" s="95">
        <f t="shared" si="44"/>
        <v>1</v>
      </c>
      <c r="Y313" s="113"/>
    </row>
    <row r="314" spans="1:25" ht="16.5" thickBot="1" x14ac:dyDescent="0.25">
      <c r="A314" s="104"/>
      <c r="B314" s="105"/>
      <c r="C314" s="105"/>
      <c r="D314" s="105"/>
      <c r="E314" s="112"/>
      <c r="F314" s="112"/>
      <c r="G314" s="106"/>
      <c r="H314" s="107">
        <v>3</v>
      </c>
      <c r="I314" s="69"/>
      <c r="J314" s="69">
        <v>1</v>
      </c>
      <c r="K314" s="69"/>
      <c r="L314" s="69"/>
      <c r="M314" s="69"/>
      <c r="N314" s="69"/>
      <c r="O314" s="69"/>
      <c r="P314" s="69"/>
      <c r="Q314" s="69"/>
      <c r="R314" s="69"/>
      <c r="S314" s="326">
        <v>5</v>
      </c>
      <c r="T314" s="322">
        <f t="shared" si="42"/>
        <v>9</v>
      </c>
      <c r="U314" s="100">
        <f t="shared" si="43"/>
        <v>4.2674253200568994E-3</v>
      </c>
      <c r="V314" s="101">
        <f>D305</f>
        <v>2109</v>
      </c>
      <c r="W314" s="272" t="s">
        <v>0</v>
      </c>
      <c r="X314" s="95">
        <f t="shared" si="44"/>
        <v>9</v>
      </c>
      <c r="Y314" s="318"/>
    </row>
    <row r="315" spans="1:25" ht="16.5" thickBot="1" x14ac:dyDescent="0.25">
      <c r="A315" s="104"/>
      <c r="B315" s="105"/>
      <c r="C315" s="105"/>
      <c r="D315" s="105"/>
      <c r="E315" s="112"/>
      <c r="F315" s="112"/>
      <c r="G315" s="106"/>
      <c r="H315" s="107">
        <v>4</v>
      </c>
      <c r="I315" s="69"/>
      <c r="J315" s="69">
        <v>4</v>
      </c>
      <c r="K315" s="69"/>
      <c r="L315" s="69"/>
      <c r="M315" s="69"/>
      <c r="N315" s="69"/>
      <c r="O315" s="69"/>
      <c r="P315" s="69"/>
      <c r="Q315" s="69"/>
      <c r="R315" s="69"/>
      <c r="S315" s="326">
        <v>1</v>
      </c>
      <c r="T315" s="322">
        <f t="shared" si="42"/>
        <v>9</v>
      </c>
      <c r="U315" s="100">
        <f t="shared" si="43"/>
        <v>4.2674253200568994E-3</v>
      </c>
      <c r="V315" s="101">
        <f>D305</f>
        <v>2109</v>
      </c>
      <c r="W315" s="272" t="s">
        <v>12</v>
      </c>
      <c r="X315" s="95">
        <f t="shared" si="44"/>
        <v>9</v>
      </c>
      <c r="Y315" s="114"/>
    </row>
    <row r="316" spans="1:25" ht="16.5" thickBot="1" x14ac:dyDescent="0.25">
      <c r="A316" s="104"/>
      <c r="B316" s="105"/>
      <c r="C316" s="105"/>
      <c r="D316" s="105"/>
      <c r="E316" s="112"/>
      <c r="F316" s="112" t="s">
        <v>109</v>
      </c>
      <c r="G316" s="106"/>
      <c r="H316" s="107">
        <v>21</v>
      </c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326"/>
      <c r="T316" s="322">
        <f t="shared" si="42"/>
        <v>21</v>
      </c>
      <c r="U316" s="100">
        <f t="shared" si="43"/>
        <v>9.9573257467994308E-3</v>
      </c>
      <c r="V316" s="101">
        <f>D305</f>
        <v>2109</v>
      </c>
      <c r="W316" s="272" t="s">
        <v>35</v>
      </c>
      <c r="X316" s="95">
        <f t="shared" si="44"/>
        <v>21</v>
      </c>
      <c r="Y316" s="114"/>
    </row>
    <row r="317" spans="1:25" ht="16.5" thickBot="1" x14ac:dyDescent="0.25">
      <c r="A317" s="104"/>
      <c r="B317" s="105"/>
      <c r="C317" s="105"/>
      <c r="D317" s="105"/>
      <c r="E317" s="112"/>
      <c r="F317" s="112"/>
      <c r="G317" s="106"/>
      <c r="H317" s="107"/>
      <c r="I317" s="69"/>
      <c r="J317" s="69">
        <v>3</v>
      </c>
      <c r="K317" s="69"/>
      <c r="L317" s="69"/>
      <c r="M317" s="69"/>
      <c r="N317" s="69"/>
      <c r="O317" s="69"/>
      <c r="P317" s="69"/>
      <c r="Q317" s="69"/>
      <c r="R317" s="69"/>
      <c r="S317" s="326"/>
      <c r="T317" s="322">
        <f t="shared" si="42"/>
        <v>3</v>
      </c>
      <c r="U317" s="100">
        <f t="shared" si="43"/>
        <v>1.4224751066856331E-3</v>
      </c>
      <c r="V317" s="101">
        <f>D305</f>
        <v>2109</v>
      </c>
      <c r="W317" s="273" t="s">
        <v>29</v>
      </c>
      <c r="X317" s="95">
        <f t="shared" si="44"/>
        <v>3</v>
      </c>
      <c r="Y317" s="111"/>
    </row>
    <row r="318" spans="1:25" ht="16.5" thickBot="1" x14ac:dyDescent="0.25">
      <c r="A318" s="104"/>
      <c r="B318" s="105"/>
      <c r="C318" s="105"/>
      <c r="D318" s="105"/>
      <c r="E318" s="112"/>
      <c r="F318" s="112"/>
      <c r="G318" s="117"/>
      <c r="H318" s="118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326"/>
      <c r="T318" s="322">
        <f t="shared" si="42"/>
        <v>0</v>
      </c>
      <c r="U318" s="100">
        <f t="shared" si="43"/>
        <v>0</v>
      </c>
      <c r="V318" s="101">
        <f>D305</f>
        <v>2109</v>
      </c>
      <c r="W318" s="273" t="s">
        <v>28</v>
      </c>
      <c r="X318" s="95">
        <f t="shared" si="44"/>
        <v>0</v>
      </c>
      <c r="Y318" s="282"/>
    </row>
    <row r="319" spans="1:25" ht="16.5" thickBot="1" x14ac:dyDescent="0.25">
      <c r="A319" s="104"/>
      <c r="B319" s="105"/>
      <c r="C319" s="105"/>
      <c r="D319" s="105"/>
      <c r="E319" s="112"/>
      <c r="F319" s="112"/>
      <c r="G319" s="117"/>
      <c r="H319" s="118">
        <v>4</v>
      </c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326"/>
      <c r="T319" s="322">
        <f t="shared" si="42"/>
        <v>4</v>
      </c>
      <c r="U319" s="100">
        <f t="shared" si="43"/>
        <v>1.896633475580844E-3</v>
      </c>
      <c r="V319" s="101">
        <f>D305</f>
        <v>2109</v>
      </c>
      <c r="W319" s="273" t="s">
        <v>208</v>
      </c>
      <c r="X319" s="95">
        <f t="shared" si="44"/>
        <v>4</v>
      </c>
      <c r="Y319" s="111"/>
    </row>
    <row r="320" spans="1:25" ht="16.5" thickBot="1" x14ac:dyDescent="0.25">
      <c r="A320" s="104"/>
      <c r="B320" s="105"/>
      <c r="C320" s="105"/>
      <c r="D320" s="105"/>
      <c r="E320" s="112"/>
      <c r="F320" s="112"/>
      <c r="G320" s="117"/>
      <c r="H320" s="219"/>
      <c r="I320" s="220"/>
      <c r="J320" s="220"/>
      <c r="K320" s="220"/>
      <c r="L320" s="220"/>
      <c r="M320" s="220"/>
      <c r="N320" s="220"/>
      <c r="O320" s="220"/>
      <c r="P320" s="220"/>
      <c r="Q320" s="220"/>
      <c r="R320" s="220"/>
      <c r="S320" s="327"/>
      <c r="T320" s="323">
        <f t="shared" si="42"/>
        <v>0</v>
      </c>
      <c r="U320" s="320">
        <f t="shared" si="43"/>
        <v>0</v>
      </c>
      <c r="V320" s="311">
        <f>D305</f>
        <v>2109</v>
      </c>
      <c r="W320" s="274" t="s">
        <v>124</v>
      </c>
      <c r="X320" s="95">
        <f t="shared" si="44"/>
        <v>0</v>
      </c>
      <c r="Y320" s="282"/>
    </row>
    <row r="321" spans="1:25" ht="16.5" thickBot="1" x14ac:dyDescent="0.25">
      <c r="A321" s="104"/>
      <c r="B321" s="105"/>
      <c r="C321" s="105"/>
      <c r="D321" s="105"/>
      <c r="E321" s="112"/>
      <c r="F321" s="112"/>
      <c r="G321" s="106"/>
      <c r="H321" s="97"/>
      <c r="I321" s="119">
        <v>14</v>
      </c>
      <c r="J321" s="119"/>
      <c r="K321" s="119"/>
      <c r="L321" s="119"/>
      <c r="M321" s="119"/>
      <c r="N321" s="119"/>
      <c r="O321" s="119"/>
      <c r="P321" s="119"/>
      <c r="Q321" s="119"/>
      <c r="R321" s="119"/>
      <c r="S321" s="328"/>
      <c r="T321" s="324">
        <f t="shared" si="42"/>
        <v>0</v>
      </c>
      <c r="U321" s="216">
        <f t="shared" si="43"/>
        <v>0</v>
      </c>
      <c r="V321" s="101">
        <f>D305</f>
        <v>2109</v>
      </c>
      <c r="W321" s="275" t="s">
        <v>11</v>
      </c>
      <c r="X321" s="95">
        <f t="shared" si="44"/>
        <v>0</v>
      </c>
      <c r="Y321" s="114"/>
    </row>
    <row r="322" spans="1:25" ht="16.5" thickBot="1" x14ac:dyDescent="0.25">
      <c r="A322" s="104"/>
      <c r="B322" s="105"/>
      <c r="C322" s="105"/>
      <c r="D322" s="105"/>
      <c r="E322" s="112"/>
      <c r="F322" s="112"/>
      <c r="G322" s="106"/>
      <c r="H322" s="107"/>
      <c r="I322" s="283"/>
      <c r="J322" s="69"/>
      <c r="K322" s="69"/>
      <c r="L322" s="69"/>
      <c r="M322" s="69"/>
      <c r="N322" s="69"/>
      <c r="O322" s="69"/>
      <c r="P322" s="69"/>
      <c r="Q322" s="69"/>
      <c r="R322" s="69"/>
      <c r="S322" s="326"/>
      <c r="T322" s="322">
        <f t="shared" si="42"/>
        <v>0</v>
      </c>
      <c r="U322" s="100">
        <f t="shared" si="43"/>
        <v>0</v>
      </c>
      <c r="V322" s="101">
        <f>D305</f>
        <v>2109</v>
      </c>
      <c r="W322" s="474" t="s">
        <v>102</v>
      </c>
      <c r="X322" s="95">
        <f t="shared" si="44"/>
        <v>0</v>
      </c>
      <c r="Y322" s="114"/>
    </row>
    <row r="323" spans="1:25" ht="16.5" thickBot="1" x14ac:dyDescent="0.25">
      <c r="A323" s="104"/>
      <c r="B323" s="105"/>
      <c r="C323" s="105"/>
      <c r="D323" s="105"/>
      <c r="E323" s="112"/>
      <c r="F323" s="112"/>
      <c r="G323" s="106"/>
      <c r="H323" s="107"/>
      <c r="I323" s="284">
        <v>3</v>
      </c>
      <c r="J323" s="69"/>
      <c r="K323" s="69"/>
      <c r="L323" s="69"/>
      <c r="M323" s="69"/>
      <c r="N323" s="69"/>
      <c r="O323" s="69"/>
      <c r="P323" s="69"/>
      <c r="Q323" s="69"/>
      <c r="R323" s="69"/>
      <c r="S323" s="326">
        <v>3</v>
      </c>
      <c r="T323" s="322">
        <f t="shared" si="42"/>
        <v>3</v>
      </c>
      <c r="U323" s="100">
        <f t="shared" si="43"/>
        <v>1.4224751066856331E-3</v>
      </c>
      <c r="V323" s="101">
        <f>D305</f>
        <v>2109</v>
      </c>
      <c r="W323" s="272" t="s">
        <v>3</v>
      </c>
      <c r="X323" s="95">
        <f t="shared" si="44"/>
        <v>3</v>
      </c>
      <c r="Y323" s="113"/>
    </row>
    <row r="324" spans="1:25" ht="16.5" thickBot="1" x14ac:dyDescent="0.25">
      <c r="A324" s="104"/>
      <c r="B324" s="105"/>
      <c r="C324" s="105"/>
      <c r="D324" s="105"/>
      <c r="E324" s="105"/>
      <c r="F324" s="112"/>
      <c r="G324" s="106"/>
      <c r="H324" s="107"/>
      <c r="I324" s="284">
        <v>24</v>
      </c>
      <c r="J324" s="69"/>
      <c r="K324" s="69"/>
      <c r="L324" s="69"/>
      <c r="M324" s="69"/>
      <c r="N324" s="69"/>
      <c r="O324" s="69"/>
      <c r="P324" s="69"/>
      <c r="Q324" s="69"/>
      <c r="R324" s="69"/>
      <c r="S324" s="326"/>
      <c r="T324" s="322">
        <f t="shared" si="42"/>
        <v>0</v>
      </c>
      <c r="U324" s="100">
        <f t="shared" si="43"/>
        <v>0</v>
      </c>
      <c r="V324" s="101">
        <f>D305</f>
        <v>2109</v>
      </c>
      <c r="W324" s="272" t="s">
        <v>8</v>
      </c>
      <c r="X324" s="95">
        <f t="shared" si="44"/>
        <v>0</v>
      </c>
      <c r="Y324" s="114"/>
    </row>
    <row r="325" spans="1:25" ht="16.5" thickBot="1" x14ac:dyDescent="0.25">
      <c r="A325" s="104"/>
      <c r="B325" s="105"/>
      <c r="C325" s="105"/>
      <c r="D325" s="105"/>
      <c r="E325" s="105"/>
      <c r="F325" s="112"/>
      <c r="G325" s="106"/>
      <c r="H325" s="107"/>
      <c r="I325" s="284">
        <v>2</v>
      </c>
      <c r="J325" s="69">
        <v>1</v>
      </c>
      <c r="K325" s="69"/>
      <c r="L325" s="69"/>
      <c r="M325" s="69"/>
      <c r="N325" s="69"/>
      <c r="O325" s="69"/>
      <c r="P325" s="69"/>
      <c r="Q325" s="69"/>
      <c r="R325" s="69"/>
      <c r="S325" s="326"/>
      <c r="T325" s="322">
        <f t="shared" si="42"/>
        <v>1</v>
      </c>
      <c r="U325" s="100">
        <f t="shared" si="43"/>
        <v>4.74158368895211E-4</v>
      </c>
      <c r="V325" s="101">
        <f>D305</f>
        <v>2109</v>
      </c>
      <c r="W325" s="272" t="s">
        <v>9</v>
      </c>
      <c r="X325" s="95">
        <f t="shared" si="44"/>
        <v>1</v>
      </c>
      <c r="Y325" s="114"/>
    </row>
    <row r="326" spans="1:25" ht="16.5" thickBot="1" x14ac:dyDescent="0.25">
      <c r="A326" s="104"/>
      <c r="B326" s="105"/>
      <c r="C326" s="105"/>
      <c r="D326" s="105"/>
      <c r="E326" s="105"/>
      <c r="F326" s="112"/>
      <c r="G326" s="106"/>
      <c r="H326" s="107"/>
      <c r="I326" s="284">
        <v>4</v>
      </c>
      <c r="J326" s="69"/>
      <c r="K326" s="69"/>
      <c r="L326" s="69"/>
      <c r="M326" s="69"/>
      <c r="N326" s="69"/>
      <c r="O326" s="69"/>
      <c r="P326" s="69"/>
      <c r="Q326" s="69"/>
      <c r="R326" s="69"/>
      <c r="S326" s="326"/>
      <c r="T326" s="322">
        <f t="shared" si="42"/>
        <v>0</v>
      </c>
      <c r="U326" s="100">
        <f t="shared" si="43"/>
        <v>0</v>
      </c>
      <c r="V326" s="101">
        <f>D305</f>
        <v>2109</v>
      </c>
      <c r="W326" s="272" t="s">
        <v>81</v>
      </c>
      <c r="X326" s="95">
        <f t="shared" si="44"/>
        <v>0</v>
      </c>
      <c r="Y326" s="114"/>
    </row>
    <row r="327" spans="1:25" ht="16.5" thickBot="1" x14ac:dyDescent="0.25">
      <c r="A327" s="104"/>
      <c r="B327" s="105"/>
      <c r="C327" s="105"/>
      <c r="D327" s="105"/>
      <c r="E327" s="105"/>
      <c r="F327" s="112"/>
      <c r="G327" s="106"/>
      <c r="H327" s="107"/>
      <c r="I327" s="284"/>
      <c r="J327" s="69">
        <v>1</v>
      </c>
      <c r="K327" s="69"/>
      <c r="L327" s="69"/>
      <c r="M327" s="69"/>
      <c r="N327" s="69"/>
      <c r="O327" s="69"/>
      <c r="P327" s="69"/>
      <c r="Q327" s="69"/>
      <c r="R327" s="69"/>
      <c r="S327" s="326"/>
      <c r="T327" s="322">
        <f t="shared" si="42"/>
        <v>1</v>
      </c>
      <c r="U327" s="100">
        <f t="shared" si="43"/>
        <v>4.74158368895211E-4</v>
      </c>
      <c r="V327" s="101">
        <f>D305</f>
        <v>2109</v>
      </c>
      <c r="W327" s="272" t="s">
        <v>20</v>
      </c>
      <c r="X327" s="95">
        <f t="shared" si="44"/>
        <v>1</v>
      </c>
      <c r="Y327" s="114"/>
    </row>
    <row r="328" spans="1:25" ht="16.5" thickBot="1" x14ac:dyDescent="0.25">
      <c r="A328" s="104"/>
      <c r="B328" s="105"/>
      <c r="C328" s="105"/>
      <c r="D328" s="105"/>
      <c r="E328" s="105"/>
      <c r="F328" s="112"/>
      <c r="G328" s="106"/>
      <c r="H328" s="107"/>
      <c r="I328" s="284"/>
      <c r="J328" s="69"/>
      <c r="K328" s="69"/>
      <c r="L328" s="69"/>
      <c r="M328" s="69"/>
      <c r="N328" s="69"/>
      <c r="O328" s="69"/>
      <c r="P328" s="69"/>
      <c r="Q328" s="69"/>
      <c r="R328" s="69"/>
      <c r="S328" s="326"/>
      <c r="T328" s="322">
        <f t="shared" si="42"/>
        <v>0</v>
      </c>
      <c r="U328" s="100">
        <f t="shared" si="43"/>
        <v>0</v>
      </c>
      <c r="V328" s="101">
        <f>D305</f>
        <v>2109</v>
      </c>
      <c r="W328" s="272" t="s">
        <v>82</v>
      </c>
      <c r="X328" s="95">
        <f t="shared" si="44"/>
        <v>0</v>
      </c>
      <c r="Y328" s="103" t="s">
        <v>164</v>
      </c>
    </row>
    <row r="329" spans="1:25" ht="16.5" thickBot="1" x14ac:dyDescent="0.25">
      <c r="A329" s="104"/>
      <c r="B329" s="105"/>
      <c r="C329" s="105"/>
      <c r="D329" s="105"/>
      <c r="E329" s="105"/>
      <c r="F329" s="112"/>
      <c r="G329" s="106"/>
      <c r="H329" s="107"/>
      <c r="I329" s="284"/>
      <c r="J329" s="69"/>
      <c r="K329" s="69"/>
      <c r="L329" s="69"/>
      <c r="M329" s="69"/>
      <c r="N329" s="69"/>
      <c r="O329" s="69"/>
      <c r="P329" s="69"/>
      <c r="Q329" s="69"/>
      <c r="R329" s="69"/>
      <c r="S329" s="326"/>
      <c r="T329" s="322">
        <f t="shared" si="42"/>
        <v>0</v>
      </c>
      <c r="U329" s="100">
        <f t="shared" si="43"/>
        <v>0</v>
      </c>
      <c r="V329" s="101">
        <f>D305</f>
        <v>2109</v>
      </c>
      <c r="W329" s="475" t="s">
        <v>190</v>
      </c>
      <c r="X329" s="95">
        <f t="shared" si="44"/>
        <v>0</v>
      </c>
      <c r="Y329" s="103" t="s">
        <v>337</v>
      </c>
    </row>
    <row r="330" spans="1:25" ht="16.5" thickBot="1" x14ac:dyDescent="0.25">
      <c r="A330" s="104"/>
      <c r="B330" s="105"/>
      <c r="C330" s="105"/>
      <c r="D330" s="105"/>
      <c r="E330" s="112"/>
      <c r="F330" s="112"/>
      <c r="G330" s="106"/>
      <c r="H330" s="107"/>
      <c r="I330" s="284">
        <v>12</v>
      </c>
      <c r="J330" s="69">
        <v>1</v>
      </c>
      <c r="K330" s="69"/>
      <c r="L330" s="69"/>
      <c r="M330" s="69"/>
      <c r="N330" s="69"/>
      <c r="O330" s="69"/>
      <c r="P330" s="69"/>
      <c r="Q330" s="69"/>
      <c r="R330" s="69"/>
      <c r="S330" s="326"/>
      <c r="T330" s="322">
        <f t="shared" si="42"/>
        <v>1</v>
      </c>
      <c r="U330" s="100">
        <f t="shared" si="43"/>
        <v>4.74158368895211E-4</v>
      </c>
      <c r="V330" s="101">
        <f>D305</f>
        <v>2109</v>
      </c>
      <c r="W330" s="272" t="s">
        <v>13</v>
      </c>
      <c r="X330" s="95">
        <f t="shared" si="44"/>
        <v>1</v>
      </c>
      <c r="Y330" s="103"/>
    </row>
    <row r="331" spans="1:25" ht="16.5" thickBot="1" x14ac:dyDescent="0.25">
      <c r="A331" s="104"/>
      <c r="B331" s="105"/>
      <c r="C331" s="105"/>
      <c r="D331" s="105"/>
      <c r="E331" s="112"/>
      <c r="F331" s="112"/>
      <c r="G331" s="106"/>
      <c r="H331" s="107"/>
      <c r="I331" s="69">
        <v>2</v>
      </c>
      <c r="J331" s="69"/>
      <c r="K331" s="69"/>
      <c r="L331" s="69"/>
      <c r="M331" s="69"/>
      <c r="N331" s="69"/>
      <c r="O331" s="69"/>
      <c r="P331" s="69"/>
      <c r="Q331" s="69"/>
      <c r="R331" s="69"/>
      <c r="S331" s="326"/>
      <c r="T331" s="322">
        <f t="shared" si="42"/>
        <v>0</v>
      </c>
      <c r="U331" s="100">
        <f t="shared" si="43"/>
        <v>0</v>
      </c>
      <c r="V331" s="101">
        <f>D305</f>
        <v>2109</v>
      </c>
      <c r="W331" s="273" t="s">
        <v>198</v>
      </c>
      <c r="X331" s="95">
        <f t="shared" si="44"/>
        <v>0</v>
      </c>
      <c r="Y331" s="113"/>
    </row>
    <row r="332" spans="1:25" ht="16.5" thickBot="1" x14ac:dyDescent="0.25">
      <c r="A332" s="104"/>
      <c r="B332" s="105"/>
      <c r="C332" s="105"/>
      <c r="D332" s="105"/>
      <c r="E332" s="112"/>
      <c r="F332" s="112"/>
      <c r="G332" s="106"/>
      <c r="H332" s="107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326"/>
      <c r="T332" s="322">
        <f t="shared" si="42"/>
        <v>0</v>
      </c>
      <c r="U332" s="100">
        <f t="shared" si="43"/>
        <v>0</v>
      </c>
      <c r="V332" s="101">
        <f>D305</f>
        <v>2109</v>
      </c>
      <c r="W332" s="273" t="s">
        <v>100</v>
      </c>
      <c r="X332" s="95">
        <f t="shared" si="44"/>
        <v>0</v>
      </c>
      <c r="Y332" s="113"/>
    </row>
    <row r="333" spans="1:25" ht="16.5" thickBot="1" x14ac:dyDescent="0.25">
      <c r="A333" s="104"/>
      <c r="B333" s="105"/>
      <c r="C333" s="105"/>
      <c r="D333" s="105"/>
      <c r="E333" s="112"/>
      <c r="F333" s="112"/>
      <c r="G333" s="106"/>
      <c r="H333" s="115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329">
        <v>3</v>
      </c>
      <c r="T333" s="323">
        <f t="shared" si="42"/>
        <v>3</v>
      </c>
      <c r="U333" s="418">
        <f t="shared" si="43"/>
        <v>1.4224751066856331E-3</v>
      </c>
      <c r="V333" s="101">
        <f>D305</f>
        <v>2109</v>
      </c>
      <c r="W333" s="276" t="s">
        <v>10</v>
      </c>
      <c r="X333" s="95">
        <f t="shared" si="44"/>
        <v>3</v>
      </c>
      <c r="Y333" s="103"/>
    </row>
    <row r="334" spans="1:25" ht="16.5" thickBot="1" x14ac:dyDescent="0.3">
      <c r="A334" s="104"/>
      <c r="B334" s="105"/>
      <c r="C334" s="105"/>
      <c r="D334" s="105"/>
      <c r="E334" s="112"/>
      <c r="F334" s="112"/>
      <c r="G334" s="106"/>
      <c r="H334" s="89"/>
      <c r="I334" s="90"/>
      <c r="J334" s="314"/>
      <c r="K334" s="90"/>
      <c r="L334" s="90"/>
      <c r="M334" s="90"/>
      <c r="N334" s="90"/>
      <c r="O334" s="90"/>
      <c r="P334" s="90"/>
      <c r="Q334" s="90"/>
      <c r="R334" s="90"/>
      <c r="S334" s="90"/>
      <c r="T334" s="321"/>
      <c r="U334" s="321"/>
      <c r="V334" s="123"/>
      <c r="W334" s="277" t="s">
        <v>172</v>
      </c>
      <c r="X334" s="95">
        <f t="shared" si="44"/>
        <v>0</v>
      </c>
      <c r="Y334" s="103" t="s">
        <v>339</v>
      </c>
    </row>
    <row r="335" spans="1:25" ht="16.5" thickBot="1" x14ac:dyDescent="0.25">
      <c r="A335" s="104"/>
      <c r="B335" s="105"/>
      <c r="C335" s="105"/>
      <c r="D335" s="105"/>
      <c r="E335" s="112"/>
      <c r="F335" s="112"/>
      <c r="G335" s="117"/>
      <c r="H335" s="97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325"/>
      <c r="T335" s="324">
        <f t="shared" ref="T335:T343" si="45">SUM(H335,J335,L335,N335,P335,R335,S335)</f>
        <v>0</v>
      </c>
      <c r="U335" s="216">
        <f>($T335)/$D$305</f>
        <v>0</v>
      </c>
      <c r="V335" s="101">
        <f>D305</f>
        <v>2109</v>
      </c>
      <c r="W335" s="271" t="s">
        <v>12</v>
      </c>
      <c r="X335" s="95">
        <f t="shared" si="44"/>
        <v>0</v>
      </c>
      <c r="Y335" s="103" t="s">
        <v>338</v>
      </c>
    </row>
    <row r="336" spans="1:25" ht="16.5" thickBot="1" x14ac:dyDescent="0.25">
      <c r="A336" s="104"/>
      <c r="B336" s="105"/>
      <c r="C336" s="105"/>
      <c r="D336" s="105"/>
      <c r="E336" s="112"/>
      <c r="F336" s="112"/>
      <c r="G336" s="117"/>
      <c r="H336" s="107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326"/>
      <c r="T336" s="322">
        <f t="shared" si="45"/>
        <v>0</v>
      </c>
      <c r="U336" s="216">
        <f t="shared" ref="U336:U343" si="46">($T336)/$D$305</f>
        <v>0</v>
      </c>
      <c r="V336" s="101">
        <f>D305</f>
        <v>2109</v>
      </c>
      <c r="W336" s="272" t="s">
        <v>87</v>
      </c>
      <c r="X336" s="95">
        <f t="shared" si="44"/>
        <v>0</v>
      </c>
      <c r="Y336" s="103" t="s">
        <v>320</v>
      </c>
    </row>
    <row r="337" spans="1:25" ht="16.5" thickBot="1" x14ac:dyDescent="0.25">
      <c r="A337" s="104"/>
      <c r="B337" s="105"/>
      <c r="C337" s="105"/>
      <c r="D337" s="105"/>
      <c r="E337" s="112"/>
      <c r="F337" s="112"/>
      <c r="G337" s="117"/>
      <c r="H337" s="107">
        <v>1</v>
      </c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326"/>
      <c r="T337" s="322">
        <f t="shared" si="45"/>
        <v>1</v>
      </c>
      <c r="U337" s="216">
        <f t="shared" si="46"/>
        <v>4.74158368895211E-4</v>
      </c>
      <c r="V337" s="101">
        <f>D305</f>
        <v>2109</v>
      </c>
      <c r="W337" s="365" t="s">
        <v>16</v>
      </c>
      <c r="X337" s="95">
        <f t="shared" si="44"/>
        <v>1</v>
      </c>
      <c r="Y337" s="103" t="s">
        <v>343</v>
      </c>
    </row>
    <row r="338" spans="1:25" ht="16.5" thickBot="1" x14ac:dyDescent="0.25">
      <c r="A338" s="104"/>
      <c r="B338" s="105"/>
      <c r="C338" s="105"/>
      <c r="D338" s="105"/>
      <c r="E338" s="112"/>
      <c r="F338" s="112"/>
      <c r="G338" s="117"/>
      <c r="H338" s="107">
        <v>1</v>
      </c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326"/>
      <c r="T338" s="322">
        <f t="shared" si="45"/>
        <v>1</v>
      </c>
      <c r="U338" s="216">
        <f t="shared" si="46"/>
        <v>4.74158368895211E-4</v>
      </c>
      <c r="V338" s="101">
        <f>D305</f>
        <v>2109</v>
      </c>
      <c r="W338" s="272" t="s">
        <v>75</v>
      </c>
      <c r="X338" s="95">
        <f t="shared" si="44"/>
        <v>1</v>
      </c>
      <c r="Y338" s="103" t="s">
        <v>340</v>
      </c>
    </row>
    <row r="339" spans="1:25" ht="16.5" thickBot="1" x14ac:dyDescent="0.25">
      <c r="A339" s="104"/>
      <c r="B339" s="105"/>
      <c r="C339" s="105"/>
      <c r="D339" s="105"/>
      <c r="E339" s="112"/>
      <c r="F339" s="112"/>
      <c r="G339" s="117"/>
      <c r="H339" s="107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326"/>
      <c r="T339" s="322">
        <f t="shared" si="45"/>
        <v>0</v>
      </c>
      <c r="U339" s="216">
        <f t="shared" si="46"/>
        <v>0</v>
      </c>
      <c r="V339" s="101">
        <f>D305</f>
        <v>2109</v>
      </c>
      <c r="W339" s="272" t="s">
        <v>183</v>
      </c>
      <c r="X339" s="95">
        <f t="shared" si="44"/>
        <v>0</v>
      </c>
      <c r="Y339" s="103"/>
    </row>
    <row r="340" spans="1:25" ht="16.5" thickBot="1" x14ac:dyDescent="0.25">
      <c r="A340" s="104"/>
      <c r="B340" s="105"/>
      <c r="C340" s="105"/>
      <c r="D340" s="105"/>
      <c r="E340" s="112"/>
      <c r="F340" s="112"/>
      <c r="G340" s="117"/>
      <c r="H340" s="107">
        <v>3</v>
      </c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326"/>
      <c r="T340" s="322">
        <f t="shared" si="45"/>
        <v>3</v>
      </c>
      <c r="U340" s="216">
        <f t="shared" si="46"/>
        <v>1.4224751066856331E-3</v>
      </c>
      <c r="V340" s="101">
        <f>D305</f>
        <v>2109</v>
      </c>
      <c r="W340" s="273" t="s">
        <v>28</v>
      </c>
      <c r="X340" s="95">
        <f t="shared" si="44"/>
        <v>3</v>
      </c>
      <c r="Y340" s="103"/>
    </row>
    <row r="341" spans="1:25" ht="16.5" thickBot="1" x14ac:dyDescent="0.25">
      <c r="A341" s="104"/>
      <c r="B341" s="105"/>
      <c r="C341" s="105"/>
      <c r="D341" s="105"/>
      <c r="E341" s="112"/>
      <c r="F341" s="112"/>
      <c r="G341" s="117"/>
      <c r="H341" s="115">
        <v>1</v>
      </c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329"/>
      <c r="T341" s="322">
        <f t="shared" si="45"/>
        <v>1</v>
      </c>
      <c r="U341" s="216">
        <f t="shared" si="46"/>
        <v>4.74158368895211E-4</v>
      </c>
      <c r="V341" s="101">
        <f>D305</f>
        <v>2109</v>
      </c>
      <c r="W341" s="276" t="s">
        <v>184</v>
      </c>
      <c r="X341" s="95">
        <f t="shared" si="44"/>
        <v>1</v>
      </c>
      <c r="Y341" s="113"/>
    </row>
    <row r="342" spans="1:25" ht="16.5" thickBot="1" x14ac:dyDescent="0.25">
      <c r="A342" s="104"/>
      <c r="B342" s="105"/>
      <c r="C342" s="105"/>
      <c r="D342" s="105"/>
      <c r="E342" s="112"/>
      <c r="F342" s="112"/>
      <c r="G342" s="117"/>
      <c r="H342" s="115">
        <v>1</v>
      </c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329"/>
      <c r="T342" s="322">
        <f t="shared" si="45"/>
        <v>1</v>
      </c>
      <c r="U342" s="216">
        <f t="shared" si="46"/>
        <v>4.74158368895211E-4</v>
      </c>
      <c r="V342" s="101">
        <f>D305</f>
        <v>2109</v>
      </c>
      <c r="W342" s="276" t="s">
        <v>89</v>
      </c>
      <c r="X342" s="95">
        <f t="shared" si="44"/>
        <v>1</v>
      </c>
      <c r="Y342" s="103"/>
    </row>
    <row r="343" spans="1:25" ht="16.5" thickBot="1" x14ac:dyDescent="0.25">
      <c r="A343" s="125"/>
      <c r="B343" s="126"/>
      <c r="C343" s="126"/>
      <c r="D343" s="126"/>
      <c r="E343" s="127"/>
      <c r="F343" s="127"/>
      <c r="G343" s="128"/>
      <c r="H343" s="115">
        <v>14</v>
      </c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329"/>
      <c r="T343" s="322">
        <f t="shared" si="45"/>
        <v>14</v>
      </c>
      <c r="U343" s="320">
        <f t="shared" si="46"/>
        <v>6.6382171645329542E-3</v>
      </c>
      <c r="V343" s="101">
        <f>D305</f>
        <v>2109</v>
      </c>
      <c r="W343" s="274" t="s">
        <v>163</v>
      </c>
      <c r="X343" s="279">
        <f>T343</f>
        <v>14</v>
      </c>
      <c r="Y343" s="285"/>
    </row>
    <row r="344" spans="1:25" ht="15.75" thickBot="1" x14ac:dyDescent="0.25">
      <c r="A344" s="130"/>
      <c r="B344" s="130"/>
      <c r="C344" s="130"/>
      <c r="D344" s="130"/>
      <c r="E344" s="130"/>
      <c r="F344" s="130"/>
      <c r="G344" s="53" t="s">
        <v>5</v>
      </c>
      <c r="H344" s="131">
        <f>SUM(H306:H343)</f>
        <v>189</v>
      </c>
      <c r="I344" s="131">
        <f>SUM(I306:I343)</f>
        <v>61</v>
      </c>
      <c r="J344" s="131">
        <f>SUM(J306:J343)</f>
        <v>22</v>
      </c>
      <c r="K344" s="131">
        <f t="shared" ref="K344:R344" si="47">SUM(K306:K343)</f>
        <v>0</v>
      </c>
      <c r="L344" s="131">
        <f t="shared" si="47"/>
        <v>0</v>
      </c>
      <c r="M344" s="131">
        <f t="shared" si="47"/>
        <v>0</v>
      </c>
      <c r="N344" s="131">
        <f t="shared" si="47"/>
        <v>0</v>
      </c>
      <c r="O344" s="131">
        <f t="shared" si="47"/>
        <v>0</v>
      </c>
      <c r="P344" s="131">
        <f t="shared" si="47"/>
        <v>0</v>
      </c>
      <c r="Q344" s="131">
        <f t="shared" si="47"/>
        <v>0</v>
      </c>
      <c r="R344" s="131">
        <f t="shared" si="47"/>
        <v>0</v>
      </c>
      <c r="S344" s="131">
        <f>SUM(S306:S343)</f>
        <v>53</v>
      </c>
      <c r="T344" s="262">
        <f>SUM(H344,J344,L344,N344,P344,R344,S344)</f>
        <v>264</v>
      </c>
      <c r="U344" s="216">
        <f>($T344)/$D$305</f>
        <v>0.1251778093883357</v>
      </c>
      <c r="V344" s="101">
        <f>D305</f>
        <v>2109</v>
      </c>
      <c r="W344" s="46"/>
    </row>
    <row r="346" spans="1:25" ht="15.75" thickBot="1" x14ac:dyDescent="0.3"/>
    <row r="347" spans="1:25" ht="75.75" thickBot="1" x14ac:dyDescent="0.3">
      <c r="A347" s="48"/>
      <c r="B347" s="48" t="s">
        <v>23</v>
      </c>
      <c r="C347" s="49" t="s">
        <v>55</v>
      </c>
      <c r="D347" s="49" t="s">
        <v>18</v>
      </c>
      <c r="E347" s="48" t="s">
        <v>17</v>
      </c>
      <c r="F347" s="50" t="s">
        <v>1</v>
      </c>
      <c r="G347" s="51" t="s">
        <v>24</v>
      </c>
      <c r="H347" s="52" t="s">
        <v>76</v>
      </c>
      <c r="I347" s="52" t="s">
        <v>77</v>
      </c>
      <c r="J347" s="52" t="s">
        <v>56</v>
      </c>
      <c r="K347" s="52" t="s">
        <v>61</v>
      </c>
      <c r="L347" s="52" t="s">
        <v>57</v>
      </c>
      <c r="M347" s="52" t="s">
        <v>62</v>
      </c>
      <c r="N347" s="52" t="s">
        <v>58</v>
      </c>
      <c r="O347" s="52" t="s">
        <v>63</v>
      </c>
      <c r="P347" s="52" t="s">
        <v>59</v>
      </c>
      <c r="Q347" s="52" t="s">
        <v>78</v>
      </c>
      <c r="R347" s="52" t="s">
        <v>128</v>
      </c>
      <c r="S347" s="52" t="s">
        <v>43</v>
      </c>
      <c r="T347" s="52" t="s">
        <v>5</v>
      </c>
      <c r="U347" s="48" t="s">
        <v>2</v>
      </c>
      <c r="V347" s="86" t="s">
        <v>73</v>
      </c>
      <c r="W347" s="87" t="s">
        <v>21</v>
      </c>
      <c r="X347" s="49" t="s">
        <v>18</v>
      </c>
      <c r="Y347" s="88" t="s">
        <v>7</v>
      </c>
    </row>
    <row r="348" spans="1:25" ht="15.75" thickBot="1" x14ac:dyDescent="0.3">
      <c r="A348" s="449">
        <v>1486754</v>
      </c>
      <c r="B348" s="278" t="s">
        <v>122</v>
      </c>
      <c r="C348" s="449">
        <v>1920</v>
      </c>
      <c r="D348" s="449">
        <v>2038</v>
      </c>
      <c r="E348" s="454">
        <v>1852</v>
      </c>
      <c r="F348" s="455">
        <f>E348/D348</f>
        <v>0.90873405299313048</v>
      </c>
      <c r="G348" s="54">
        <v>45043</v>
      </c>
      <c r="H348" s="89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1"/>
      <c r="T348" s="413"/>
      <c r="U348" s="123"/>
      <c r="V348" s="91"/>
      <c r="W348" s="93" t="s">
        <v>79</v>
      </c>
      <c r="X348" s="279">
        <v>578.5</v>
      </c>
      <c r="Y348" s="84" t="s">
        <v>74</v>
      </c>
    </row>
    <row r="349" spans="1:25" ht="16.5" thickBot="1" x14ac:dyDescent="0.25">
      <c r="A349" s="94"/>
      <c r="B349" s="95"/>
      <c r="C349" s="95"/>
      <c r="D349" s="95"/>
      <c r="E349" s="95"/>
      <c r="F349" s="95"/>
      <c r="G349" s="96"/>
      <c r="H349" s="97">
        <v>59</v>
      </c>
      <c r="I349" s="98"/>
      <c r="J349" s="98">
        <v>3</v>
      </c>
      <c r="K349" s="98"/>
      <c r="L349" s="98"/>
      <c r="M349" s="98"/>
      <c r="N349" s="98"/>
      <c r="O349" s="98"/>
      <c r="P349" s="98"/>
      <c r="Q349" s="98"/>
      <c r="R349" s="98"/>
      <c r="S349" s="325">
        <v>16</v>
      </c>
      <c r="T349" s="324">
        <f>SUM(H349,J349,L349,N349,P349,R349,S349)</f>
        <v>78</v>
      </c>
      <c r="U349" s="417">
        <f>($T349)/$D$348</f>
        <v>3.8272816486751716E-2</v>
      </c>
      <c r="V349" s="101">
        <f>D348</f>
        <v>2038</v>
      </c>
      <c r="W349" s="271" t="s">
        <v>16</v>
      </c>
      <c r="X349" s="95">
        <f>T349</f>
        <v>78</v>
      </c>
      <c r="Y349" s="280" t="s">
        <v>135</v>
      </c>
    </row>
    <row r="350" spans="1:25" ht="16.5" thickBot="1" x14ac:dyDescent="0.25">
      <c r="A350" s="104"/>
      <c r="B350" s="105"/>
      <c r="C350" s="105"/>
      <c r="D350" s="105"/>
      <c r="E350" s="105"/>
      <c r="F350" s="105"/>
      <c r="G350" s="106"/>
      <c r="H350" s="107">
        <v>8</v>
      </c>
      <c r="I350" s="69"/>
      <c r="J350" s="69">
        <v>1</v>
      </c>
      <c r="K350" s="69"/>
      <c r="L350" s="69"/>
      <c r="M350" s="69"/>
      <c r="N350" s="69"/>
      <c r="O350" s="69"/>
      <c r="P350" s="69"/>
      <c r="Q350" s="69"/>
      <c r="R350" s="69"/>
      <c r="S350" s="326"/>
      <c r="T350" s="322">
        <f t="shared" ref="T350:T376" si="48">SUM(H350,J350,L350,N350,P350,R350,S350)</f>
        <v>9</v>
      </c>
      <c r="U350" s="100">
        <f t="shared" ref="U350:U376" si="49">($T350)/$D$348</f>
        <v>4.416094210009814E-3</v>
      </c>
      <c r="V350" s="101">
        <f>D348</f>
        <v>2038</v>
      </c>
      <c r="W350" s="272" t="s">
        <v>6</v>
      </c>
      <c r="X350" s="95">
        <f t="shared" ref="X350:X385" si="50">T350</f>
        <v>9</v>
      </c>
      <c r="Y350" s="280" t="s">
        <v>173</v>
      </c>
    </row>
    <row r="351" spans="1:25" ht="16.5" thickBot="1" x14ac:dyDescent="0.25">
      <c r="A351" s="104"/>
      <c r="B351" s="105"/>
      <c r="C351" s="105"/>
      <c r="D351" s="105"/>
      <c r="E351" s="112"/>
      <c r="F351" s="112"/>
      <c r="G351" s="106"/>
      <c r="H351" s="107">
        <v>21</v>
      </c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326">
        <v>9</v>
      </c>
      <c r="T351" s="322">
        <f t="shared" si="48"/>
        <v>30</v>
      </c>
      <c r="U351" s="100">
        <f t="shared" si="49"/>
        <v>1.4720314033366046E-2</v>
      </c>
      <c r="V351" s="101">
        <f>D348</f>
        <v>2038</v>
      </c>
      <c r="W351" s="272" t="s">
        <v>14</v>
      </c>
      <c r="X351" s="95">
        <f t="shared" si="50"/>
        <v>30</v>
      </c>
      <c r="Y351" s="318"/>
    </row>
    <row r="352" spans="1:25" ht="16.5" thickBot="1" x14ac:dyDescent="0.25">
      <c r="A352" s="104"/>
      <c r="B352" s="105"/>
      <c r="C352" s="105"/>
      <c r="D352" s="105"/>
      <c r="E352" s="112"/>
      <c r="F352" s="112"/>
      <c r="G352" s="106"/>
      <c r="H352" s="107"/>
      <c r="I352" s="69"/>
      <c r="J352" s="69">
        <v>1</v>
      </c>
      <c r="K352" s="69"/>
      <c r="L352" s="69"/>
      <c r="M352" s="69"/>
      <c r="N352" s="69"/>
      <c r="O352" s="69"/>
      <c r="P352" s="69"/>
      <c r="Q352" s="69"/>
      <c r="R352" s="69"/>
      <c r="S352" s="326">
        <v>8</v>
      </c>
      <c r="T352" s="322">
        <f t="shared" si="48"/>
        <v>9</v>
      </c>
      <c r="U352" s="100">
        <f t="shared" si="49"/>
        <v>4.416094210009814E-3</v>
      </c>
      <c r="V352" s="101">
        <f>D348</f>
        <v>2038</v>
      </c>
      <c r="W352" s="272" t="s">
        <v>15</v>
      </c>
      <c r="X352" s="95">
        <f t="shared" si="50"/>
        <v>9</v>
      </c>
      <c r="Y352" s="442"/>
    </row>
    <row r="353" spans="1:25" ht="16.5" thickBot="1" x14ac:dyDescent="0.25">
      <c r="A353" s="104"/>
      <c r="B353" s="105"/>
      <c r="C353" s="105"/>
      <c r="D353" s="105"/>
      <c r="E353" s="112"/>
      <c r="F353" s="112"/>
      <c r="G353" s="106"/>
      <c r="H353" s="107">
        <v>2</v>
      </c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326"/>
      <c r="T353" s="322">
        <f t="shared" si="48"/>
        <v>2</v>
      </c>
      <c r="U353" s="100">
        <f t="shared" si="49"/>
        <v>9.813542688910696E-4</v>
      </c>
      <c r="V353" s="101">
        <f>D348</f>
        <v>2038</v>
      </c>
      <c r="W353" s="272" t="s">
        <v>32</v>
      </c>
      <c r="X353" s="95">
        <f t="shared" si="50"/>
        <v>2</v>
      </c>
      <c r="Y353" s="442"/>
    </row>
    <row r="354" spans="1:25" ht="16.5" thickBot="1" x14ac:dyDescent="0.25">
      <c r="A354" s="104"/>
      <c r="B354" s="105"/>
      <c r="C354" s="105"/>
      <c r="D354" s="105"/>
      <c r="E354" s="112"/>
      <c r="F354" s="112"/>
      <c r="G354" s="106"/>
      <c r="H354" s="107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326"/>
      <c r="T354" s="322">
        <f t="shared" si="48"/>
        <v>0</v>
      </c>
      <c r="U354" s="100">
        <f t="shared" si="49"/>
        <v>0</v>
      </c>
      <c r="V354" s="101">
        <f>D348</f>
        <v>2038</v>
      </c>
      <c r="W354" s="272" t="s">
        <v>33</v>
      </c>
      <c r="X354" s="95">
        <f t="shared" si="50"/>
        <v>0</v>
      </c>
      <c r="Y354" s="113"/>
    </row>
    <row r="355" spans="1:25" ht="16.5" thickBot="1" x14ac:dyDescent="0.25">
      <c r="A355" s="104"/>
      <c r="B355" s="105"/>
      <c r="C355" s="105"/>
      <c r="D355" s="105"/>
      <c r="E355" s="112"/>
      <c r="F355" s="112"/>
      <c r="G355" s="106"/>
      <c r="H355" s="107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326"/>
      <c r="T355" s="322">
        <f t="shared" si="48"/>
        <v>0</v>
      </c>
      <c r="U355" s="100">
        <f t="shared" si="49"/>
        <v>0</v>
      </c>
      <c r="V355" s="101">
        <f>D348</f>
        <v>2038</v>
      </c>
      <c r="W355" s="272" t="s">
        <v>219</v>
      </c>
      <c r="X355" s="95">
        <f t="shared" si="50"/>
        <v>0</v>
      </c>
      <c r="Y355" s="457"/>
    </row>
    <row r="356" spans="1:25" ht="16.5" thickBot="1" x14ac:dyDescent="0.25">
      <c r="A356" s="104"/>
      <c r="B356" s="105"/>
      <c r="C356" s="105"/>
      <c r="D356" s="105"/>
      <c r="E356" s="112"/>
      <c r="F356" s="112"/>
      <c r="G356" s="106"/>
      <c r="H356" s="107">
        <v>1</v>
      </c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326"/>
      <c r="T356" s="322">
        <f t="shared" si="48"/>
        <v>1</v>
      </c>
      <c r="U356" s="100">
        <f t="shared" si="49"/>
        <v>4.906771344455348E-4</v>
      </c>
      <c r="V356" s="101">
        <f>D348</f>
        <v>2038</v>
      </c>
      <c r="W356" s="272" t="s">
        <v>31</v>
      </c>
      <c r="X356" s="95">
        <f t="shared" si="50"/>
        <v>1</v>
      </c>
      <c r="Y356" s="113"/>
    </row>
    <row r="357" spans="1:25" ht="16.5" thickBot="1" x14ac:dyDescent="0.25">
      <c r="A357" s="104"/>
      <c r="B357" s="105"/>
      <c r="C357" s="105"/>
      <c r="D357" s="105"/>
      <c r="E357" s="112"/>
      <c r="F357" s="112"/>
      <c r="G357" s="106"/>
      <c r="H357" s="107">
        <v>4</v>
      </c>
      <c r="I357" s="69"/>
      <c r="J357" s="69">
        <v>1</v>
      </c>
      <c r="K357" s="69"/>
      <c r="L357" s="69"/>
      <c r="M357" s="69"/>
      <c r="N357" s="69"/>
      <c r="O357" s="69"/>
      <c r="P357" s="69"/>
      <c r="Q357" s="69"/>
      <c r="R357" s="69"/>
      <c r="S357" s="326">
        <v>3</v>
      </c>
      <c r="T357" s="322">
        <f t="shared" si="48"/>
        <v>8</v>
      </c>
      <c r="U357" s="100">
        <f t="shared" si="49"/>
        <v>3.9254170755642784E-3</v>
      </c>
      <c r="V357" s="101">
        <f>D348</f>
        <v>2038</v>
      </c>
      <c r="W357" s="272" t="s">
        <v>0</v>
      </c>
      <c r="X357" s="95">
        <f t="shared" si="50"/>
        <v>8</v>
      </c>
      <c r="Y357" s="318"/>
    </row>
    <row r="358" spans="1:25" ht="16.5" thickBot="1" x14ac:dyDescent="0.25">
      <c r="A358" s="104"/>
      <c r="B358" s="105"/>
      <c r="C358" s="105"/>
      <c r="D358" s="105"/>
      <c r="E358" s="112"/>
      <c r="F358" s="112"/>
      <c r="G358" s="106"/>
      <c r="H358" s="107">
        <v>10</v>
      </c>
      <c r="I358" s="69"/>
      <c r="J358" s="69">
        <v>1</v>
      </c>
      <c r="K358" s="69"/>
      <c r="L358" s="69"/>
      <c r="M358" s="69"/>
      <c r="N358" s="69"/>
      <c r="O358" s="69"/>
      <c r="P358" s="69"/>
      <c r="Q358" s="69"/>
      <c r="R358" s="69"/>
      <c r="S358" s="326">
        <v>4</v>
      </c>
      <c r="T358" s="322">
        <f t="shared" si="48"/>
        <v>15</v>
      </c>
      <c r="U358" s="100">
        <f t="shared" si="49"/>
        <v>7.360157016683023E-3</v>
      </c>
      <c r="V358" s="101">
        <f>D348</f>
        <v>2038</v>
      </c>
      <c r="W358" s="272" t="s">
        <v>12</v>
      </c>
      <c r="X358" s="95">
        <f t="shared" si="50"/>
        <v>15</v>
      </c>
      <c r="Y358" s="114"/>
    </row>
    <row r="359" spans="1:25" ht="16.5" thickBot="1" x14ac:dyDescent="0.25">
      <c r="A359" s="104"/>
      <c r="B359" s="105"/>
      <c r="C359" s="105"/>
      <c r="D359" s="105"/>
      <c r="E359" s="112"/>
      <c r="F359" s="112" t="s">
        <v>109</v>
      </c>
      <c r="G359" s="106"/>
      <c r="H359" s="107">
        <v>6</v>
      </c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326"/>
      <c r="T359" s="322">
        <f t="shared" si="48"/>
        <v>6</v>
      </c>
      <c r="U359" s="100">
        <f t="shared" si="49"/>
        <v>2.944062806673209E-3</v>
      </c>
      <c r="V359" s="101">
        <f>D348</f>
        <v>2038</v>
      </c>
      <c r="W359" s="272" t="s">
        <v>35</v>
      </c>
      <c r="X359" s="95">
        <f t="shared" si="50"/>
        <v>6</v>
      </c>
      <c r="Y359" s="114"/>
    </row>
    <row r="360" spans="1:25" ht="16.5" thickBot="1" x14ac:dyDescent="0.25">
      <c r="A360" s="104"/>
      <c r="B360" s="105"/>
      <c r="C360" s="105"/>
      <c r="D360" s="105"/>
      <c r="E360" s="112"/>
      <c r="F360" s="112"/>
      <c r="G360" s="106"/>
      <c r="H360" s="107"/>
      <c r="I360" s="69"/>
      <c r="J360" s="69">
        <v>8</v>
      </c>
      <c r="K360" s="69"/>
      <c r="L360" s="69"/>
      <c r="M360" s="69"/>
      <c r="N360" s="69"/>
      <c r="O360" s="69"/>
      <c r="P360" s="69"/>
      <c r="Q360" s="69"/>
      <c r="R360" s="69"/>
      <c r="S360" s="326"/>
      <c r="T360" s="322">
        <f t="shared" si="48"/>
        <v>8</v>
      </c>
      <c r="U360" s="100">
        <f t="shared" si="49"/>
        <v>3.9254170755642784E-3</v>
      </c>
      <c r="V360" s="101">
        <f>D348</f>
        <v>2038</v>
      </c>
      <c r="W360" s="273" t="s">
        <v>29</v>
      </c>
      <c r="X360" s="95">
        <f t="shared" si="50"/>
        <v>8</v>
      </c>
      <c r="Y360" s="111"/>
    </row>
    <row r="361" spans="1:25" ht="16.5" thickBot="1" x14ac:dyDescent="0.25">
      <c r="A361" s="104"/>
      <c r="B361" s="105"/>
      <c r="C361" s="105"/>
      <c r="D361" s="105"/>
      <c r="E361" s="112"/>
      <c r="F361" s="112"/>
      <c r="G361" s="117"/>
      <c r="H361" s="118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326"/>
      <c r="T361" s="322">
        <f t="shared" si="48"/>
        <v>0</v>
      </c>
      <c r="U361" s="100">
        <f t="shared" si="49"/>
        <v>0</v>
      </c>
      <c r="V361" s="101">
        <f>D348</f>
        <v>2038</v>
      </c>
      <c r="W361" s="273" t="s">
        <v>28</v>
      </c>
      <c r="X361" s="95">
        <f t="shared" si="50"/>
        <v>0</v>
      </c>
      <c r="Y361" s="282"/>
    </row>
    <row r="362" spans="1:25" ht="16.5" thickBot="1" x14ac:dyDescent="0.25">
      <c r="A362" s="104"/>
      <c r="B362" s="105"/>
      <c r="C362" s="105"/>
      <c r="D362" s="105"/>
      <c r="E362" s="112"/>
      <c r="F362" s="112"/>
      <c r="G362" s="117"/>
      <c r="H362" s="118"/>
      <c r="I362" s="69"/>
      <c r="J362" s="69">
        <v>1</v>
      </c>
      <c r="K362" s="69"/>
      <c r="L362" s="69"/>
      <c r="M362" s="69"/>
      <c r="N362" s="69"/>
      <c r="O362" s="69"/>
      <c r="P362" s="69"/>
      <c r="Q362" s="69"/>
      <c r="R362" s="69"/>
      <c r="S362" s="326"/>
      <c r="T362" s="322">
        <f t="shared" si="48"/>
        <v>1</v>
      </c>
      <c r="U362" s="100">
        <f t="shared" si="49"/>
        <v>4.906771344455348E-4</v>
      </c>
      <c r="V362" s="101">
        <f>D348</f>
        <v>2038</v>
      </c>
      <c r="W362" s="273" t="s">
        <v>208</v>
      </c>
      <c r="X362" s="95">
        <f t="shared" si="50"/>
        <v>1</v>
      </c>
      <c r="Y362" s="111"/>
    </row>
    <row r="363" spans="1:25" ht="16.5" thickBot="1" x14ac:dyDescent="0.25">
      <c r="A363" s="104"/>
      <c r="B363" s="105"/>
      <c r="C363" s="105"/>
      <c r="D363" s="105"/>
      <c r="E363" s="112"/>
      <c r="F363" s="112"/>
      <c r="G363" s="117"/>
      <c r="H363" s="219">
        <v>1</v>
      </c>
      <c r="I363" s="220"/>
      <c r="J363" s="220"/>
      <c r="K363" s="220"/>
      <c r="L363" s="220"/>
      <c r="M363" s="220"/>
      <c r="N363" s="220"/>
      <c r="O363" s="220"/>
      <c r="P363" s="220"/>
      <c r="Q363" s="220"/>
      <c r="R363" s="220"/>
      <c r="S363" s="327"/>
      <c r="T363" s="323">
        <f t="shared" si="48"/>
        <v>1</v>
      </c>
      <c r="U363" s="320">
        <f t="shared" si="49"/>
        <v>4.906771344455348E-4</v>
      </c>
      <c r="V363" s="311">
        <f>D348</f>
        <v>2038</v>
      </c>
      <c r="W363" s="274" t="s">
        <v>89</v>
      </c>
      <c r="X363" s="95">
        <f t="shared" si="50"/>
        <v>1</v>
      </c>
      <c r="Y363" s="282"/>
    </row>
    <row r="364" spans="1:25" ht="16.5" thickBot="1" x14ac:dyDescent="0.25">
      <c r="A364" s="104"/>
      <c r="B364" s="105"/>
      <c r="C364" s="105"/>
      <c r="D364" s="105"/>
      <c r="E364" s="112"/>
      <c r="F364" s="112"/>
      <c r="G364" s="106"/>
      <c r="H364" s="97"/>
      <c r="I364" s="119">
        <v>13</v>
      </c>
      <c r="J364" s="119"/>
      <c r="K364" s="119"/>
      <c r="L364" s="119"/>
      <c r="M364" s="119"/>
      <c r="N364" s="119"/>
      <c r="O364" s="119"/>
      <c r="P364" s="119"/>
      <c r="Q364" s="119"/>
      <c r="R364" s="119"/>
      <c r="S364" s="328"/>
      <c r="T364" s="324">
        <f t="shared" si="48"/>
        <v>0</v>
      </c>
      <c r="U364" s="216">
        <f t="shared" si="49"/>
        <v>0</v>
      </c>
      <c r="V364" s="101">
        <f>D348</f>
        <v>2038</v>
      </c>
      <c r="W364" s="275" t="s">
        <v>11</v>
      </c>
      <c r="X364" s="95">
        <f t="shared" si="50"/>
        <v>0</v>
      </c>
      <c r="Y364" s="114"/>
    </row>
    <row r="365" spans="1:25" ht="16.5" thickBot="1" x14ac:dyDescent="0.25">
      <c r="A365" s="104"/>
      <c r="B365" s="105"/>
      <c r="C365" s="105"/>
      <c r="D365" s="105"/>
      <c r="E365" s="112"/>
      <c r="F365" s="112"/>
      <c r="G365" s="106"/>
      <c r="H365" s="107"/>
      <c r="I365" s="283"/>
      <c r="J365" s="69"/>
      <c r="K365" s="69"/>
      <c r="L365" s="69"/>
      <c r="M365" s="69"/>
      <c r="N365" s="69"/>
      <c r="O365" s="69"/>
      <c r="P365" s="69"/>
      <c r="Q365" s="69"/>
      <c r="R365" s="69"/>
      <c r="S365" s="326"/>
      <c r="T365" s="322">
        <f t="shared" si="48"/>
        <v>0</v>
      </c>
      <c r="U365" s="100">
        <f t="shared" si="49"/>
        <v>0</v>
      </c>
      <c r="V365" s="101">
        <f>D348</f>
        <v>2038</v>
      </c>
      <c r="W365" s="474" t="s">
        <v>102</v>
      </c>
      <c r="X365" s="95">
        <f t="shared" si="50"/>
        <v>0</v>
      </c>
      <c r="Y365" s="114"/>
    </row>
    <row r="366" spans="1:25" ht="16.5" thickBot="1" x14ac:dyDescent="0.25">
      <c r="A366" s="104"/>
      <c r="B366" s="105"/>
      <c r="C366" s="105"/>
      <c r="D366" s="105"/>
      <c r="E366" s="112"/>
      <c r="F366" s="112"/>
      <c r="G366" s="106"/>
      <c r="H366" s="107"/>
      <c r="I366" s="284">
        <v>1</v>
      </c>
      <c r="J366" s="69">
        <v>1</v>
      </c>
      <c r="K366" s="69"/>
      <c r="L366" s="69"/>
      <c r="M366" s="69"/>
      <c r="N366" s="69"/>
      <c r="O366" s="69"/>
      <c r="P366" s="69"/>
      <c r="Q366" s="69"/>
      <c r="R366" s="69"/>
      <c r="S366" s="326">
        <v>3</v>
      </c>
      <c r="T366" s="322">
        <f t="shared" si="48"/>
        <v>4</v>
      </c>
      <c r="U366" s="100">
        <f t="shared" si="49"/>
        <v>1.9627085377821392E-3</v>
      </c>
      <c r="V366" s="101">
        <f>D348</f>
        <v>2038</v>
      </c>
      <c r="W366" s="272" t="s">
        <v>3</v>
      </c>
      <c r="X366" s="95">
        <f t="shared" si="50"/>
        <v>4</v>
      </c>
      <c r="Y366" s="113"/>
    </row>
    <row r="367" spans="1:25" ht="16.5" thickBot="1" x14ac:dyDescent="0.25">
      <c r="A367" s="104"/>
      <c r="B367" s="105"/>
      <c r="C367" s="105"/>
      <c r="D367" s="105"/>
      <c r="E367" s="105"/>
      <c r="F367" s="112"/>
      <c r="G367" s="106"/>
      <c r="H367" s="107"/>
      <c r="I367" s="284">
        <v>12</v>
      </c>
      <c r="J367" s="69">
        <v>1</v>
      </c>
      <c r="K367" s="69"/>
      <c r="L367" s="69"/>
      <c r="M367" s="69"/>
      <c r="N367" s="69"/>
      <c r="O367" s="69"/>
      <c r="P367" s="69"/>
      <c r="Q367" s="69"/>
      <c r="R367" s="69"/>
      <c r="S367" s="326"/>
      <c r="T367" s="322">
        <f t="shared" si="48"/>
        <v>1</v>
      </c>
      <c r="U367" s="100">
        <f t="shared" si="49"/>
        <v>4.906771344455348E-4</v>
      </c>
      <c r="V367" s="101">
        <f>D348</f>
        <v>2038</v>
      </c>
      <c r="W367" s="272" t="s">
        <v>8</v>
      </c>
      <c r="X367" s="95">
        <f t="shared" si="50"/>
        <v>1</v>
      </c>
      <c r="Y367" s="114"/>
    </row>
    <row r="368" spans="1:25" ht="16.5" thickBot="1" x14ac:dyDescent="0.25">
      <c r="A368" s="104"/>
      <c r="B368" s="105"/>
      <c r="C368" s="105"/>
      <c r="D368" s="105"/>
      <c r="E368" s="105"/>
      <c r="F368" s="112"/>
      <c r="G368" s="106"/>
      <c r="H368" s="107"/>
      <c r="I368" s="284"/>
      <c r="J368" s="69"/>
      <c r="K368" s="69"/>
      <c r="L368" s="69"/>
      <c r="M368" s="69"/>
      <c r="N368" s="69"/>
      <c r="O368" s="69"/>
      <c r="P368" s="69"/>
      <c r="Q368" s="69"/>
      <c r="R368" s="69"/>
      <c r="S368" s="326"/>
      <c r="T368" s="322">
        <f t="shared" si="48"/>
        <v>0</v>
      </c>
      <c r="U368" s="100">
        <f t="shared" si="49"/>
        <v>0</v>
      </c>
      <c r="V368" s="101">
        <f>D348</f>
        <v>2038</v>
      </c>
      <c r="W368" s="272" t="s">
        <v>9</v>
      </c>
      <c r="X368" s="95">
        <f t="shared" si="50"/>
        <v>0</v>
      </c>
      <c r="Y368" s="114"/>
    </row>
    <row r="369" spans="1:25" ht="16.5" thickBot="1" x14ac:dyDescent="0.25">
      <c r="A369" s="104"/>
      <c r="B369" s="105"/>
      <c r="C369" s="105"/>
      <c r="D369" s="105"/>
      <c r="E369" s="105"/>
      <c r="F369" s="112"/>
      <c r="G369" s="106"/>
      <c r="H369" s="107"/>
      <c r="I369" s="284">
        <v>3</v>
      </c>
      <c r="J369" s="69">
        <v>2</v>
      </c>
      <c r="K369" s="69"/>
      <c r="L369" s="69"/>
      <c r="M369" s="69"/>
      <c r="N369" s="69"/>
      <c r="O369" s="69"/>
      <c r="P369" s="69"/>
      <c r="Q369" s="69"/>
      <c r="R369" s="69"/>
      <c r="S369" s="326"/>
      <c r="T369" s="322">
        <f t="shared" si="48"/>
        <v>2</v>
      </c>
      <c r="U369" s="100">
        <f t="shared" si="49"/>
        <v>9.813542688910696E-4</v>
      </c>
      <c r="V369" s="101">
        <f>D348</f>
        <v>2038</v>
      </c>
      <c r="W369" s="272" t="s">
        <v>81</v>
      </c>
      <c r="X369" s="95">
        <f t="shared" si="50"/>
        <v>2</v>
      </c>
      <c r="Y369" s="114"/>
    </row>
    <row r="370" spans="1:25" ht="16.5" thickBot="1" x14ac:dyDescent="0.25">
      <c r="A370" s="104"/>
      <c r="B370" s="105"/>
      <c r="C370" s="105"/>
      <c r="D370" s="105"/>
      <c r="E370" s="105"/>
      <c r="F370" s="112"/>
      <c r="G370" s="106"/>
      <c r="H370" s="107"/>
      <c r="I370" s="284">
        <v>2</v>
      </c>
      <c r="J370" s="69"/>
      <c r="K370" s="69"/>
      <c r="L370" s="69"/>
      <c r="M370" s="69"/>
      <c r="N370" s="69"/>
      <c r="O370" s="69"/>
      <c r="P370" s="69"/>
      <c r="Q370" s="69"/>
      <c r="R370" s="69"/>
      <c r="S370" s="326"/>
      <c r="T370" s="322">
        <f t="shared" si="48"/>
        <v>0</v>
      </c>
      <c r="U370" s="100">
        <f t="shared" si="49"/>
        <v>0</v>
      </c>
      <c r="V370" s="101">
        <f>D348</f>
        <v>2038</v>
      </c>
      <c r="W370" s="272" t="s">
        <v>20</v>
      </c>
      <c r="X370" s="95">
        <f t="shared" si="50"/>
        <v>0</v>
      </c>
      <c r="Y370" s="114"/>
    </row>
    <row r="371" spans="1:25" ht="16.5" thickBot="1" x14ac:dyDescent="0.25">
      <c r="A371" s="104"/>
      <c r="B371" s="105"/>
      <c r="C371" s="105"/>
      <c r="D371" s="105"/>
      <c r="E371" s="105"/>
      <c r="F371" s="112"/>
      <c r="G371" s="106"/>
      <c r="H371" s="107"/>
      <c r="I371" s="284">
        <v>1</v>
      </c>
      <c r="J371" s="69"/>
      <c r="K371" s="69"/>
      <c r="L371" s="69"/>
      <c r="M371" s="69"/>
      <c r="N371" s="69"/>
      <c r="O371" s="69"/>
      <c r="P371" s="69"/>
      <c r="Q371" s="69"/>
      <c r="R371" s="69"/>
      <c r="S371" s="326"/>
      <c r="T371" s="322">
        <f t="shared" si="48"/>
        <v>0</v>
      </c>
      <c r="U371" s="100">
        <f t="shared" si="49"/>
        <v>0</v>
      </c>
      <c r="V371" s="101">
        <f>D348</f>
        <v>2038</v>
      </c>
      <c r="W371" s="272" t="s">
        <v>82</v>
      </c>
      <c r="X371" s="95">
        <f t="shared" si="50"/>
        <v>0</v>
      </c>
      <c r="Y371" s="103" t="s">
        <v>359</v>
      </c>
    </row>
    <row r="372" spans="1:25" ht="16.5" thickBot="1" x14ac:dyDescent="0.25">
      <c r="A372" s="104"/>
      <c r="B372" s="105"/>
      <c r="C372" s="105"/>
      <c r="D372" s="105"/>
      <c r="E372" s="105"/>
      <c r="F372" s="112"/>
      <c r="G372" s="106"/>
      <c r="H372" s="107"/>
      <c r="I372" s="284"/>
      <c r="J372" s="69"/>
      <c r="K372" s="69"/>
      <c r="L372" s="69"/>
      <c r="M372" s="69"/>
      <c r="N372" s="69"/>
      <c r="O372" s="69"/>
      <c r="P372" s="69"/>
      <c r="Q372" s="69"/>
      <c r="R372" s="69"/>
      <c r="S372" s="326"/>
      <c r="T372" s="322">
        <f t="shared" si="48"/>
        <v>0</v>
      </c>
      <c r="U372" s="100">
        <f t="shared" si="49"/>
        <v>0</v>
      </c>
      <c r="V372" s="101">
        <f>D348</f>
        <v>2038</v>
      </c>
      <c r="W372" s="475" t="s">
        <v>190</v>
      </c>
      <c r="X372" s="95">
        <f t="shared" si="50"/>
        <v>0</v>
      </c>
      <c r="Y372" s="103" t="s">
        <v>365</v>
      </c>
    </row>
    <row r="373" spans="1:25" ht="16.5" thickBot="1" x14ac:dyDescent="0.25">
      <c r="A373" s="104"/>
      <c r="B373" s="105"/>
      <c r="C373" s="105"/>
      <c r="D373" s="105"/>
      <c r="E373" s="112"/>
      <c r="F373" s="112"/>
      <c r="G373" s="106"/>
      <c r="H373" s="107"/>
      <c r="I373" s="284">
        <v>4</v>
      </c>
      <c r="J373" s="69"/>
      <c r="K373" s="69"/>
      <c r="L373" s="69"/>
      <c r="M373" s="69"/>
      <c r="N373" s="69"/>
      <c r="O373" s="69"/>
      <c r="P373" s="69"/>
      <c r="Q373" s="69"/>
      <c r="R373" s="69"/>
      <c r="S373" s="326"/>
      <c r="T373" s="322">
        <f t="shared" si="48"/>
        <v>0</v>
      </c>
      <c r="U373" s="100">
        <f t="shared" si="49"/>
        <v>0</v>
      </c>
      <c r="V373" s="101">
        <f>D348</f>
        <v>2038</v>
      </c>
      <c r="W373" s="272" t="s">
        <v>13</v>
      </c>
      <c r="X373" s="95">
        <f t="shared" si="50"/>
        <v>0</v>
      </c>
      <c r="Y373" s="103"/>
    </row>
    <row r="374" spans="1:25" ht="16.5" thickBot="1" x14ac:dyDescent="0.25">
      <c r="A374" s="104"/>
      <c r="B374" s="105"/>
      <c r="C374" s="105"/>
      <c r="D374" s="105"/>
      <c r="E374" s="112"/>
      <c r="F374" s="112"/>
      <c r="G374" s="106"/>
      <c r="H374" s="107"/>
      <c r="I374" s="69">
        <v>4</v>
      </c>
      <c r="J374" s="69"/>
      <c r="K374" s="69"/>
      <c r="L374" s="69"/>
      <c r="M374" s="69"/>
      <c r="N374" s="69"/>
      <c r="O374" s="69"/>
      <c r="P374" s="69"/>
      <c r="Q374" s="69"/>
      <c r="R374" s="69"/>
      <c r="S374" s="326"/>
      <c r="T374" s="322">
        <f t="shared" si="48"/>
        <v>0</v>
      </c>
      <c r="U374" s="100">
        <f t="shared" si="49"/>
        <v>0</v>
      </c>
      <c r="V374" s="101">
        <f>D348</f>
        <v>2038</v>
      </c>
      <c r="W374" s="273" t="s">
        <v>198</v>
      </c>
      <c r="X374" s="95">
        <f t="shared" si="50"/>
        <v>0</v>
      </c>
      <c r="Y374" s="113"/>
    </row>
    <row r="375" spans="1:25" ht="16.5" thickBot="1" x14ac:dyDescent="0.25">
      <c r="A375" s="104"/>
      <c r="B375" s="105"/>
      <c r="C375" s="105"/>
      <c r="D375" s="105"/>
      <c r="E375" s="112"/>
      <c r="F375" s="112"/>
      <c r="G375" s="106"/>
      <c r="H375" s="107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326"/>
      <c r="T375" s="322">
        <f t="shared" si="48"/>
        <v>0</v>
      </c>
      <c r="U375" s="100">
        <f t="shared" si="49"/>
        <v>0</v>
      </c>
      <c r="V375" s="101">
        <f>D348</f>
        <v>2038</v>
      </c>
      <c r="W375" s="273" t="s">
        <v>100</v>
      </c>
      <c r="X375" s="95">
        <f t="shared" si="50"/>
        <v>0</v>
      </c>
      <c r="Y375" s="113"/>
    </row>
    <row r="376" spans="1:25" ht="16.5" thickBot="1" x14ac:dyDescent="0.25">
      <c r="A376" s="104"/>
      <c r="B376" s="105"/>
      <c r="C376" s="105"/>
      <c r="D376" s="105"/>
      <c r="E376" s="112"/>
      <c r="F376" s="112"/>
      <c r="G376" s="106"/>
      <c r="H376" s="115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329">
        <v>4</v>
      </c>
      <c r="T376" s="323">
        <f t="shared" si="48"/>
        <v>4</v>
      </c>
      <c r="U376" s="418">
        <f t="shared" si="49"/>
        <v>1.9627085377821392E-3</v>
      </c>
      <c r="V376" s="101">
        <f>D348</f>
        <v>2038</v>
      </c>
      <c r="W376" s="276" t="s">
        <v>10</v>
      </c>
      <c r="X376" s="95">
        <f t="shared" si="50"/>
        <v>4</v>
      </c>
      <c r="Y376" s="103"/>
    </row>
    <row r="377" spans="1:25" ht="16.5" thickBot="1" x14ac:dyDescent="0.3">
      <c r="A377" s="104"/>
      <c r="B377" s="105"/>
      <c r="C377" s="105"/>
      <c r="D377" s="105"/>
      <c r="E377" s="112"/>
      <c r="F377" s="112"/>
      <c r="G377" s="106"/>
      <c r="H377" s="89"/>
      <c r="I377" s="90"/>
      <c r="J377" s="314"/>
      <c r="K377" s="90"/>
      <c r="L377" s="90"/>
      <c r="M377" s="90"/>
      <c r="N377" s="90"/>
      <c r="O377" s="90"/>
      <c r="P377" s="90"/>
      <c r="Q377" s="90"/>
      <c r="R377" s="90"/>
      <c r="S377" s="90"/>
      <c r="T377" s="321"/>
      <c r="U377" s="321"/>
      <c r="V377" s="123"/>
      <c r="W377" s="277" t="s">
        <v>172</v>
      </c>
      <c r="X377" s="95">
        <f t="shared" si="50"/>
        <v>0</v>
      </c>
      <c r="Y377" s="103" t="s">
        <v>360</v>
      </c>
    </row>
    <row r="378" spans="1:25" ht="16.5" thickBot="1" x14ac:dyDescent="0.25">
      <c r="A378" s="104"/>
      <c r="B378" s="105"/>
      <c r="C378" s="105"/>
      <c r="D378" s="105"/>
      <c r="E378" s="112"/>
      <c r="F378" s="112"/>
      <c r="G378" s="117"/>
      <c r="H378" s="97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325"/>
      <c r="T378" s="324">
        <f t="shared" ref="T378:T386" si="51">SUM(H378,J378,L378,N378,P378,R378,S378)</f>
        <v>0</v>
      </c>
      <c r="U378" s="216">
        <f>($T378)/$D$348</f>
        <v>0</v>
      </c>
      <c r="V378" s="101">
        <f>D348</f>
        <v>2038</v>
      </c>
      <c r="W378" s="271" t="s">
        <v>13</v>
      </c>
      <c r="X378" s="95">
        <f t="shared" si="50"/>
        <v>0</v>
      </c>
      <c r="Y378" s="103" t="s">
        <v>227</v>
      </c>
    </row>
    <row r="379" spans="1:25" ht="16.5" thickBot="1" x14ac:dyDescent="0.25">
      <c r="A379" s="104"/>
      <c r="B379" s="105"/>
      <c r="C379" s="105"/>
      <c r="D379" s="105"/>
      <c r="E379" s="112"/>
      <c r="F379" s="112"/>
      <c r="G379" s="117"/>
      <c r="H379" s="107">
        <v>1</v>
      </c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326"/>
      <c r="T379" s="322">
        <f t="shared" si="51"/>
        <v>1</v>
      </c>
      <c r="U379" s="216">
        <f t="shared" ref="U379:U386" si="52">($T379)/$D$348</f>
        <v>4.906771344455348E-4</v>
      </c>
      <c r="V379" s="101">
        <f>D348</f>
        <v>2038</v>
      </c>
      <c r="W379" s="272" t="s">
        <v>87</v>
      </c>
      <c r="X379" s="95">
        <f t="shared" si="50"/>
        <v>1</v>
      </c>
      <c r="Y379" s="103" t="s">
        <v>264</v>
      </c>
    </row>
    <row r="380" spans="1:25" ht="16.5" thickBot="1" x14ac:dyDescent="0.25">
      <c r="A380" s="104"/>
      <c r="B380" s="105"/>
      <c r="C380" s="105"/>
      <c r="D380" s="105"/>
      <c r="E380" s="112"/>
      <c r="F380" s="112"/>
      <c r="G380" s="117"/>
      <c r="H380" s="107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326"/>
      <c r="T380" s="322">
        <f t="shared" si="51"/>
        <v>0</v>
      </c>
      <c r="U380" s="216">
        <f t="shared" si="52"/>
        <v>0</v>
      </c>
      <c r="V380" s="101">
        <f>D348</f>
        <v>2038</v>
      </c>
      <c r="W380" s="365" t="s">
        <v>16</v>
      </c>
      <c r="X380" s="95">
        <f t="shared" si="50"/>
        <v>0</v>
      </c>
      <c r="Y380" s="103" t="s">
        <v>361</v>
      </c>
    </row>
    <row r="381" spans="1:25" ht="16.5" thickBot="1" x14ac:dyDescent="0.25">
      <c r="A381" s="104"/>
      <c r="B381" s="105"/>
      <c r="C381" s="105"/>
      <c r="D381" s="105"/>
      <c r="E381" s="112"/>
      <c r="F381" s="112"/>
      <c r="G381" s="117"/>
      <c r="H381" s="107">
        <v>2</v>
      </c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326"/>
      <c r="T381" s="322">
        <f t="shared" si="51"/>
        <v>2</v>
      </c>
      <c r="U381" s="216">
        <f t="shared" si="52"/>
        <v>9.813542688910696E-4</v>
      </c>
      <c r="V381" s="101">
        <f>D348</f>
        <v>2038</v>
      </c>
      <c r="W381" s="272" t="s">
        <v>75</v>
      </c>
      <c r="X381" s="95">
        <f t="shared" si="50"/>
        <v>2</v>
      </c>
      <c r="Y381" s="103" t="s">
        <v>366</v>
      </c>
    </row>
    <row r="382" spans="1:25" ht="16.5" thickBot="1" x14ac:dyDescent="0.25">
      <c r="A382" s="104"/>
      <c r="B382" s="105"/>
      <c r="C382" s="105"/>
      <c r="D382" s="105"/>
      <c r="E382" s="112"/>
      <c r="F382" s="112"/>
      <c r="G382" s="117"/>
      <c r="H382" s="107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326"/>
      <c r="T382" s="322">
        <f t="shared" si="51"/>
        <v>0</v>
      </c>
      <c r="U382" s="216">
        <f t="shared" si="52"/>
        <v>0</v>
      </c>
      <c r="V382" s="101">
        <f>D348</f>
        <v>2038</v>
      </c>
      <c r="W382" s="272" t="s">
        <v>183</v>
      </c>
      <c r="X382" s="95">
        <f t="shared" si="50"/>
        <v>0</v>
      </c>
      <c r="Y382" s="103"/>
    </row>
    <row r="383" spans="1:25" ht="16.5" thickBot="1" x14ac:dyDescent="0.25">
      <c r="A383" s="104"/>
      <c r="B383" s="105"/>
      <c r="C383" s="105"/>
      <c r="D383" s="105"/>
      <c r="E383" s="112"/>
      <c r="F383" s="112"/>
      <c r="G383" s="117"/>
      <c r="H383" s="107">
        <v>1</v>
      </c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326"/>
      <c r="T383" s="322">
        <f t="shared" si="51"/>
        <v>1</v>
      </c>
      <c r="U383" s="216">
        <f t="shared" si="52"/>
        <v>4.906771344455348E-4</v>
      </c>
      <c r="V383" s="101">
        <f>D348</f>
        <v>2038</v>
      </c>
      <c r="W383" s="273" t="s">
        <v>28</v>
      </c>
      <c r="X383" s="95">
        <f t="shared" si="50"/>
        <v>1</v>
      </c>
      <c r="Y383" s="103"/>
    </row>
    <row r="384" spans="1:25" ht="16.5" thickBot="1" x14ac:dyDescent="0.25">
      <c r="A384" s="104"/>
      <c r="B384" s="105"/>
      <c r="C384" s="105"/>
      <c r="D384" s="105"/>
      <c r="E384" s="112"/>
      <c r="F384" s="112"/>
      <c r="G384" s="117"/>
      <c r="H384" s="115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329"/>
      <c r="T384" s="322">
        <f t="shared" si="51"/>
        <v>0</v>
      </c>
      <c r="U384" s="216">
        <f t="shared" si="52"/>
        <v>0</v>
      </c>
      <c r="V384" s="101">
        <f>D348</f>
        <v>2038</v>
      </c>
      <c r="W384" s="276" t="s">
        <v>184</v>
      </c>
      <c r="X384" s="95">
        <f t="shared" si="50"/>
        <v>0</v>
      </c>
      <c r="Y384" s="113"/>
    </row>
    <row r="385" spans="1:25" ht="16.5" thickBot="1" x14ac:dyDescent="0.25">
      <c r="A385" s="104"/>
      <c r="B385" s="105"/>
      <c r="C385" s="105"/>
      <c r="D385" s="105"/>
      <c r="E385" s="112"/>
      <c r="F385" s="112"/>
      <c r="G385" s="117"/>
      <c r="H385" s="115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329"/>
      <c r="T385" s="322">
        <f t="shared" si="51"/>
        <v>0</v>
      </c>
      <c r="U385" s="216">
        <f t="shared" si="52"/>
        <v>0</v>
      </c>
      <c r="V385" s="101">
        <f>D348</f>
        <v>2038</v>
      </c>
      <c r="W385" s="276" t="s">
        <v>89</v>
      </c>
      <c r="X385" s="95">
        <f t="shared" si="50"/>
        <v>0</v>
      </c>
      <c r="Y385" s="103"/>
    </row>
    <row r="386" spans="1:25" ht="16.5" thickBot="1" x14ac:dyDescent="0.25">
      <c r="A386" s="125"/>
      <c r="B386" s="126"/>
      <c r="C386" s="126"/>
      <c r="D386" s="126"/>
      <c r="E386" s="127"/>
      <c r="F386" s="127"/>
      <c r="G386" s="128"/>
      <c r="H386" s="115">
        <v>2</v>
      </c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329"/>
      <c r="T386" s="322">
        <f t="shared" si="51"/>
        <v>2</v>
      </c>
      <c r="U386" s="320">
        <f t="shared" si="52"/>
        <v>9.813542688910696E-4</v>
      </c>
      <c r="V386" s="101">
        <f>D348</f>
        <v>2038</v>
      </c>
      <c r="W386" s="274" t="s">
        <v>163</v>
      </c>
      <c r="X386" s="279">
        <f>T386</f>
        <v>2</v>
      </c>
      <c r="Y386" s="285"/>
    </row>
    <row r="387" spans="1:25" ht="15.75" thickBot="1" x14ac:dyDescent="0.25">
      <c r="A387" s="130"/>
      <c r="B387" s="130"/>
      <c r="C387" s="130"/>
      <c r="D387" s="130"/>
      <c r="E387" s="130"/>
      <c r="F387" s="130"/>
      <c r="G387" s="53" t="s">
        <v>5</v>
      </c>
      <c r="H387" s="131">
        <f>SUM(H349:H386)</f>
        <v>118</v>
      </c>
      <c r="I387" s="131">
        <f>SUM(I349:I386)</f>
        <v>40</v>
      </c>
      <c r="J387" s="131">
        <f>SUM(J349:J386)</f>
        <v>20</v>
      </c>
      <c r="K387" s="131">
        <f t="shared" ref="K387:R387" si="53">SUM(K349:K386)</f>
        <v>0</v>
      </c>
      <c r="L387" s="131">
        <f t="shared" si="53"/>
        <v>0</v>
      </c>
      <c r="M387" s="131">
        <f t="shared" si="53"/>
        <v>0</v>
      </c>
      <c r="N387" s="131">
        <f t="shared" si="53"/>
        <v>0</v>
      </c>
      <c r="O387" s="131">
        <f t="shared" si="53"/>
        <v>0</v>
      </c>
      <c r="P387" s="131">
        <f t="shared" si="53"/>
        <v>0</v>
      </c>
      <c r="Q387" s="131">
        <f t="shared" si="53"/>
        <v>0</v>
      </c>
      <c r="R387" s="131">
        <f t="shared" si="53"/>
        <v>0</v>
      </c>
      <c r="S387" s="131">
        <f>SUM(S349:S386)</f>
        <v>47</v>
      </c>
      <c r="T387" s="262">
        <f>SUM(H387,J387,L387,N387,P387,R387,S387)</f>
        <v>185</v>
      </c>
      <c r="U387" s="216">
        <f>($T387)/$D$348</f>
        <v>9.0775269872423944E-2</v>
      </c>
      <c r="V387" s="101">
        <f>D348</f>
        <v>2038</v>
      </c>
      <c r="W387" s="46"/>
    </row>
    <row r="389" spans="1:25" ht="15.75" thickBot="1" x14ac:dyDescent="0.3"/>
    <row r="390" spans="1:25" ht="75.75" thickBot="1" x14ac:dyDescent="0.3">
      <c r="A390" s="48"/>
      <c r="B390" s="48" t="s">
        <v>23</v>
      </c>
      <c r="C390" s="49" t="s">
        <v>55</v>
      </c>
      <c r="D390" s="49" t="s">
        <v>18</v>
      </c>
      <c r="E390" s="48" t="s">
        <v>17</v>
      </c>
      <c r="F390" s="50" t="s">
        <v>1</v>
      </c>
      <c r="G390" s="51" t="s">
        <v>24</v>
      </c>
      <c r="H390" s="52" t="s">
        <v>76</v>
      </c>
      <c r="I390" s="52" t="s">
        <v>77</v>
      </c>
      <c r="J390" s="52" t="s">
        <v>56</v>
      </c>
      <c r="K390" s="52" t="s">
        <v>61</v>
      </c>
      <c r="L390" s="52" t="s">
        <v>57</v>
      </c>
      <c r="M390" s="52" t="s">
        <v>62</v>
      </c>
      <c r="N390" s="52" t="s">
        <v>58</v>
      </c>
      <c r="O390" s="52" t="s">
        <v>63</v>
      </c>
      <c r="P390" s="52" t="s">
        <v>59</v>
      </c>
      <c r="Q390" s="52" t="s">
        <v>78</v>
      </c>
      <c r="R390" s="52" t="s">
        <v>128</v>
      </c>
      <c r="S390" s="52" t="s">
        <v>43</v>
      </c>
      <c r="T390" s="52" t="s">
        <v>5</v>
      </c>
      <c r="U390" s="48" t="s">
        <v>2</v>
      </c>
      <c r="V390" s="86" t="s">
        <v>73</v>
      </c>
      <c r="W390" s="87" t="s">
        <v>21</v>
      </c>
      <c r="X390" s="49" t="s">
        <v>18</v>
      </c>
      <c r="Y390" s="88" t="s">
        <v>7</v>
      </c>
    </row>
    <row r="391" spans="1:25" ht="15.75" thickBot="1" x14ac:dyDescent="0.3">
      <c r="A391" s="449">
        <v>1486331</v>
      </c>
      <c r="B391" s="278" t="s">
        <v>122</v>
      </c>
      <c r="C391" s="449">
        <v>1920</v>
      </c>
      <c r="D391" s="449">
        <v>2064</v>
      </c>
      <c r="E391" s="454">
        <v>1865</v>
      </c>
      <c r="F391" s="455">
        <f>E391/D391</f>
        <v>0.90358527131782951</v>
      </c>
      <c r="G391" s="54">
        <v>45045</v>
      </c>
      <c r="H391" s="89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1"/>
      <c r="T391" s="413"/>
      <c r="U391" s="123"/>
      <c r="V391" s="91"/>
      <c r="W391" s="93" t="s">
        <v>79</v>
      </c>
      <c r="X391" s="279">
        <v>578.5</v>
      </c>
      <c r="Y391" s="84" t="s">
        <v>74</v>
      </c>
    </row>
    <row r="392" spans="1:25" ht="16.5" thickBot="1" x14ac:dyDescent="0.25">
      <c r="A392" s="94"/>
      <c r="B392" s="95"/>
      <c r="C392" s="95"/>
      <c r="D392" s="95"/>
      <c r="E392" s="95"/>
      <c r="F392" s="95"/>
      <c r="G392" s="96"/>
      <c r="H392" s="97">
        <v>46</v>
      </c>
      <c r="I392" s="98"/>
      <c r="J392" s="98">
        <v>7</v>
      </c>
      <c r="K392" s="98"/>
      <c r="L392" s="98"/>
      <c r="M392" s="98"/>
      <c r="N392" s="98"/>
      <c r="O392" s="98"/>
      <c r="P392" s="98"/>
      <c r="Q392" s="98"/>
      <c r="R392" s="98"/>
      <c r="S392" s="325">
        <v>22</v>
      </c>
      <c r="T392" s="324">
        <f>SUM(H392,J392,L392,N392,P392,R392,S392)</f>
        <v>75</v>
      </c>
      <c r="U392" s="417">
        <f>($T392)/$D$391</f>
        <v>3.6337209302325583E-2</v>
      </c>
      <c r="V392" s="101">
        <f>D391</f>
        <v>2064</v>
      </c>
      <c r="W392" s="271" t="s">
        <v>16</v>
      </c>
      <c r="X392" s="95">
        <f>T392</f>
        <v>75</v>
      </c>
      <c r="Y392" s="280" t="s">
        <v>135</v>
      </c>
    </row>
    <row r="393" spans="1:25" ht="16.5" thickBot="1" x14ac:dyDescent="0.25">
      <c r="A393" s="104"/>
      <c r="B393" s="105"/>
      <c r="C393" s="105"/>
      <c r="D393" s="105"/>
      <c r="E393" s="105"/>
      <c r="F393" s="105"/>
      <c r="G393" s="106"/>
      <c r="H393" s="107">
        <v>39</v>
      </c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326">
        <v>6</v>
      </c>
      <c r="T393" s="322">
        <f t="shared" ref="T393:T419" si="54">SUM(H393,J393,L393,N393,P393,R393,S393)</f>
        <v>45</v>
      </c>
      <c r="U393" s="100">
        <f t="shared" ref="U393:U419" si="55">($T393)/$D$391</f>
        <v>2.1802325581395349E-2</v>
      </c>
      <c r="V393" s="101">
        <f>D391</f>
        <v>2064</v>
      </c>
      <c r="W393" s="272" t="s">
        <v>6</v>
      </c>
      <c r="X393" s="95">
        <f t="shared" ref="X393:X428" si="56">T393</f>
        <v>45</v>
      </c>
      <c r="Y393" s="280" t="s">
        <v>173</v>
      </c>
    </row>
    <row r="394" spans="1:25" ht="16.5" thickBot="1" x14ac:dyDescent="0.25">
      <c r="A394" s="104"/>
      <c r="B394" s="105"/>
      <c r="C394" s="105"/>
      <c r="D394" s="105"/>
      <c r="E394" s="112"/>
      <c r="F394" s="112"/>
      <c r="G394" s="106"/>
      <c r="H394" s="107">
        <v>14</v>
      </c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326">
        <v>6</v>
      </c>
      <c r="T394" s="322">
        <f t="shared" si="54"/>
        <v>20</v>
      </c>
      <c r="U394" s="100">
        <f t="shared" si="55"/>
        <v>9.6899224806201549E-3</v>
      </c>
      <c r="V394" s="101">
        <f>D391</f>
        <v>2064</v>
      </c>
      <c r="W394" s="272" t="s">
        <v>14</v>
      </c>
      <c r="X394" s="95">
        <f t="shared" si="56"/>
        <v>20</v>
      </c>
      <c r="Y394" s="318"/>
    </row>
    <row r="395" spans="1:25" ht="16.5" thickBot="1" x14ac:dyDescent="0.25">
      <c r="A395" s="104"/>
      <c r="B395" s="105"/>
      <c r="C395" s="105"/>
      <c r="D395" s="105"/>
      <c r="E395" s="112"/>
      <c r="F395" s="112"/>
      <c r="G395" s="106"/>
      <c r="H395" s="107">
        <v>7</v>
      </c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326"/>
      <c r="T395" s="322">
        <f t="shared" si="54"/>
        <v>7</v>
      </c>
      <c r="U395" s="100">
        <f t="shared" si="55"/>
        <v>3.3914728682170542E-3</v>
      </c>
      <c r="V395" s="101">
        <f>D391</f>
        <v>2064</v>
      </c>
      <c r="W395" s="272" t="s">
        <v>15</v>
      </c>
      <c r="X395" s="95">
        <f t="shared" si="56"/>
        <v>7</v>
      </c>
      <c r="Y395" s="442"/>
    </row>
    <row r="396" spans="1:25" ht="16.5" thickBot="1" x14ac:dyDescent="0.25">
      <c r="A396" s="104"/>
      <c r="B396" s="105"/>
      <c r="C396" s="105"/>
      <c r="D396" s="105"/>
      <c r="E396" s="112"/>
      <c r="F396" s="112"/>
      <c r="G396" s="106"/>
      <c r="H396" s="107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326"/>
      <c r="T396" s="322">
        <f t="shared" si="54"/>
        <v>0</v>
      </c>
      <c r="U396" s="100">
        <f t="shared" si="55"/>
        <v>0</v>
      </c>
      <c r="V396" s="101">
        <f>D391</f>
        <v>2064</v>
      </c>
      <c r="W396" s="272" t="s">
        <v>32</v>
      </c>
      <c r="X396" s="95">
        <f t="shared" si="56"/>
        <v>0</v>
      </c>
      <c r="Y396" s="442"/>
    </row>
    <row r="397" spans="1:25" ht="16.5" thickBot="1" x14ac:dyDescent="0.25">
      <c r="A397" s="104"/>
      <c r="B397" s="105"/>
      <c r="C397" s="105"/>
      <c r="D397" s="105"/>
      <c r="E397" s="112"/>
      <c r="F397" s="112"/>
      <c r="G397" s="106"/>
      <c r="H397" s="107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326"/>
      <c r="T397" s="322">
        <f t="shared" si="54"/>
        <v>0</v>
      </c>
      <c r="U397" s="100">
        <f t="shared" si="55"/>
        <v>0</v>
      </c>
      <c r="V397" s="101">
        <f>D391</f>
        <v>2064</v>
      </c>
      <c r="W397" s="272" t="s">
        <v>33</v>
      </c>
      <c r="X397" s="95">
        <f t="shared" si="56"/>
        <v>0</v>
      </c>
      <c r="Y397" s="113"/>
    </row>
    <row r="398" spans="1:25" ht="16.5" thickBot="1" x14ac:dyDescent="0.25">
      <c r="A398" s="104"/>
      <c r="B398" s="105"/>
      <c r="C398" s="105"/>
      <c r="D398" s="105"/>
      <c r="E398" s="112"/>
      <c r="F398" s="112"/>
      <c r="G398" s="106"/>
      <c r="H398" s="107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326"/>
      <c r="T398" s="322">
        <f t="shared" si="54"/>
        <v>0</v>
      </c>
      <c r="U398" s="100">
        <f t="shared" si="55"/>
        <v>0</v>
      </c>
      <c r="V398" s="101">
        <f>D391</f>
        <v>2064</v>
      </c>
      <c r="W398" s="272" t="s">
        <v>219</v>
      </c>
      <c r="X398" s="95">
        <f t="shared" si="56"/>
        <v>0</v>
      </c>
      <c r="Y398" s="457"/>
    </row>
    <row r="399" spans="1:25" ht="16.5" thickBot="1" x14ac:dyDescent="0.25">
      <c r="A399" s="104"/>
      <c r="B399" s="105"/>
      <c r="C399" s="105"/>
      <c r="D399" s="105"/>
      <c r="E399" s="112"/>
      <c r="F399" s="112"/>
      <c r="G399" s="106"/>
      <c r="H399" s="107">
        <v>1</v>
      </c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326"/>
      <c r="T399" s="322">
        <f t="shared" si="54"/>
        <v>1</v>
      </c>
      <c r="U399" s="100">
        <f t="shared" si="55"/>
        <v>4.8449612403100775E-4</v>
      </c>
      <c r="V399" s="101">
        <f>D391</f>
        <v>2064</v>
      </c>
      <c r="W399" s="272" t="s">
        <v>31</v>
      </c>
      <c r="X399" s="95">
        <f t="shared" si="56"/>
        <v>1</v>
      </c>
      <c r="Y399" s="113"/>
    </row>
    <row r="400" spans="1:25" ht="16.5" thickBot="1" x14ac:dyDescent="0.25">
      <c r="A400" s="104"/>
      <c r="B400" s="105"/>
      <c r="C400" s="105"/>
      <c r="D400" s="105"/>
      <c r="E400" s="112"/>
      <c r="F400" s="112"/>
      <c r="G400" s="106"/>
      <c r="H400" s="107">
        <v>2</v>
      </c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326"/>
      <c r="T400" s="322">
        <f t="shared" si="54"/>
        <v>2</v>
      </c>
      <c r="U400" s="100">
        <f t="shared" si="55"/>
        <v>9.6899224806201549E-4</v>
      </c>
      <c r="V400" s="101">
        <f>D391</f>
        <v>2064</v>
      </c>
      <c r="W400" s="272" t="s">
        <v>0</v>
      </c>
      <c r="X400" s="95">
        <f t="shared" si="56"/>
        <v>2</v>
      </c>
      <c r="Y400" s="318"/>
    </row>
    <row r="401" spans="1:25" ht="16.5" thickBot="1" x14ac:dyDescent="0.25">
      <c r="A401" s="104"/>
      <c r="B401" s="105"/>
      <c r="C401" s="105"/>
      <c r="D401" s="105"/>
      <c r="E401" s="112"/>
      <c r="F401" s="112"/>
      <c r="G401" s="106"/>
      <c r="H401" s="107">
        <v>13</v>
      </c>
      <c r="I401" s="69"/>
      <c r="J401" s="69">
        <v>1</v>
      </c>
      <c r="K401" s="69"/>
      <c r="L401" s="69"/>
      <c r="M401" s="69"/>
      <c r="N401" s="69"/>
      <c r="O401" s="69"/>
      <c r="P401" s="69"/>
      <c r="Q401" s="69"/>
      <c r="R401" s="69"/>
      <c r="S401" s="326">
        <v>6</v>
      </c>
      <c r="T401" s="322">
        <f t="shared" si="54"/>
        <v>20</v>
      </c>
      <c r="U401" s="100">
        <f t="shared" si="55"/>
        <v>9.6899224806201549E-3</v>
      </c>
      <c r="V401" s="101">
        <f>D391</f>
        <v>2064</v>
      </c>
      <c r="W401" s="272" t="s">
        <v>12</v>
      </c>
      <c r="X401" s="95">
        <f t="shared" si="56"/>
        <v>20</v>
      </c>
      <c r="Y401" s="114"/>
    </row>
    <row r="402" spans="1:25" ht="16.5" thickBot="1" x14ac:dyDescent="0.25">
      <c r="A402" s="104"/>
      <c r="B402" s="105"/>
      <c r="C402" s="105"/>
      <c r="D402" s="105"/>
      <c r="E402" s="112"/>
      <c r="F402" s="112" t="s">
        <v>109</v>
      </c>
      <c r="G402" s="106"/>
      <c r="H402" s="107">
        <v>13</v>
      </c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326"/>
      <c r="T402" s="322">
        <f t="shared" si="54"/>
        <v>13</v>
      </c>
      <c r="U402" s="100">
        <f t="shared" si="55"/>
        <v>6.2984496124031007E-3</v>
      </c>
      <c r="V402" s="101">
        <f>D391</f>
        <v>2064</v>
      </c>
      <c r="W402" s="272" t="s">
        <v>35</v>
      </c>
      <c r="X402" s="95">
        <f t="shared" si="56"/>
        <v>13</v>
      </c>
      <c r="Y402" s="114"/>
    </row>
    <row r="403" spans="1:25" ht="16.5" thickBot="1" x14ac:dyDescent="0.25">
      <c r="A403" s="104"/>
      <c r="B403" s="105"/>
      <c r="C403" s="105"/>
      <c r="D403" s="105"/>
      <c r="E403" s="112"/>
      <c r="F403" s="112"/>
      <c r="G403" s="106"/>
      <c r="H403" s="107"/>
      <c r="I403" s="69"/>
      <c r="J403" s="69">
        <v>3</v>
      </c>
      <c r="K403" s="69"/>
      <c r="L403" s="69"/>
      <c r="M403" s="69"/>
      <c r="N403" s="69"/>
      <c r="O403" s="69"/>
      <c r="P403" s="69"/>
      <c r="Q403" s="69"/>
      <c r="R403" s="69"/>
      <c r="S403" s="326"/>
      <c r="T403" s="322">
        <f t="shared" si="54"/>
        <v>3</v>
      </c>
      <c r="U403" s="100">
        <f t="shared" si="55"/>
        <v>1.4534883720930232E-3</v>
      </c>
      <c r="V403" s="101">
        <f>D391</f>
        <v>2064</v>
      </c>
      <c r="W403" s="273" t="s">
        <v>29</v>
      </c>
      <c r="X403" s="95">
        <f t="shared" si="56"/>
        <v>3</v>
      </c>
      <c r="Y403" s="111"/>
    </row>
    <row r="404" spans="1:25" ht="16.5" thickBot="1" x14ac:dyDescent="0.25">
      <c r="A404" s="104"/>
      <c r="B404" s="105"/>
      <c r="C404" s="105"/>
      <c r="D404" s="105"/>
      <c r="E404" s="112"/>
      <c r="F404" s="112"/>
      <c r="G404" s="117"/>
      <c r="H404" s="118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326"/>
      <c r="T404" s="322">
        <f t="shared" si="54"/>
        <v>0</v>
      </c>
      <c r="U404" s="100">
        <f t="shared" si="55"/>
        <v>0</v>
      </c>
      <c r="V404" s="101">
        <f>D391</f>
        <v>2064</v>
      </c>
      <c r="W404" s="273" t="s">
        <v>28</v>
      </c>
      <c r="X404" s="95">
        <f t="shared" si="56"/>
        <v>0</v>
      </c>
      <c r="Y404" s="282"/>
    </row>
    <row r="405" spans="1:25" ht="16.5" thickBot="1" x14ac:dyDescent="0.25">
      <c r="A405" s="104"/>
      <c r="B405" s="105"/>
      <c r="C405" s="105"/>
      <c r="D405" s="105"/>
      <c r="E405" s="112"/>
      <c r="F405" s="112"/>
      <c r="G405" s="117"/>
      <c r="H405" s="118">
        <v>1</v>
      </c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326"/>
      <c r="T405" s="322">
        <f t="shared" si="54"/>
        <v>1</v>
      </c>
      <c r="U405" s="100">
        <f t="shared" si="55"/>
        <v>4.8449612403100775E-4</v>
      </c>
      <c r="V405" s="101">
        <f>D391</f>
        <v>2064</v>
      </c>
      <c r="W405" s="273" t="s">
        <v>208</v>
      </c>
      <c r="X405" s="95">
        <f t="shared" si="56"/>
        <v>1</v>
      </c>
      <c r="Y405" s="111"/>
    </row>
    <row r="406" spans="1:25" ht="16.5" thickBot="1" x14ac:dyDescent="0.25">
      <c r="A406" s="104"/>
      <c r="B406" s="105"/>
      <c r="C406" s="105"/>
      <c r="D406" s="105"/>
      <c r="E406" s="112"/>
      <c r="F406" s="112"/>
      <c r="G406" s="117"/>
      <c r="H406" s="219"/>
      <c r="I406" s="220"/>
      <c r="J406" s="220"/>
      <c r="K406" s="220"/>
      <c r="L406" s="220"/>
      <c r="M406" s="220"/>
      <c r="N406" s="220"/>
      <c r="O406" s="220"/>
      <c r="P406" s="220"/>
      <c r="Q406" s="220"/>
      <c r="R406" s="220"/>
      <c r="S406" s="327"/>
      <c r="T406" s="323">
        <f t="shared" si="54"/>
        <v>0</v>
      </c>
      <c r="U406" s="320">
        <f t="shared" si="55"/>
        <v>0</v>
      </c>
      <c r="V406" s="311">
        <f>D391</f>
        <v>2064</v>
      </c>
      <c r="W406" s="274" t="s">
        <v>89</v>
      </c>
      <c r="X406" s="95">
        <f t="shared" si="56"/>
        <v>0</v>
      </c>
      <c r="Y406" s="282"/>
    </row>
    <row r="407" spans="1:25" ht="16.5" thickBot="1" x14ac:dyDescent="0.25">
      <c r="A407" s="104"/>
      <c r="B407" s="105"/>
      <c r="C407" s="105"/>
      <c r="D407" s="105"/>
      <c r="E407" s="112"/>
      <c r="F407" s="112"/>
      <c r="G407" s="106"/>
      <c r="H407" s="97"/>
      <c r="I407" s="119">
        <v>9</v>
      </c>
      <c r="J407" s="119"/>
      <c r="K407" s="119"/>
      <c r="L407" s="119"/>
      <c r="M407" s="119"/>
      <c r="N407" s="119"/>
      <c r="O407" s="119"/>
      <c r="P407" s="119"/>
      <c r="Q407" s="119"/>
      <c r="R407" s="119"/>
      <c r="S407" s="328"/>
      <c r="T407" s="324">
        <f t="shared" si="54"/>
        <v>0</v>
      </c>
      <c r="U407" s="216">
        <f t="shared" si="55"/>
        <v>0</v>
      </c>
      <c r="V407" s="101">
        <f>D391</f>
        <v>2064</v>
      </c>
      <c r="W407" s="275" t="s">
        <v>11</v>
      </c>
      <c r="X407" s="95">
        <f t="shared" si="56"/>
        <v>0</v>
      </c>
      <c r="Y407" s="114"/>
    </row>
    <row r="408" spans="1:25" ht="16.5" thickBot="1" x14ac:dyDescent="0.25">
      <c r="A408" s="104"/>
      <c r="B408" s="105"/>
      <c r="C408" s="105"/>
      <c r="D408" s="105"/>
      <c r="E408" s="112"/>
      <c r="F408" s="112"/>
      <c r="G408" s="106"/>
      <c r="H408" s="107"/>
      <c r="I408" s="283"/>
      <c r="J408" s="69"/>
      <c r="K408" s="69"/>
      <c r="L408" s="69"/>
      <c r="M408" s="69"/>
      <c r="N408" s="69"/>
      <c r="O408" s="69"/>
      <c r="P408" s="69"/>
      <c r="Q408" s="69"/>
      <c r="R408" s="69"/>
      <c r="S408" s="326"/>
      <c r="T408" s="322">
        <f t="shared" si="54"/>
        <v>0</v>
      </c>
      <c r="U408" s="100">
        <f t="shared" si="55"/>
        <v>0</v>
      </c>
      <c r="V408" s="101">
        <f>D391</f>
        <v>2064</v>
      </c>
      <c r="W408" s="474" t="s">
        <v>102</v>
      </c>
      <c r="X408" s="95">
        <f t="shared" si="56"/>
        <v>0</v>
      </c>
      <c r="Y408" s="114"/>
    </row>
    <row r="409" spans="1:25" ht="16.5" thickBot="1" x14ac:dyDescent="0.25">
      <c r="A409" s="104"/>
      <c r="B409" s="105"/>
      <c r="C409" s="105"/>
      <c r="D409" s="105"/>
      <c r="E409" s="112"/>
      <c r="F409" s="112"/>
      <c r="G409" s="106"/>
      <c r="H409" s="107"/>
      <c r="I409" s="284">
        <v>1</v>
      </c>
      <c r="J409" s="69"/>
      <c r="K409" s="69"/>
      <c r="L409" s="69"/>
      <c r="M409" s="69"/>
      <c r="N409" s="69"/>
      <c r="O409" s="69"/>
      <c r="P409" s="69"/>
      <c r="Q409" s="69"/>
      <c r="R409" s="69"/>
      <c r="S409" s="326">
        <v>1</v>
      </c>
      <c r="T409" s="322">
        <f t="shared" si="54"/>
        <v>1</v>
      </c>
      <c r="U409" s="100">
        <f t="shared" si="55"/>
        <v>4.8449612403100775E-4</v>
      </c>
      <c r="V409" s="101">
        <f>D391</f>
        <v>2064</v>
      </c>
      <c r="W409" s="272" t="s">
        <v>3</v>
      </c>
      <c r="X409" s="95">
        <f t="shared" si="56"/>
        <v>1</v>
      </c>
      <c r="Y409" s="113"/>
    </row>
    <row r="410" spans="1:25" ht="16.5" thickBot="1" x14ac:dyDescent="0.25">
      <c r="A410" s="104"/>
      <c r="B410" s="105"/>
      <c r="C410" s="105"/>
      <c r="D410" s="105"/>
      <c r="E410" s="105"/>
      <c r="F410" s="112"/>
      <c r="G410" s="106"/>
      <c r="H410" s="107"/>
      <c r="I410" s="284">
        <v>8</v>
      </c>
      <c r="J410" s="69"/>
      <c r="K410" s="69"/>
      <c r="L410" s="69"/>
      <c r="M410" s="69"/>
      <c r="N410" s="69"/>
      <c r="O410" s="69"/>
      <c r="P410" s="69"/>
      <c r="Q410" s="69"/>
      <c r="R410" s="69"/>
      <c r="S410" s="326"/>
      <c r="T410" s="322">
        <f t="shared" si="54"/>
        <v>0</v>
      </c>
      <c r="U410" s="100">
        <f t="shared" si="55"/>
        <v>0</v>
      </c>
      <c r="V410" s="101">
        <f>D391</f>
        <v>2064</v>
      </c>
      <c r="W410" s="272" t="s">
        <v>8</v>
      </c>
      <c r="X410" s="95">
        <f t="shared" si="56"/>
        <v>0</v>
      </c>
      <c r="Y410" s="114"/>
    </row>
    <row r="411" spans="1:25" ht="16.5" thickBot="1" x14ac:dyDescent="0.25">
      <c r="A411" s="104"/>
      <c r="B411" s="105"/>
      <c r="C411" s="105"/>
      <c r="D411" s="105"/>
      <c r="E411" s="105"/>
      <c r="F411" s="112"/>
      <c r="G411" s="106"/>
      <c r="H411" s="107"/>
      <c r="I411" s="284">
        <v>2</v>
      </c>
      <c r="J411" s="69"/>
      <c r="K411" s="69"/>
      <c r="L411" s="69"/>
      <c r="M411" s="69"/>
      <c r="N411" s="69"/>
      <c r="O411" s="69"/>
      <c r="P411" s="69"/>
      <c r="Q411" s="69"/>
      <c r="R411" s="69"/>
      <c r="S411" s="326"/>
      <c r="T411" s="322">
        <f t="shared" si="54"/>
        <v>0</v>
      </c>
      <c r="U411" s="100">
        <f t="shared" si="55"/>
        <v>0</v>
      </c>
      <c r="V411" s="101">
        <f>D391</f>
        <v>2064</v>
      </c>
      <c r="W411" s="272" t="s">
        <v>9</v>
      </c>
      <c r="X411" s="95">
        <f t="shared" si="56"/>
        <v>0</v>
      </c>
      <c r="Y411" s="114"/>
    </row>
    <row r="412" spans="1:25" ht="16.5" thickBot="1" x14ac:dyDescent="0.25">
      <c r="A412" s="104"/>
      <c r="B412" s="105"/>
      <c r="C412" s="105"/>
      <c r="D412" s="105"/>
      <c r="E412" s="105"/>
      <c r="F412" s="112"/>
      <c r="G412" s="106"/>
      <c r="H412" s="107"/>
      <c r="I412" s="284">
        <v>1</v>
      </c>
      <c r="J412" s="69"/>
      <c r="K412" s="69"/>
      <c r="L412" s="69"/>
      <c r="M412" s="69"/>
      <c r="N412" s="69"/>
      <c r="O412" s="69"/>
      <c r="P412" s="69"/>
      <c r="Q412" s="69"/>
      <c r="R412" s="69"/>
      <c r="S412" s="326"/>
      <c r="T412" s="322">
        <f t="shared" si="54"/>
        <v>0</v>
      </c>
      <c r="U412" s="100">
        <f t="shared" si="55"/>
        <v>0</v>
      </c>
      <c r="V412" s="101">
        <f>D391</f>
        <v>2064</v>
      </c>
      <c r="W412" s="272" t="s">
        <v>81</v>
      </c>
      <c r="X412" s="95">
        <f t="shared" si="56"/>
        <v>0</v>
      </c>
      <c r="Y412" s="114"/>
    </row>
    <row r="413" spans="1:25" ht="16.5" thickBot="1" x14ac:dyDescent="0.25">
      <c r="A413" s="104"/>
      <c r="B413" s="105"/>
      <c r="C413" s="105"/>
      <c r="D413" s="105"/>
      <c r="E413" s="105"/>
      <c r="F413" s="112"/>
      <c r="G413" s="106"/>
      <c r="H413" s="107"/>
      <c r="I413" s="284">
        <v>3</v>
      </c>
      <c r="J413" s="69"/>
      <c r="K413" s="69"/>
      <c r="L413" s="69"/>
      <c r="M413" s="69"/>
      <c r="N413" s="69"/>
      <c r="O413" s="69"/>
      <c r="P413" s="69"/>
      <c r="Q413" s="69"/>
      <c r="R413" s="69"/>
      <c r="S413" s="326">
        <v>1</v>
      </c>
      <c r="T413" s="322">
        <f t="shared" si="54"/>
        <v>1</v>
      </c>
      <c r="U413" s="100">
        <f t="shared" si="55"/>
        <v>4.8449612403100775E-4</v>
      </c>
      <c r="V413" s="101">
        <f>D391</f>
        <v>2064</v>
      </c>
      <c r="W413" s="272" t="s">
        <v>20</v>
      </c>
      <c r="X413" s="95">
        <f t="shared" si="56"/>
        <v>1</v>
      </c>
      <c r="Y413" s="114"/>
    </row>
    <row r="414" spans="1:25" ht="16.5" thickBot="1" x14ac:dyDescent="0.25">
      <c r="A414" s="104"/>
      <c r="B414" s="105"/>
      <c r="C414" s="105"/>
      <c r="D414" s="105"/>
      <c r="E414" s="105"/>
      <c r="F414" s="112"/>
      <c r="G414" s="106"/>
      <c r="H414" s="107"/>
      <c r="I414" s="284"/>
      <c r="J414" s="69"/>
      <c r="K414" s="69"/>
      <c r="L414" s="69"/>
      <c r="M414" s="69"/>
      <c r="N414" s="69"/>
      <c r="O414" s="69"/>
      <c r="P414" s="69"/>
      <c r="Q414" s="69"/>
      <c r="R414" s="69"/>
      <c r="S414" s="326"/>
      <c r="T414" s="322">
        <f t="shared" si="54"/>
        <v>0</v>
      </c>
      <c r="U414" s="100">
        <f t="shared" si="55"/>
        <v>0</v>
      </c>
      <c r="V414" s="101">
        <f>D391</f>
        <v>2064</v>
      </c>
      <c r="W414" s="272" t="s">
        <v>82</v>
      </c>
      <c r="X414" s="95">
        <f t="shared" si="56"/>
        <v>0</v>
      </c>
      <c r="Y414" s="103" t="s">
        <v>373</v>
      </c>
    </row>
    <row r="415" spans="1:25" ht="16.5" thickBot="1" x14ac:dyDescent="0.25">
      <c r="A415" s="104"/>
      <c r="B415" s="105"/>
      <c r="C415" s="105"/>
      <c r="D415" s="105"/>
      <c r="E415" s="105"/>
      <c r="F415" s="112"/>
      <c r="G415" s="106"/>
      <c r="H415" s="107"/>
      <c r="I415" s="284"/>
      <c r="J415" s="69"/>
      <c r="K415" s="69"/>
      <c r="L415" s="69"/>
      <c r="M415" s="69"/>
      <c r="N415" s="69"/>
      <c r="O415" s="69"/>
      <c r="P415" s="69"/>
      <c r="Q415" s="69"/>
      <c r="R415" s="69"/>
      <c r="S415" s="326"/>
      <c r="T415" s="322">
        <f t="shared" si="54"/>
        <v>0</v>
      </c>
      <c r="U415" s="100">
        <f t="shared" si="55"/>
        <v>0</v>
      </c>
      <c r="V415" s="101">
        <f>D391</f>
        <v>2064</v>
      </c>
      <c r="W415" s="475" t="s">
        <v>190</v>
      </c>
      <c r="X415" s="95">
        <f t="shared" si="56"/>
        <v>0</v>
      </c>
      <c r="Y415" s="103" t="s">
        <v>372</v>
      </c>
    </row>
    <row r="416" spans="1:25" ht="16.5" thickBot="1" x14ac:dyDescent="0.25">
      <c r="A416" s="104"/>
      <c r="B416" s="105"/>
      <c r="C416" s="105"/>
      <c r="D416" s="105"/>
      <c r="E416" s="112"/>
      <c r="F416" s="112"/>
      <c r="G416" s="106"/>
      <c r="H416" s="107"/>
      <c r="I416" s="284">
        <v>14</v>
      </c>
      <c r="J416" s="69"/>
      <c r="K416" s="69"/>
      <c r="L416" s="69"/>
      <c r="M416" s="69"/>
      <c r="N416" s="69"/>
      <c r="O416" s="69"/>
      <c r="P416" s="69"/>
      <c r="Q416" s="69"/>
      <c r="R416" s="69"/>
      <c r="S416" s="326"/>
      <c r="T416" s="322">
        <f t="shared" si="54"/>
        <v>0</v>
      </c>
      <c r="U416" s="100">
        <f t="shared" si="55"/>
        <v>0</v>
      </c>
      <c r="V416" s="101">
        <f>D391</f>
        <v>2064</v>
      </c>
      <c r="W416" s="272" t="s">
        <v>13</v>
      </c>
      <c r="X416" s="95">
        <f t="shared" si="56"/>
        <v>0</v>
      </c>
      <c r="Y416" s="103"/>
    </row>
    <row r="417" spans="1:25" ht="16.5" thickBot="1" x14ac:dyDescent="0.25">
      <c r="A417" s="104"/>
      <c r="B417" s="105"/>
      <c r="C417" s="105"/>
      <c r="D417" s="105"/>
      <c r="E417" s="112"/>
      <c r="F417" s="112"/>
      <c r="G417" s="106"/>
      <c r="H417" s="107"/>
      <c r="I417" s="69">
        <v>6</v>
      </c>
      <c r="J417" s="69"/>
      <c r="K417" s="69"/>
      <c r="L417" s="69"/>
      <c r="M417" s="69"/>
      <c r="N417" s="69"/>
      <c r="O417" s="69"/>
      <c r="P417" s="69"/>
      <c r="Q417" s="69"/>
      <c r="R417" s="69"/>
      <c r="S417" s="326"/>
      <c r="T417" s="322">
        <f t="shared" si="54"/>
        <v>0</v>
      </c>
      <c r="U417" s="100">
        <f t="shared" si="55"/>
        <v>0</v>
      </c>
      <c r="V417" s="101">
        <f>D391</f>
        <v>2064</v>
      </c>
      <c r="W417" s="273" t="s">
        <v>198</v>
      </c>
      <c r="X417" s="95">
        <f t="shared" si="56"/>
        <v>0</v>
      </c>
      <c r="Y417" s="113"/>
    </row>
    <row r="418" spans="1:25" ht="16.5" thickBot="1" x14ac:dyDescent="0.25">
      <c r="A418" s="104"/>
      <c r="B418" s="105"/>
      <c r="C418" s="105"/>
      <c r="D418" s="105"/>
      <c r="E418" s="112"/>
      <c r="F418" s="112"/>
      <c r="G418" s="106"/>
      <c r="H418" s="107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326"/>
      <c r="T418" s="322">
        <f t="shared" si="54"/>
        <v>0</v>
      </c>
      <c r="U418" s="100">
        <f t="shared" si="55"/>
        <v>0</v>
      </c>
      <c r="V418" s="101">
        <f>D391</f>
        <v>2064</v>
      </c>
      <c r="W418" s="273" t="s">
        <v>100</v>
      </c>
      <c r="X418" s="95">
        <f t="shared" si="56"/>
        <v>0</v>
      </c>
      <c r="Y418" s="113"/>
    </row>
    <row r="419" spans="1:25" ht="16.5" thickBot="1" x14ac:dyDescent="0.25">
      <c r="A419" s="104"/>
      <c r="B419" s="105"/>
      <c r="C419" s="105"/>
      <c r="D419" s="105"/>
      <c r="E419" s="112"/>
      <c r="F419" s="112"/>
      <c r="G419" s="106"/>
      <c r="H419" s="115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329">
        <v>2</v>
      </c>
      <c r="T419" s="323">
        <f t="shared" si="54"/>
        <v>2</v>
      </c>
      <c r="U419" s="418">
        <f t="shared" si="55"/>
        <v>9.6899224806201549E-4</v>
      </c>
      <c r="V419" s="101">
        <f>D391</f>
        <v>2064</v>
      </c>
      <c r="W419" s="276" t="s">
        <v>10</v>
      </c>
      <c r="X419" s="95">
        <f t="shared" si="56"/>
        <v>2</v>
      </c>
      <c r="Y419" s="103"/>
    </row>
    <row r="420" spans="1:25" ht="16.5" thickBot="1" x14ac:dyDescent="0.3">
      <c r="A420" s="104"/>
      <c r="B420" s="105"/>
      <c r="C420" s="105"/>
      <c r="D420" s="105"/>
      <c r="E420" s="112"/>
      <c r="F420" s="112"/>
      <c r="G420" s="106"/>
      <c r="H420" s="89"/>
      <c r="I420" s="90"/>
      <c r="J420" s="314"/>
      <c r="K420" s="90"/>
      <c r="L420" s="90"/>
      <c r="M420" s="90"/>
      <c r="N420" s="90"/>
      <c r="O420" s="90"/>
      <c r="P420" s="90"/>
      <c r="Q420" s="90"/>
      <c r="R420" s="90"/>
      <c r="S420" s="90"/>
      <c r="T420" s="321"/>
      <c r="U420" s="321"/>
      <c r="V420" s="123"/>
      <c r="W420" s="277" t="s">
        <v>172</v>
      </c>
      <c r="X420" s="95">
        <f t="shared" si="56"/>
        <v>0</v>
      </c>
      <c r="Y420" s="103" t="s">
        <v>371</v>
      </c>
    </row>
    <row r="421" spans="1:25" ht="16.5" thickBot="1" x14ac:dyDescent="0.25">
      <c r="A421" s="104"/>
      <c r="B421" s="105"/>
      <c r="C421" s="105"/>
      <c r="D421" s="105"/>
      <c r="E421" s="112"/>
      <c r="F421" s="112"/>
      <c r="G421" s="117"/>
      <c r="H421" s="97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325"/>
      <c r="T421" s="324">
        <f t="shared" ref="T421:T429" si="57">SUM(H421,J421,L421,N421,P421,R421,S421)</f>
        <v>0</v>
      </c>
      <c r="U421" s="216">
        <f>($T421)/$D$391</f>
        <v>0</v>
      </c>
      <c r="V421" s="101">
        <f>D391</f>
        <v>2064</v>
      </c>
      <c r="W421" s="271" t="s">
        <v>13</v>
      </c>
      <c r="X421" s="95">
        <f t="shared" si="56"/>
        <v>0</v>
      </c>
      <c r="Y421" s="103" t="s">
        <v>368</v>
      </c>
    </row>
    <row r="422" spans="1:25" ht="16.5" thickBot="1" x14ac:dyDescent="0.25">
      <c r="A422" s="104"/>
      <c r="B422" s="105"/>
      <c r="C422" s="105"/>
      <c r="D422" s="105"/>
      <c r="E422" s="112"/>
      <c r="F422" s="112"/>
      <c r="G422" s="117"/>
      <c r="H422" s="107">
        <v>1</v>
      </c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326"/>
      <c r="T422" s="322">
        <f t="shared" si="57"/>
        <v>1</v>
      </c>
      <c r="U422" s="216">
        <f t="shared" ref="U422:U429" si="58">($T422)/$D$391</f>
        <v>4.8449612403100775E-4</v>
      </c>
      <c r="V422" s="101">
        <f>D391</f>
        <v>2064</v>
      </c>
      <c r="W422" s="272" t="s">
        <v>87</v>
      </c>
      <c r="X422" s="95">
        <f t="shared" si="56"/>
        <v>1</v>
      </c>
      <c r="Y422" s="103" t="s">
        <v>369</v>
      </c>
    </row>
    <row r="423" spans="1:25" ht="16.5" thickBot="1" x14ac:dyDescent="0.25">
      <c r="A423" s="104"/>
      <c r="B423" s="105"/>
      <c r="C423" s="105"/>
      <c r="D423" s="105"/>
      <c r="E423" s="112"/>
      <c r="F423" s="112"/>
      <c r="G423" s="117"/>
      <c r="H423" s="107">
        <v>1</v>
      </c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326"/>
      <c r="T423" s="322">
        <f t="shared" si="57"/>
        <v>1</v>
      </c>
      <c r="U423" s="216">
        <f t="shared" si="58"/>
        <v>4.8449612403100775E-4</v>
      </c>
      <c r="V423" s="101">
        <f>D391</f>
        <v>2064</v>
      </c>
      <c r="W423" s="365" t="s">
        <v>16</v>
      </c>
      <c r="X423" s="95">
        <f t="shared" si="56"/>
        <v>1</v>
      </c>
      <c r="Y423" s="103" t="s">
        <v>370</v>
      </c>
    </row>
    <row r="424" spans="1:25" ht="16.5" thickBot="1" x14ac:dyDescent="0.25">
      <c r="A424" s="104"/>
      <c r="B424" s="105"/>
      <c r="C424" s="105"/>
      <c r="D424" s="105"/>
      <c r="E424" s="112"/>
      <c r="F424" s="112"/>
      <c r="G424" s="117"/>
      <c r="H424" s="107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326"/>
      <c r="T424" s="322">
        <f t="shared" si="57"/>
        <v>0</v>
      </c>
      <c r="U424" s="216">
        <f t="shared" si="58"/>
        <v>0</v>
      </c>
      <c r="V424" s="101">
        <f>D391</f>
        <v>2064</v>
      </c>
      <c r="W424" s="272" t="s">
        <v>75</v>
      </c>
      <c r="X424" s="95">
        <f t="shared" si="56"/>
        <v>0</v>
      </c>
      <c r="Y424" s="103" t="s">
        <v>367</v>
      </c>
    </row>
    <row r="425" spans="1:25" ht="16.5" thickBot="1" x14ac:dyDescent="0.25">
      <c r="A425" s="104"/>
      <c r="B425" s="105"/>
      <c r="C425" s="105"/>
      <c r="D425" s="105"/>
      <c r="E425" s="112"/>
      <c r="F425" s="112"/>
      <c r="G425" s="117"/>
      <c r="H425" s="107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326"/>
      <c r="T425" s="322">
        <f t="shared" si="57"/>
        <v>0</v>
      </c>
      <c r="U425" s="216">
        <f t="shared" si="58"/>
        <v>0</v>
      </c>
      <c r="V425" s="101">
        <f>D391</f>
        <v>2064</v>
      </c>
      <c r="W425" s="272" t="s">
        <v>183</v>
      </c>
      <c r="X425" s="95">
        <f t="shared" si="56"/>
        <v>0</v>
      </c>
      <c r="Y425" s="103"/>
    </row>
    <row r="426" spans="1:25" ht="16.5" thickBot="1" x14ac:dyDescent="0.25">
      <c r="A426" s="104"/>
      <c r="B426" s="105"/>
      <c r="C426" s="105"/>
      <c r="D426" s="105"/>
      <c r="E426" s="112"/>
      <c r="F426" s="112"/>
      <c r="G426" s="117"/>
      <c r="H426" s="107">
        <v>3</v>
      </c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326"/>
      <c r="T426" s="322">
        <f t="shared" si="57"/>
        <v>3</v>
      </c>
      <c r="U426" s="216">
        <f t="shared" si="58"/>
        <v>1.4534883720930232E-3</v>
      </c>
      <c r="V426" s="101">
        <f>D391</f>
        <v>2064</v>
      </c>
      <c r="W426" s="273" t="s">
        <v>28</v>
      </c>
      <c r="X426" s="95">
        <f t="shared" si="56"/>
        <v>3</v>
      </c>
      <c r="Y426" s="103"/>
    </row>
    <row r="427" spans="1:25" ht="16.5" thickBot="1" x14ac:dyDescent="0.25">
      <c r="A427" s="104"/>
      <c r="B427" s="105"/>
      <c r="C427" s="105"/>
      <c r="D427" s="105"/>
      <c r="E427" s="112"/>
      <c r="F427" s="112"/>
      <c r="G427" s="117"/>
      <c r="H427" s="115">
        <v>2</v>
      </c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329"/>
      <c r="T427" s="322">
        <f t="shared" si="57"/>
        <v>2</v>
      </c>
      <c r="U427" s="216">
        <f t="shared" si="58"/>
        <v>9.6899224806201549E-4</v>
      </c>
      <c r="V427" s="101">
        <f>D391</f>
        <v>2064</v>
      </c>
      <c r="W427" s="276" t="s">
        <v>184</v>
      </c>
      <c r="X427" s="95">
        <f t="shared" si="56"/>
        <v>2</v>
      </c>
      <c r="Y427" s="113"/>
    </row>
    <row r="428" spans="1:25" ht="16.5" thickBot="1" x14ac:dyDescent="0.25">
      <c r="A428" s="104"/>
      <c r="B428" s="105"/>
      <c r="C428" s="105"/>
      <c r="D428" s="105"/>
      <c r="E428" s="112"/>
      <c r="F428" s="112"/>
      <c r="G428" s="117"/>
      <c r="H428" s="115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329"/>
      <c r="T428" s="322">
        <f t="shared" si="57"/>
        <v>0</v>
      </c>
      <c r="U428" s="216">
        <f t="shared" si="58"/>
        <v>0</v>
      </c>
      <c r="V428" s="101">
        <f>D391</f>
        <v>2064</v>
      </c>
      <c r="W428" s="276" t="s">
        <v>89</v>
      </c>
      <c r="X428" s="95">
        <f t="shared" si="56"/>
        <v>0</v>
      </c>
      <c r="Y428" s="103"/>
    </row>
    <row r="429" spans="1:25" ht="16.5" thickBot="1" x14ac:dyDescent="0.25">
      <c r="A429" s="125"/>
      <c r="B429" s="126"/>
      <c r="C429" s="126"/>
      <c r="D429" s="126"/>
      <c r="E429" s="127"/>
      <c r="F429" s="127"/>
      <c r="G429" s="128"/>
      <c r="H429" s="115">
        <v>1</v>
      </c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329"/>
      <c r="T429" s="322">
        <f t="shared" si="57"/>
        <v>1</v>
      </c>
      <c r="U429" s="320">
        <f t="shared" si="58"/>
        <v>4.8449612403100775E-4</v>
      </c>
      <c r="V429" s="101">
        <f>D391</f>
        <v>2064</v>
      </c>
      <c r="W429" s="274" t="s">
        <v>163</v>
      </c>
      <c r="X429" s="279">
        <f>T429</f>
        <v>1</v>
      </c>
      <c r="Y429" s="285"/>
    </row>
    <row r="430" spans="1:25" ht="15.75" thickBot="1" x14ac:dyDescent="0.25">
      <c r="A430" s="130"/>
      <c r="B430" s="130"/>
      <c r="C430" s="130"/>
      <c r="D430" s="130"/>
      <c r="E430" s="130"/>
      <c r="F430" s="130"/>
      <c r="G430" s="53" t="s">
        <v>5</v>
      </c>
      <c r="H430" s="131">
        <f>SUM(H392:H429)</f>
        <v>144</v>
      </c>
      <c r="I430" s="131">
        <f>SUM(I392:I429)</f>
        <v>44</v>
      </c>
      <c r="J430" s="131">
        <f>SUM(J392:J429)</f>
        <v>11</v>
      </c>
      <c r="K430" s="131">
        <f t="shared" ref="K430:R430" si="59">SUM(K392:K429)</f>
        <v>0</v>
      </c>
      <c r="L430" s="131">
        <f t="shared" si="59"/>
        <v>0</v>
      </c>
      <c r="M430" s="131">
        <f t="shared" si="59"/>
        <v>0</v>
      </c>
      <c r="N430" s="131">
        <f t="shared" si="59"/>
        <v>0</v>
      </c>
      <c r="O430" s="131">
        <f t="shared" si="59"/>
        <v>0</v>
      </c>
      <c r="P430" s="131">
        <f t="shared" si="59"/>
        <v>0</v>
      </c>
      <c r="Q430" s="131">
        <f t="shared" si="59"/>
        <v>0</v>
      </c>
      <c r="R430" s="131">
        <f t="shared" si="59"/>
        <v>0</v>
      </c>
      <c r="S430" s="131">
        <f>SUM(S392:S429)</f>
        <v>44</v>
      </c>
      <c r="T430" s="262">
        <f>SUM(H430,J430,L430,N430,P430,R430,S430)</f>
        <v>199</v>
      </c>
      <c r="U430" s="216">
        <f>($T430)/$D$391</f>
        <v>9.6414728682170547E-2</v>
      </c>
      <c r="V430" s="101">
        <f>D391</f>
        <v>2064</v>
      </c>
      <c r="W430" s="46"/>
    </row>
    <row r="432" spans="1:25" ht="15.75" thickBot="1" x14ac:dyDescent="0.3"/>
    <row r="433" spans="1:25" ht="75.75" thickBot="1" x14ac:dyDescent="0.3">
      <c r="A433" s="48"/>
      <c r="B433" s="48" t="s">
        <v>23</v>
      </c>
      <c r="C433" s="49" t="s">
        <v>55</v>
      </c>
      <c r="D433" s="49" t="s">
        <v>18</v>
      </c>
      <c r="E433" s="48" t="s">
        <v>17</v>
      </c>
      <c r="F433" s="50" t="s">
        <v>1</v>
      </c>
      <c r="G433" s="51" t="s">
        <v>24</v>
      </c>
      <c r="H433" s="52" t="s">
        <v>76</v>
      </c>
      <c r="I433" s="52" t="s">
        <v>77</v>
      </c>
      <c r="J433" s="52" t="s">
        <v>56</v>
      </c>
      <c r="K433" s="52" t="s">
        <v>61</v>
      </c>
      <c r="L433" s="52" t="s">
        <v>57</v>
      </c>
      <c r="M433" s="52" t="s">
        <v>62</v>
      </c>
      <c r="N433" s="52" t="s">
        <v>58</v>
      </c>
      <c r="O433" s="52" t="s">
        <v>63</v>
      </c>
      <c r="P433" s="52" t="s">
        <v>59</v>
      </c>
      <c r="Q433" s="52" t="s">
        <v>78</v>
      </c>
      <c r="R433" s="52" t="s">
        <v>128</v>
      </c>
      <c r="S433" s="52" t="s">
        <v>43</v>
      </c>
      <c r="T433" s="52" t="s">
        <v>5</v>
      </c>
      <c r="U433" s="48" t="s">
        <v>2</v>
      </c>
      <c r="V433" s="86" t="s">
        <v>73</v>
      </c>
      <c r="W433" s="87" t="s">
        <v>21</v>
      </c>
      <c r="X433" s="49" t="s">
        <v>18</v>
      </c>
      <c r="Y433" s="88" t="s">
        <v>7</v>
      </c>
    </row>
    <row r="434" spans="1:25" ht="15.75" thickBot="1" x14ac:dyDescent="0.3">
      <c r="A434" s="449">
        <v>1486761</v>
      </c>
      <c r="B434" s="278" t="s">
        <v>122</v>
      </c>
      <c r="C434" s="449">
        <v>1920</v>
      </c>
      <c r="D434" s="449">
        <v>2086</v>
      </c>
      <c r="E434" s="454">
        <v>1848</v>
      </c>
      <c r="F434" s="455">
        <f>E434/D434</f>
        <v>0.88590604026845643</v>
      </c>
      <c r="G434" s="54">
        <v>45052</v>
      </c>
      <c r="H434" s="89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1"/>
      <c r="T434" s="413"/>
      <c r="U434" s="123"/>
      <c r="V434" s="91"/>
      <c r="W434" s="93" t="s">
        <v>79</v>
      </c>
      <c r="X434" s="279">
        <v>578.5</v>
      </c>
      <c r="Y434" s="84" t="s">
        <v>74</v>
      </c>
    </row>
    <row r="435" spans="1:25" ht="16.5" thickBot="1" x14ac:dyDescent="0.25">
      <c r="A435" s="94"/>
      <c r="B435" s="95"/>
      <c r="C435" s="95"/>
      <c r="D435" s="95"/>
      <c r="E435" s="95"/>
      <c r="F435" s="95"/>
      <c r="G435" s="96"/>
      <c r="H435" s="97">
        <v>82</v>
      </c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325">
        <v>23</v>
      </c>
      <c r="T435" s="324">
        <f>SUM(H435,J435,L435,N435,P435,R435,S435)</f>
        <v>105</v>
      </c>
      <c r="U435" s="417">
        <f>($T435)/$D$434</f>
        <v>5.0335570469798654E-2</v>
      </c>
      <c r="V435" s="101">
        <f>D434</f>
        <v>2086</v>
      </c>
      <c r="W435" s="271" t="s">
        <v>16</v>
      </c>
      <c r="X435" s="95">
        <f>T435</f>
        <v>105</v>
      </c>
      <c r="Y435" s="280" t="s">
        <v>135</v>
      </c>
    </row>
    <row r="436" spans="1:25" ht="16.5" thickBot="1" x14ac:dyDescent="0.25">
      <c r="A436" s="104"/>
      <c r="B436" s="105"/>
      <c r="C436" s="105"/>
      <c r="D436" s="105"/>
      <c r="E436" s="105"/>
      <c r="F436" s="105"/>
      <c r="G436" s="106"/>
      <c r="H436" s="107">
        <v>24</v>
      </c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326">
        <v>3</v>
      </c>
      <c r="T436" s="322">
        <f t="shared" ref="T436:T462" si="60">SUM(H436,J436,L436,N436,P436,R436,S436)</f>
        <v>27</v>
      </c>
      <c r="U436" s="100">
        <f t="shared" ref="U436:U462" si="61">($T436)/$D$434</f>
        <v>1.2943432406519654E-2</v>
      </c>
      <c r="V436" s="101">
        <f>D434</f>
        <v>2086</v>
      </c>
      <c r="W436" s="272" t="s">
        <v>6</v>
      </c>
      <c r="X436" s="95">
        <f t="shared" ref="X436:X471" si="62">T436</f>
        <v>27</v>
      </c>
      <c r="Y436" s="280" t="s">
        <v>173</v>
      </c>
    </row>
    <row r="437" spans="1:25" ht="16.5" thickBot="1" x14ac:dyDescent="0.25">
      <c r="A437" s="104"/>
      <c r="B437" s="105"/>
      <c r="C437" s="105"/>
      <c r="D437" s="105"/>
      <c r="E437" s="112"/>
      <c r="F437" s="112"/>
      <c r="G437" s="106"/>
      <c r="H437" s="107">
        <v>14</v>
      </c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326">
        <v>4</v>
      </c>
      <c r="T437" s="322">
        <f t="shared" si="60"/>
        <v>18</v>
      </c>
      <c r="U437" s="100">
        <f t="shared" si="61"/>
        <v>8.6289549376797701E-3</v>
      </c>
      <c r="V437" s="101">
        <f>D434</f>
        <v>2086</v>
      </c>
      <c r="W437" s="272" t="s">
        <v>14</v>
      </c>
      <c r="X437" s="95">
        <f t="shared" si="62"/>
        <v>18</v>
      </c>
      <c r="Y437" s="318"/>
    </row>
    <row r="438" spans="1:25" ht="16.5" thickBot="1" x14ac:dyDescent="0.25">
      <c r="A438" s="104"/>
      <c r="B438" s="105"/>
      <c r="C438" s="105"/>
      <c r="D438" s="105"/>
      <c r="E438" s="112"/>
      <c r="F438" s="112"/>
      <c r="G438" s="106"/>
      <c r="H438" s="107">
        <v>11</v>
      </c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326">
        <v>13</v>
      </c>
      <c r="T438" s="322">
        <f t="shared" si="60"/>
        <v>24</v>
      </c>
      <c r="U438" s="100">
        <f t="shared" si="61"/>
        <v>1.1505273250239693E-2</v>
      </c>
      <c r="V438" s="101">
        <f>D434</f>
        <v>2086</v>
      </c>
      <c r="W438" s="272" t="s">
        <v>15</v>
      </c>
      <c r="X438" s="95">
        <f t="shared" si="62"/>
        <v>24</v>
      </c>
      <c r="Y438" s="442"/>
    </row>
    <row r="439" spans="1:25" ht="16.5" thickBot="1" x14ac:dyDescent="0.25">
      <c r="A439" s="104"/>
      <c r="B439" s="105"/>
      <c r="C439" s="105"/>
      <c r="D439" s="105"/>
      <c r="E439" s="112"/>
      <c r="F439" s="112"/>
      <c r="G439" s="106"/>
      <c r="H439" s="107">
        <v>6</v>
      </c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326"/>
      <c r="T439" s="322">
        <f t="shared" si="60"/>
        <v>6</v>
      </c>
      <c r="U439" s="100">
        <f t="shared" si="61"/>
        <v>2.8763183125599234E-3</v>
      </c>
      <c r="V439" s="101">
        <f>D434</f>
        <v>2086</v>
      </c>
      <c r="W439" s="272" t="s">
        <v>32</v>
      </c>
      <c r="X439" s="95">
        <f t="shared" si="62"/>
        <v>6</v>
      </c>
      <c r="Y439" s="442"/>
    </row>
    <row r="440" spans="1:25" ht="16.5" thickBot="1" x14ac:dyDescent="0.25">
      <c r="A440" s="104"/>
      <c r="B440" s="105"/>
      <c r="C440" s="105"/>
      <c r="D440" s="105"/>
      <c r="E440" s="112"/>
      <c r="F440" s="112"/>
      <c r="G440" s="106"/>
      <c r="H440" s="107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326"/>
      <c r="T440" s="322">
        <f t="shared" si="60"/>
        <v>0</v>
      </c>
      <c r="U440" s="100">
        <f t="shared" si="61"/>
        <v>0</v>
      </c>
      <c r="V440" s="101">
        <f>D434</f>
        <v>2086</v>
      </c>
      <c r="W440" s="272" t="s">
        <v>33</v>
      </c>
      <c r="X440" s="95">
        <f t="shared" si="62"/>
        <v>0</v>
      </c>
      <c r="Y440" s="113"/>
    </row>
    <row r="441" spans="1:25" ht="16.5" thickBot="1" x14ac:dyDescent="0.25">
      <c r="A441" s="104"/>
      <c r="B441" s="105"/>
      <c r="C441" s="105"/>
      <c r="D441" s="105"/>
      <c r="E441" s="112"/>
      <c r="F441" s="112"/>
      <c r="G441" s="106"/>
      <c r="H441" s="107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326"/>
      <c r="T441" s="322">
        <f t="shared" si="60"/>
        <v>0</v>
      </c>
      <c r="U441" s="100">
        <f t="shared" si="61"/>
        <v>0</v>
      </c>
      <c r="V441" s="101">
        <f>D434</f>
        <v>2086</v>
      </c>
      <c r="W441" s="272" t="s">
        <v>219</v>
      </c>
      <c r="X441" s="95">
        <f t="shared" si="62"/>
        <v>0</v>
      </c>
      <c r="Y441" s="457"/>
    </row>
    <row r="442" spans="1:25" ht="16.5" thickBot="1" x14ac:dyDescent="0.25">
      <c r="A442" s="104"/>
      <c r="B442" s="105"/>
      <c r="C442" s="105"/>
      <c r="D442" s="105"/>
      <c r="E442" s="112"/>
      <c r="F442" s="112"/>
      <c r="G442" s="106"/>
      <c r="H442" s="107">
        <v>2</v>
      </c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326"/>
      <c r="T442" s="322">
        <f t="shared" si="60"/>
        <v>2</v>
      </c>
      <c r="U442" s="100">
        <f t="shared" si="61"/>
        <v>9.5877277085330771E-4</v>
      </c>
      <c r="V442" s="101">
        <f>D434</f>
        <v>2086</v>
      </c>
      <c r="W442" s="272" t="s">
        <v>31</v>
      </c>
      <c r="X442" s="95">
        <f t="shared" si="62"/>
        <v>2</v>
      </c>
      <c r="Y442" s="113"/>
    </row>
    <row r="443" spans="1:25" ht="16.5" thickBot="1" x14ac:dyDescent="0.25">
      <c r="A443" s="104"/>
      <c r="B443" s="105"/>
      <c r="C443" s="105"/>
      <c r="D443" s="105"/>
      <c r="E443" s="112"/>
      <c r="F443" s="112"/>
      <c r="G443" s="106"/>
      <c r="H443" s="107">
        <v>9</v>
      </c>
      <c r="I443" s="69"/>
      <c r="J443" s="69">
        <v>1</v>
      </c>
      <c r="K443" s="69"/>
      <c r="L443" s="69"/>
      <c r="M443" s="69"/>
      <c r="N443" s="69"/>
      <c r="O443" s="69"/>
      <c r="P443" s="69"/>
      <c r="Q443" s="69"/>
      <c r="R443" s="69"/>
      <c r="S443" s="326">
        <v>5</v>
      </c>
      <c r="T443" s="322">
        <f t="shared" si="60"/>
        <v>15</v>
      </c>
      <c r="U443" s="100">
        <f t="shared" si="61"/>
        <v>7.1907957813998084E-3</v>
      </c>
      <c r="V443" s="101">
        <f>D434</f>
        <v>2086</v>
      </c>
      <c r="W443" s="272" t="s">
        <v>0</v>
      </c>
      <c r="X443" s="95">
        <f t="shared" si="62"/>
        <v>15</v>
      </c>
      <c r="Y443" s="318"/>
    </row>
    <row r="444" spans="1:25" ht="16.5" thickBot="1" x14ac:dyDescent="0.25">
      <c r="A444" s="104"/>
      <c r="B444" s="105"/>
      <c r="C444" s="105"/>
      <c r="D444" s="105"/>
      <c r="E444" s="112"/>
      <c r="F444" s="112"/>
      <c r="G444" s="106"/>
      <c r="H444" s="107">
        <v>6</v>
      </c>
      <c r="I444" s="69"/>
      <c r="J444" s="69"/>
      <c r="K444" s="69"/>
      <c r="L444" s="69"/>
      <c r="M444" s="69"/>
      <c r="N444" s="69"/>
      <c r="O444" s="69"/>
      <c r="P444" s="69"/>
      <c r="Q444" s="69"/>
      <c r="R444" s="69">
        <v>1</v>
      </c>
      <c r="S444" s="326">
        <v>9</v>
      </c>
      <c r="T444" s="322">
        <f t="shared" si="60"/>
        <v>16</v>
      </c>
      <c r="U444" s="100">
        <f t="shared" si="61"/>
        <v>7.6701821668264617E-3</v>
      </c>
      <c r="V444" s="101">
        <f>D434</f>
        <v>2086</v>
      </c>
      <c r="W444" s="272" t="s">
        <v>12</v>
      </c>
      <c r="X444" s="95">
        <f t="shared" si="62"/>
        <v>16</v>
      </c>
      <c r="Y444" s="114"/>
    </row>
    <row r="445" spans="1:25" ht="16.5" thickBot="1" x14ac:dyDescent="0.25">
      <c r="A445" s="104"/>
      <c r="B445" s="105"/>
      <c r="C445" s="105"/>
      <c r="D445" s="105"/>
      <c r="E445" s="112"/>
      <c r="F445" s="112" t="s">
        <v>109</v>
      </c>
      <c r="G445" s="106"/>
      <c r="H445" s="107">
        <v>7</v>
      </c>
      <c r="I445" s="69"/>
      <c r="J445" s="69"/>
      <c r="K445" s="69"/>
      <c r="L445" s="69"/>
      <c r="M445" s="69"/>
      <c r="N445" s="69"/>
      <c r="O445" s="69"/>
      <c r="P445" s="69"/>
      <c r="Q445" s="69"/>
      <c r="R445" s="69" t="s">
        <v>452</v>
      </c>
      <c r="S445" s="326"/>
      <c r="T445" s="322">
        <f t="shared" si="60"/>
        <v>7</v>
      </c>
      <c r="U445" s="100">
        <f t="shared" si="61"/>
        <v>3.3557046979865771E-3</v>
      </c>
      <c r="V445" s="101">
        <f>D434</f>
        <v>2086</v>
      </c>
      <c r="W445" s="272" t="s">
        <v>35</v>
      </c>
      <c r="X445" s="95">
        <f t="shared" si="62"/>
        <v>7</v>
      </c>
      <c r="Y445" s="114"/>
    </row>
    <row r="446" spans="1:25" ht="16.5" thickBot="1" x14ac:dyDescent="0.25">
      <c r="A446" s="104"/>
      <c r="B446" s="105"/>
      <c r="C446" s="105"/>
      <c r="D446" s="105"/>
      <c r="E446" s="112"/>
      <c r="F446" s="112"/>
      <c r="G446" s="106"/>
      <c r="H446" s="107"/>
      <c r="I446" s="69"/>
      <c r="J446" s="69">
        <v>4</v>
      </c>
      <c r="K446" s="69"/>
      <c r="L446" s="69"/>
      <c r="M446" s="69"/>
      <c r="N446" s="69"/>
      <c r="O446" s="69"/>
      <c r="P446" s="69"/>
      <c r="Q446" s="69"/>
      <c r="R446" s="69"/>
      <c r="S446" s="326"/>
      <c r="T446" s="322">
        <f t="shared" si="60"/>
        <v>4</v>
      </c>
      <c r="U446" s="100">
        <f t="shared" si="61"/>
        <v>1.9175455417066154E-3</v>
      </c>
      <c r="V446" s="101">
        <f>D434</f>
        <v>2086</v>
      </c>
      <c r="W446" s="273" t="s">
        <v>29</v>
      </c>
      <c r="X446" s="95">
        <f t="shared" si="62"/>
        <v>4</v>
      </c>
      <c r="Y446" s="111"/>
    </row>
    <row r="447" spans="1:25" ht="16.5" thickBot="1" x14ac:dyDescent="0.25">
      <c r="A447" s="104"/>
      <c r="B447" s="105"/>
      <c r="C447" s="105"/>
      <c r="D447" s="105"/>
      <c r="E447" s="112"/>
      <c r="F447" s="112"/>
      <c r="G447" s="117"/>
      <c r="H447" s="118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326"/>
      <c r="T447" s="322">
        <f t="shared" si="60"/>
        <v>0</v>
      </c>
      <c r="U447" s="100">
        <f t="shared" si="61"/>
        <v>0</v>
      </c>
      <c r="V447" s="101">
        <f>D434</f>
        <v>2086</v>
      </c>
      <c r="W447" s="273" t="s">
        <v>28</v>
      </c>
      <c r="X447" s="95">
        <f t="shared" si="62"/>
        <v>0</v>
      </c>
      <c r="Y447" s="282"/>
    </row>
    <row r="448" spans="1:25" ht="16.5" thickBot="1" x14ac:dyDescent="0.25">
      <c r="A448" s="104"/>
      <c r="B448" s="105"/>
      <c r="C448" s="105"/>
      <c r="D448" s="105"/>
      <c r="E448" s="112"/>
      <c r="F448" s="112"/>
      <c r="G448" s="117"/>
      <c r="H448" s="118">
        <v>1</v>
      </c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326"/>
      <c r="T448" s="322">
        <f t="shared" si="60"/>
        <v>1</v>
      </c>
      <c r="U448" s="100">
        <f t="shared" si="61"/>
        <v>4.7938638542665386E-4</v>
      </c>
      <c r="V448" s="101">
        <f>D434</f>
        <v>2086</v>
      </c>
      <c r="W448" s="273" t="s">
        <v>208</v>
      </c>
      <c r="X448" s="95">
        <f t="shared" si="62"/>
        <v>1</v>
      </c>
      <c r="Y448" s="111"/>
    </row>
    <row r="449" spans="1:25" ht="16.5" thickBot="1" x14ac:dyDescent="0.25">
      <c r="A449" s="104"/>
      <c r="B449" s="105"/>
      <c r="C449" s="105"/>
      <c r="D449" s="105"/>
      <c r="E449" s="112"/>
      <c r="F449" s="112"/>
      <c r="G449" s="117"/>
      <c r="H449" s="219"/>
      <c r="I449" s="220"/>
      <c r="J449" s="220"/>
      <c r="K449" s="220"/>
      <c r="L449" s="220"/>
      <c r="M449" s="220"/>
      <c r="N449" s="220"/>
      <c r="O449" s="220"/>
      <c r="P449" s="220"/>
      <c r="Q449" s="220"/>
      <c r="R449" s="220">
        <v>2</v>
      </c>
      <c r="S449" s="327"/>
      <c r="T449" s="323">
        <f t="shared" si="60"/>
        <v>2</v>
      </c>
      <c r="U449" s="320">
        <f t="shared" si="61"/>
        <v>9.5877277085330771E-4</v>
      </c>
      <c r="V449" s="311">
        <f>D434</f>
        <v>2086</v>
      </c>
      <c r="W449" s="274" t="s">
        <v>124</v>
      </c>
      <c r="X449" s="95">
        <f t="shared" si="62"/>
        <v>2</v>
      </c>
      <c r="Y449" s="282"/>
    </row>
    <row r="450" spans="1:25" ht="16.5" thickBot="1" x14ac:dyDescent="0.25">
      <c r="A450" s="104"/>
      <c r="B450" s="105"/>
      <c r="C450" s="105"/>
      <c r="D450" s="105"/>
      <c r="E450" s="112"/>
      <c r="F450" s="112"/>
      <c r="G450" s="106"/>
      <c r="H450" s="97"/>
      <c r="I450" s="119">
        <v>1</v>
      </c>
      <c r="J450" s="119"/>
      <c r="K450" s="119"/>
      <c r="L450" s="119"/>
      <c r="M450" s="119"/>
      <c r="N450" s="119"/>
      <c r="O450" s="119"/>
      <c r="P450" s="119"/>
      <c r="Q450" s="119"/>
      <c r="R450" s="119"/>
      <c r="S450" s="328"/>
      <c r="T450" s="324">
        <f t="shared" si="60"/>
        <v>0</v>
      </c>
      <c r="U450" s="216">
        <f t="shared" si="61"/>
        <v>0</v>
      </c>
      <c r="V450" s="101">
        <f>D434</f>
        <v>2086</v>
      </c>
      <c r="W450" s="275" t="s">
        <v>11</v>
      </c>
      <c r="X450" s="95">
        <f t="shared" si="62"/>
        <v>0</v>
      </c>
      <c r="Y450" s="114"/>
    </row>
    <row r="451" spans="1:25" ht="16.5" thickBot="1" x14ac:dyDescent="0.25">
      <c r="A451" s="104"/>
      <c r="B451" s="105"/>
      <c r="C451" s="105"/>
      <c r="D451" s="105"/>
      <c r="E451" s="112"/>
      <c r="F451" s="112"/>
      <c r="G451" s="106"/>
      <c r="H451" s="107"/>
      <c r="I451" s="283"/>
      <c r="J451" s="69"/>
      <c r="K451" s="69"/>
      <c r="L451" s="69"/>
      <c r="M451" s="69"/>
      <c r="N451" s="69"/>
      <c r="O451" s="69"/>
      <c r="P451" s="69"/>
      <c r="Q451" s="69"/>
      <c r="R451" s="69"/>
      <c r="S451" s="326"/>
      <c r="T451" s="322">
        <f t="shared" si="60"/>
        <v>0</v>
      </c>
      <c r="U451" s="100">
        <f t="shared" si="61"/>
        <v>0</v>
      </c>
      <c r="V451" s="101">
        <f>D434</f>
        <v>2086</v>
      </c>
      <c r="W451" s="474" t="s">
        <v>102</v>
      </c>
      <c r="X451" s="95">
        <f t="shared" si="62"/>
        <v>0</v>
      </c>
      <c r="Y451" s="114"/>
    </row>
    <row r="452" spans="1:25" ht="16.5" thickBot="1" x14ac:dyDescent="0.25">
      <c r="A452" s="104"/>
      <c r="B452" s="105"/>
      <c r="C452" s="105"/>
      <c r="D452" s="105"/>
      <c r="E452" s="112"/>
      <c r="F452" s="112"/>
      <c r="G452" s="106"/>
      <c r="H452" s="107"/>
      <c r="I452" s="284">
        <v>3</v>
      </c>
      <c r="J452" s="69"/>
      <c r="K452" s="69"/>
      <c r="L452" s="69"/>
      <c r="M452" s="69"/>
      <c r="N452" s="69"/>
      <c r="O452" s="69"/>
      <c r="P452" s="69"/>
      <c r="Q452" s="69"/>
      <c r="R452" s="69"/>
      <c r="S452" s="326">
        <v>4</v>
      </c>
      <c r="T452" s="322">
        <f t="shared" si="60"/>
        <v>4</v>
      </c>
      <c r="U452" s="100">
        <f t="shared" si="61"/>
        <v>1.9175455417066154E-3</v>
      </c>
      <c r="V452" s="101">
        <f>D434</f>
        <v>2086</v>
      </c>
      <c r="W452" s="272" t="s">
        <v>3</v>
      </c>
      <c r="X452" s="95">
        <f t="shared" si="62"/>
        <v>4</v>
      </c>
      <c r="Y452" s="113"/>
    </row>
    <row r="453" spans="1:25" ht="16.5" thickBot="1" x14ac:dyDescent="0.25">
      <c r="A453" s="104"/>
      <c r="B453" s="105"/>
      <c r="C453" s="105"/>
      <c r="D453" s="105"/>
      <c r="E453" s="105"/>
      <c r="F453" s="112"/>
      <c r="G453" s="106"/>
      <c r="H453" s="107"/>
      <c r="I453" s="284">
        <v>7</v>
      </c>
      <c r="J453" s="69"/>
      <c r="K453" s="69"/>
      <c r="L453" s="69"/>
      <c r="M453" s="69"/>
      <c r="N453" s="69"/>
      <c r="O453" s="69"/>
      <c r="P453" s="69"/>
      <c r="Q453" s="69"/>
      <c r="R453" s="69"/>
      <c r="S453" s="326"/>
      <c r="T453" s="322">
        <f t="shared" si="60"/>
        <v>0</v>
      </c>
      <c r="U453" s="100">
        <f t="shared" si="61"/>
        <v>0</v>
      </c>
      <c r="V453" s="101">
        <f>D434</f>
        <v>2086</v>
      </c>
      <c r="W453" s="272" t="s">
        <v>8</v>
      </c>
      <c r="X453" s="95">
        <f t="shared" si="62"/>
        <v>0</v>
      </c>
      <c r="Y453" s="114"/>
    </row>
    <row r="454" spans="1:25" ht="16.5" thickBot="1" x14ac:dyDescent="0.25">
      <c r="A454" s="104"/>
      <c r="B454" s="105"/>
      <c r="C454" s="105"/>
      <c r="D454" s="105"/>
      <c r="E454" s="105"/>
      <c r="F454" s="112"/>
      <c r="G454" s="106"/>
      <c r="H454" s="107"/>
      <c r="I454" s="284"/>
      <c r="J454" s="69"/>
      <c r="K454" s="69"/>
      <c r="L454" s="69"/>
      <c r="M454" s="69"/>
      <c r="N454" s="69"/>
      <c r="O454" s="69"/>
      <c r="P454" s="69"/>
      <c r="Q454" s="69"/>
      <c r="R454" s="69"/>
      <c r="S454" s="326"/>
      <c r="T454" s="322">
        <f t="shared" si="60"/>
        <v>0</v>
      </c>
      <c r="U454" s="100">
        <f t="shared" si="61"/>
        <v>0</v>
      </c>
      <c r="V454" s="101">
        <f>D434</f>
        <v>2086</v>
      </c>
      <c r="W454" s="272" t="s">
        <v>9</v>
      </c>
      <c r="X454" s="95">
        <f t="shared" si="62"/>
        <v>0</v>
      </c>
      <c r="Y454" s="114"/>
    </row>
    <row r="455" spans="1:25" ht="16.5" thickBot="1" x14ac:dyDescent="0.25">
      <c r="A455" s="104"/>
      <c r="B455" s="105"/>
      <c r="C455" s="105"/>
      <c r="D455" s="105"/>
      <c r="E455" s="105"/>
      <c r="F455" s="112"/>
      <c r="G455" s="106"/>
      <c r="H455" s="107"/>
      <c r="I455" s="284"/>
      <c r="J455" s="69"/>
      <c r="K455" s="69"/>
      <c r="L455" s="69"/>
      <c r="M455" s="69"/>
      <c r="N455" s="69"/>
      <c r="O455" s="69"/>
      <c r="P455" s="69"/>
      <c r="Q455" s="69"/>
      <c r="R455" s="69"/>
      <c r="S455" s="326"/>
      <c r="T455" s="322">
        <f t="shared" si="60"/>
        <v>0</v>
      </c>
      <c r="U455" s="100">
        <f t="shared" si="61"/>
        <v>0</v>
      </c>
      <c r="V455" s="101">
        <f>D434</f>
        <v>2086</v>
      </c>
      <c r="W455" s="272" t="s">
        <v>81</v>
      </c>
      <c r="X455" s="95">
        <f t="shared" si="62"/>
        <v>0</v>
      </c>
      <c r="Y455" s="114"/>
    </row>
    <row r="456" spans="1:25" ht="16.5" thickBot="1" x14ac:dyDescent="0.25">
      <c r="A456" s="104"/>
      <c r="B456" s="105"/>
      <c r="C456" s="105"/>
      <c r="D456" s="105"/>
      <c r="E456" s="105"/>
      <c r="F456" s="112"/>
      <c r="G456" s="106"/>
      <c r="H456" s="107"/>
      <c r="I456" s="284">
        <v>1</v>
      </c>
      <c r="J456" s="69"/>
      <c r="K456" s="69"/>
      <c r="L456" s="69"/>
      <c r="M456" s="69"/>
      <c r="N456" s="69"/>
      <c r="O456" s="69"/>
      <c r="P456" s="69"/>
      <c r="Q456" s="69"/>
      <c r="R456" s="69"/>
      <c r="S456" s="326"/>
      <c r="T456" s="322">
        <f t="shared" si="60"/>
        <v>0</v>
      </c>
      <c r="U456" s="100">
        <f t="shared" si="61"/>
        <v>0</v>
      </c>
      <c r="V456" s="101">
        <f>D434</f>
        <v>2086</v>
      </c>
      <c r="W456" s="272" t="s">
        <v>20</v>
      </c>
      <c r="X456" s="95">
        <f t="shared" si="62"/>
        <v>0</v>
      </c>
      <c r="Y456" s="114"/>
    </row>
    <row r="457" spans="1:25" ht="16.5" thickBot="1" x14ac:dyDescent="0.25">
      <c r="A457" s="104"/>
      <c r="B457" s="105"/>
      <c r="C457" s="105"/>
      <c r="D457" s="105"/>
      <c r="E457" s="105"/>
      <c r="F457" s="112"/>
      <c r="G457" s="106"/>
      <c r="H457" s="107"/>
      <c r="I457" s="284">
        <v>2</v>
      </c>
      <c r="J457" s="69"/>
      <c r="K457" s="69"/>
      <c r="L457" s="69"/>
      <c r="M457" s="69"/>
      <c r="N457" s="69"/>
      <c r="O457" s="69"/>
      <c r="P457" s="69"/>
      <c r="Q457" s="69"/>
      <c r="R457" s="69"/>
      <c r="S457" s="326"/>
      <c r="T457" s="322">
        <f t="shared" si="60"/>
        <v>0</v>
      </c>
      <c r="U457" s="100">
        <f t="shared" si="61"/>
        <v>0</v>
      </c>
      <c r="V457" s="101">
        <f>D434</f>
        <v>2086</v>
      </c>
      <c r="W457" s="272" t="s">
        <v>82</v>
      </c>
      <c r="X457" s="95">
        <f t="shared" si="62"/>
        <v>0</v>
      </c>
      <c r="Y457" s="103" t="s">
        <v>164</v>
      </c>
    </row>
    <row r="458" spans="1:25" ht="16.5" thickBot="1" x14ac:dyDescent="0.25">
      <c r="A458" s="104"/>
      <c r="B458" s="105"/>
      <c r="C458" s="105"/>
      <c r="D458" s="105"/>
      <c r="E458" s="105"/>
      <c r="F458" s="112"/>
      <c r="G458" s="106"/>
      <c r="H458" s="107"/>
      <c r="I458" s="284"/>
      <c r="J458" s="69"/>
      <c r="K458" s="69"/>
      <c r="L458" s="69"/>
      <c r="M458" s="69"/>
      <c r="N458" s="69"/>
      <c r="O458" s="69"/>
      <c r="P458" s="69"/>
      <c r="Q458" s="69"/>
      <c r="R458" s="69"/>
      <c r="S458" s="326"/>
      <c r="T458" s="322">
        <f t="shared" si="60"/>
        <v>0</v>
      </c>
      <c r="U458" s="100">
        <f t="shared" si="61"/>
        <v>0</v>
      </c>
      <c r="V458" s="101">
        <f>D434</f>
        <v>2086</v>
      </c>
      <c r="W458" s="475" t="s">
        <v>190</v>
      </c>
      <c r="X458" s="95">
        <f t="shared" si="62"/>
        <v>0</v>
      </c>
      <c r="Y458" s="103" t="s">
        <v>404</v>
      </c>
    </row>
    <row r="459" spans="1:25" ht="16.5" thickBot="1" x14ac:dyDescent="0.25">
      <c r="A459" s="104"/>
      <c r="B459" s="105"/>
      <c r="C459" s="105"/>
      <c r="D459" s="105"/>
      <c r="E459" s="112"/>
      <c r="F459" s="112"/>
      <c r="G459" s="106"/>
      <c r="H459" s="107"/>
      <c r="I459" s="284">
        <v>10</v>
      </c>
      <c r="J459" s="69"/>
      <c r="K459" s="69"/>
      <c r="L459" s="69"/>
      <c r="M459" s="69"/>
      <c r="N459" s="69"/>
      <c r="O459" s="69"/>
      <c r="P459" s="69"/>
      <c r="Q459" s="69"/>
      <c r="R459" s="69"/>
      <c r="S459" s="326"/>
      <c r="T459" s="322">
        <f t="shared" si="60"/>
        <v>0</v>
      </c>
      <c r="U459" s="100">
        <f t="shared" si="61"/>
        <v>0</v>
      </c>
      <c r="V459" s="101">
        <f>D434</f>
        <v>2086</v>
      </c>
      <c r="W459" s="272" t="s">
        <v>13</v>
      </c>
      <c r="X459" s="95">
        <f t="shared" si="62"/>
        <v>0</v>
      </c>
      <c r="Y459" s="103"/>
    </row>
    <row r="460" spans="1:25" ht="16.5" thickBot="1" x14ac:dyDescent="0.25">
      <c r="A460" s="104"/>
      <c r="B460" s="105"/>
      <c r="C460" s="105"/>
      <c r="D460" s="105"/>
      <c r="E460" s="112"/>
      <c r="F460" s="112"/>
      <c r="G460" s="106"/>
      <c r="H460" s="107"/>
      <c r="I460" s="69">
        <v>13</v>
      </c>
      <c r="J460" s="69"/>
      <c r="K460" s="69"/>
      <c r="L460" s="69"/>
      <c r="M460" s="69"/>
      <c r="N460" s="69"/>
      <c r="O460" s="69"/>
      <c r="P460" s="69"/>
      <c r="Q460" s="69"/>
      <c r="R460" s="69"/>
      <c r="S460" s="326"/>
      <c r="T460" s="322">
        <f t="shared" si="60"/>
        <v>0</v>
      </c>
      <c r="U460" s="100">
        <f t="shared" si="61"/>
        <v>0</v>
      </c>
      <c r="V460" s="101">
        <f>D434</f>
        <v>2086</v>
      </c>
      <c r="W460" s="273" t="s">
        <v>198</v>
      </c>
      <c r="X460" s="95">
        <f t="shared" si="62"/>
        <v>0</v>
      </c>
      <c r="Y460" s="113"/>
    </row>
    <row r="461" spans="1:25" ht="16.5" thickBot="1" x14ac:dyDescent="0.25">
      <c r="A461" s="104"/>
      <c r="B461" s="105"/>
      <c r="C461" s="105"/>
      <c r="D461" s="105"/>
      <c r="E461" s="112"/>
      <c r="F461" s="112"/>
      <c r="G461" s="106"/>
      <c r="H461" s="107"/>
      <c r="I461" s="69">
        <v>2</v>
      </c>
      <c r="J461" s="69"/>
      <c r="K461" s="69"/>
      <c r="L461" s="69"/>
      <c r="M461" s="69"/>
      <c r="N461" s="69"/>
      <c r="O461" s="69"/>
      <c r="P461" s="69"/>
      <c r="Q461" s="69"/>
      <c r="R461" s="69"/>
      <c r="S461" s="326"/>
      <c r="T461" s="322">
        <f t="shared" si="60"/>
        <v>0</v>
      </c>
      <c r="U461" s="100">
        <f t="shared" si="61"/>
        <v>0</v>
      </c>
      <c r="V461" s="101">
        <f>D434</f>
        <v>2086</v>
      </c>
      <c r="W461" s="273" t="s">
        <v>100</v>
      </c>
      <c r="X461" s="95">
        <f t="shared" si="62"/>
        <v>0</v>
      </c>
      <c r="Y461" s="113"/>
    </row>
    <row r="462" spans="1:25" ht="16.5" thickBot="1" x14ac:dyDescent="0.25">
      <c r="A462" s="104"/>
      <c r="B462" s="105"/>
      <c r="C462" s="105"/>
      <c r="D462" s="105"/>
      <c r="E462" s="112"/>
      <c r="F462" s="112"/>
      <c r="G462" s="106"/>
      <c r="H462" s="115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329">
        <v>3</v>
      </c>
      <c r="T462" s="323">
        <f t="shared" si="60"/>
        <v>3</v>
      </c>
      <c r="U462" s="418">
        <f t="shared" si="61"/>
        <v>1.4381591562799617E-3</v>
      </c>
      <c r="V462" s="101">
        <f>D434</f>
        <v>2086</v>
      </c>
      <c r="W462" s="276" t="s">
        <v>10</v>
      </c>
      <c r="X462" s="95">
        <f t="shared" si="62"/>
        <v>3</v>
      </c>
      <c r="Y462" s="103"/>
    </row>
    <row r="463" spans="1:25" ht="16.5" thickBot="1" x14ac:dyDescent="0.3">
      <c r="A463" s="104"/>
      <c r="B463" s="105"/>
      <c r="C463" s="105"/>
      <c r="D463" s="105"/>
      <c r="E463" s="112"/>
      <c r="F463" s="112"/>
      <c r="G463" s="106"/>
      <c r="H463" s="89"/>
      <c r="I463" s="90"/>
      <c r="J463" s="314"/>
      <c r="K463" s="90"/>
      <c r="L463" s="90"/>
      <c r="M463" s="90"/>
      <c r="N463" s="90"/>
      <c r="O463" s="90"/>
      <c r="P463" s="90"/>
      <c r="Q463" s="90"/>
      <c r="R463" s="90"/>
      <c r="S463" s="90"/>
      <c r="T463" s="321"/>
      <c r="U463" s="321"/>
      <c r="V463" s="123"/>
      <c r="W463" s="277" t="s">
        <v>172</v>
      </c>
      <c r="X463" s="95">
        <f t="shared" si="62"/>
        <v>0</v>
      </c>
      <c r="Y463" s="103" t="s">
        <v>406</v>
      </c>
    </row>
    <row r="464" spans="1:25" ht="16.5" thickBot="1" x14ac:dyDescent="0.25">
      <c r="A464" s="104"/>
      <c r="B464" s="105"/>
      <c r="C464" s="105"/>
      <c r="D464" s="105"/>
      <c r="E464" s="112"/>
      <c r="F464" s="112"/>
      <c r="G464" s="117"/>
      <c r="H464" s="97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325"/>
      <c r="T464" s="324">
        <f t="shared" ref="T464:T472" si="63">SUM(H464,J464,L464,N464,P464,R464,S464)</f>
        <v>0</v>
      </c>
      <c r="U464" s="216">
        <f>($T464)/$D$434</f>
        <v>0</v>
      </c>
      <c r="V464" s="101">
        <f>D434</f>
        <v>2086</v>
      </c>
      <c r="W464" s="271" t="s">
        <v>13</v>
      </c>
      <c r="X464" s="95">
        <f t="shared" si="62"/>
        <v>0</v>
      </c>
      <c r="Y464" s="103" t="s">
        <v>408</v>
      </c>
    </row>
    <row r="465" spans="1:25" ht="16.5" thickBot="1" x14ac:dyDescent="0.25">
      <c r="A465" s="104"/>
      <c r="B465" s="105"/>
      <c r="C465" s="105"/>
      <c r="D465" s="105"/>
      <c r="E465" s="112"/>
      <c r="F465" s="112"/>
      <c r="G465" s="117"/>
      <c r="H465" s="107">
        <v>1</v>
      </c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326"/>
      <c r="T465" s="322">
        <f t="shared" si="63"/>
        <v>1</v>
      </c>
      <c r="U465" s="216">
        <f t="shared" ref="U465:U472" si="64">($T465)/$D$434</f>
        <v>4.7938638542665386E-4</v>
      </c>
      <c r="V465" s="101">
        <f>D434</f>
        <v>2086</v>
      </c>
      <c r="W465" s="272" t="s">
        <v>87</v>
      </c>
      <c r="X465" s="95">
        <f t="shared" si="62"/>
        <v>1</v>
      </c>
      <c r="Y465" s="103" t="s">
        <v>407</v>
      </c>
    </row>
    <row r="466" spans="1:25" ht="16.5" thickBot="1" x14ac:dyDescent="0.25">
      <c r="A466" s="104"/>
      <c r="B466" s="105"/>
      <c r="C466" s="105"/>
      <c r="D466" s="105"/>
      <c r="E466" s="112"/>
      <c r="F466" s="112"/>
      <c r="G466" s="117"/>
      <c r="H466" s="107" t="s">
        <v>109</v>
      </c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326"/>
      <c r="T466" s="322">
        <f t="shared" si="63"/>
        <v>0</v>
      </c>
      <c r="U466" s="216">
        <f t="shared" si="64"/>
        <v>0</v>
      </c>
      <c r="V466" s="101">
        <f>D434</f>
        <v>2086</v>
      </c>
      <c r="W466" s="365" t="s">
        <v>16</v>
      </c>
      <c r="X466" s="95">
        <f t="shared" si="62"/>
        <v>0</v>
      </c>
      <c r="Y466" s="103" t="s">
        <v>405</v>
      </c>
    </row>
    <row r="467" spans="1:25" ht="16.5" thickBot="1" x14ac:dyDescent="0.25">
      <c r="A467" s="104"/>
      <c r="B467" s="105"/>
      <c r="C467" s="105"/>
      <c r="D467" s="105"/>
      <c r="E467" s="112"/>
      <c r="F467" s="112"/>
      <c r="G467" s="117"/>
      <c r="H467" s="107">
        <v>1</v>
      </c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326"/>
      <c r="T467" s="322">
        <f t="shared" si="63"/>
        <v>1</v>
      </c>
      <c r="U467" s="216">
        <f t="shared" si="64"/>
        <v>4.7938638542665386E-4</v>
      </c>
      <c r="V467" s="101">
        <f>D434</f>
        <v>2086</v>
      </c>
      <c r="W467" s="272" t="s">
        <v>75</v>
      </c>
      <c r="X467" s="95">
        <f t="shared" si="62"/>
        <v>1</v>
      </c>
      <c r="Y467" s="103"/>
    </row>
    <row r="468" spans="1:25" ht="16.5" thickBot="1" x14ac:dyDescent="0.25">
      <c r="A468" s="104"/>
      <c r="B468" s="105"/>
      <c r="C468" s="105"/>
      <c r="D468" s="105"/>
      <c r="E468" s="112"/>
      <c r="F468" s="112"/>
      <c r="G468" s="117"/>
      <c r="H468" s="107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326"/>
      <c r="T468" s="322">
        <f t="shared" si="63"/>
        <v>0</v>
      </c>
      <c r="U468" s="216">
        <f t="shared" si="64"/>
        <v>0</v>
      </c>
      <c r="V468" s="101">
        <f>D434</f>
        <v>2086</v>
      </c>
      <c r="W468" s="272" t="s">
        <v>183</v>
      </c>
      <c r="X468" s="95">
        <f t="shared" si="62"/>
        <v>0</v>
      </c>
      <c r="Y468" s="103"/>
    </row>
    <row r="469" spans="1:25" ht="16.5" thickBot="1" x14ac:dyDescent="0.25">
      <c r="A469" s="104"/>
      <c r="B469" s="105"/>
      <c r="C469" s="105"/>
      <c r="D469" s="105"/>
      <c r="E469" s="112"/>
      <c r="F469" s="112"/>
      <c r="G469" s="117"/>
      <c r="H469" s="107">
        <v>2</v>
      </c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326"/>
      <c r="T469" s="322">
        <f t="shared" si="63"/>
        <v>2</v>
      </c>
      <c r="U469" s="216">
        <f t="shared" si="64"/>
        <v>9.5877277085330771E-4</v>
      </c>
      <c r="V469" s="101">
        <f>D434</f>
        <v>2086</v>
      </c>
      <c r="W469" s="273" t="s">
        <v>28</v>
      </c>
      <c r="X469" s="95">
        <f t="shared" si="62"/>
        <v>2</v>
      </c>
      <c r="Y469" s="103"/>
    </row>
    <row r="470" spans="1:25" ht="16.5" thickBot="1" x14ac:dyDescent="0.25">
      <c r="A470" s="104"/>
      <c r="B470" s="105"/>
      <c r="C470" s="105"/>
      <c r="D470" s="105"/>
      <c r="E470" s="112"/>
      <c r="F470" s="112"/>
      <c r="G470" s="117"/>
      <c r="H470" s="115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329"/>
      <c r="T470" s="322">
        <f t="shared" si="63"/>
        <v>0</v>
      </c>
      <c r="U470" s="216">
        <f t="shared" si="64"/>
        <v>0</v>
      </c>
      <c r="V470" s="101">
        <f>D434</f>
        <v>2086</v>
      </c>
      <c r="W470" s="276" t="s">
        <v>184</v>
      </c>
      <c r="X470" s="95">
        <f t="shared" si="62"/>
        <v>0</v>
      </c>
      <c r="Y470" s="113"/>
    </row>
    <row r="471" spans="1:25" ht="16.5" thickBot="1" x14ac:dyDescent="0.25">
      <c r="A471" s="104"/>
      <c r="B471" s="105"/>
      <c r="C471" s="105"/>
      <c r="D471" s="105"/>
      <c r="E471" s="112"/>
      <c r="F471" s="112"/>
      <c r="G471" s="117"/>
      <c r="H471" s="115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329"/>
      <c r="T471" s="322">
        <f t="shared" si="63"/>
        <v>0</v>
      </c>
      <c r="U471" s="216">
        <f t="shared" si="64"/>
        <v>0</v>
      </c>
      <c r="V471" s="101">
        <f>D434</f>
        <v>2086</v>
      </c>
      <c r="W471" s="276" t="s">
        <v>89</v>
      </c>
      <c r="X471" s="95">
        <f t="shared" si="62"/>
        <v>0</v>
      </c>
      <c r="Y471" s="103"/>
    </row>
    <row r="472" spans="1:25" ht="16.5" thickBot="1" x14ac:dyDescent="0.25">
      <c r="A472" s="125"/>
      <c r="B472" s="126"/>
      <c r="C472" s="126"/>
      <c r="D472" s="126"/>
      <c r="E472" s="127"/>
      <c r="F472" s="127"/>
      <c r="G472" s="128"/>
      <c r="H472" s="115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329"/>
      <c r="T472" s="322">
        <f t="shared" si="63"/>
        <v>0</v>
      </c>
      <c r="U472" s="320">
        <f t="shared" si="64"/>
        <v>0</v>
      </c>
      <c r="V472" s="101">
        <f>D434</f>
        <v>2086</v>
      </c>
      <c r="W472" s="274" t="s">
        <v>163</v>
      </c>
      <c r="X472" s="279">
        <f>T472</f>
        <v>0</v>
      </c>
      <c r="Y472" s="285"/>
    </row>
    <row r="473" spans="1:25" ht="15.75" thickBot="1" x14ac:dyDescent="0.25">
      <c r="A473" s="130"/>
      <c r="B473" s="130"/>
      <c r="C473" s="130"/>
      <c r="D473" s="130"/>
      <c r="E473" s="130"/>
      <c r="F473" s="130"/>
      <c r="G473" s="53" t="s">
        <v>5</v>
      </c>
      <c r="H473" s="131">
        <f>SUM(H435:H472)</f>
        <v>166</v>
      </c>
      <c r="I473" s="131">
        <f>SUM(I435:I472)</f>
        <v>39</v>
      </c>
      <c r="J473" s="131">
        <f>SUM(J435:J472)</f>
        <v>5</v>
      </c>
      <c r="K473" s="131">
        <f t="shared" ref="K473:R473" si="65">SUM(K435:K472)</f>
        <v>0</v>
      </c>
      <c r="L473" s="131">
        <f t="shared" si="65"/>
        <v>0</v>
      </c>
      <c r="M473" s="131">
        <f t="shared" si="65"/>
        <v>0</v>
      </c>
      <c r="N473" s="131">
        <f t="shared" si="65"/>
        <v>0</v>
      </c>
      <c r="O473" s="131">
        <f t="shared" si="65"/>
        <v>0</v>
      </c>
      <c r="P473" s="131">
        <f t="shared" si="65"/>
        <v>0</v>
      </c>
      <c r="Q473" s="131">
        <f t="shared" si="65"/>
        <v>0</v>
      </c>
      <c r="R473" s="131">
        <f t="shared" si="65"/>
        <v>3</v>
      </c>
      <c r="S473" s="131">
        <f>SUM(S435:S472)</f>
        <v>64</v>
      </c>
      <c r="T473" s="262">
        <f>SUM(H473,J473,L473,N473,P473,R473,S473)</f>
        <v>238</v>
      </c>
      <c r="U473" s="216">
        <f>($T473)/$D$434</f>
        <v>0.11409395973154363</v>
      </c>
      <c r="V473" s="101">
        <f>D434</f>
        <v>2086</v>
      </c>
      <c r="W473" s="46"/>
    </row>
    <row r="475" spans="1:25" ht="15.75" thickBot="1" x14ac:dyDescent="0.3"/>
    <row r="476" spans="1:25" ht="75.75" thickBot="1" x14ac:dyDescent="0.3">
      <c r="A476" s="48"/>
      <c r="B476" s="48" t="s">
        <v>23</v>
      </c>
      <c r="C476" s="49" t="s">
        <v>55</v>
      </c>
      <c r="D476" s="49" t="s">
        <v>18</v>
      </c>
      <c r="E476" s="48" t="s">
        <v>17</v>
      </c>
      <c r="F476" s="50" t="s">
        <v>1</v>
      </c>
      <c r="G476" s="51" t="s">
        <v>24</v>
      </c>
      <c r="H476" s="52" t="s">
        <v>76</v>
      </c>
      <c r="I476" s="52" t="s">
        <v>77</v>
      </c>
      <c r="J476" s="52" t="s">
        <v>56</v>
      </c>
      <c r="K476" s="52" t="s">
        <v>61</v>
      </c>
      <c r="L476" s="52" t="s">
        <v>57</v>
      </c>
      <c r="M476" s="52" t="s">
        <v>62</v>
      </c>
      <c r="N476" s="52" t="s">
        <v>58</v>
      </c>
      <c r="O476" s="52" t="s">
        <v>63</v>
      </c>
      <c r="P476" s="52" t="s">
        <v>59</v>
      </c>
      <c r="Q476" s="52" t="s">
        <v>78</v>
      </c>
      <c r="R476" s="52" t="s">
        <v>128</v>
      </c>
      <c r="S476" s="52" t="s">
        <v>43</v>
      </c>
      <c r="T476" s="52" t="s">
        <v>5</v>
      </c>
      <c r="U476" s="48" t="s">
        <v>2</v>
      </c>
      <c r="V476" s="86" t="s">
        <v>73</v>
      </c>
      <c r="W476" s="87" t="s">
        <v>21</v>
      </c>
      <c r="X476" s="49" t="s">
        <v>18</v>
      </c>
      <c r="Y476" s="88" t="s">
        <v>7</v>
      </c>
    </row>
    <row r="477" spans="1:25" ht="15.75" thickBot="1" x14ac:dyDescent="0.3">
      <c r="A477" s="449">
        <v>1486332</v>
      </c>
      <c r="B477" s="278" t="s">
        <v>122</v>
      </c>
      <c r="C477" s="449">
        <v>1920</v>
      </c>
      <c r="D477" s="449">
        <v>2137</v>
      </c>
      <c r="E477" s="454">
        <v>1862</v>
      </c>
      <c r="F477" s="455">
        <f>E477/D477</f>
        <v>0.87131492746841366</v>
      </c>
      <c r="G477" s="54">
        <v>45058</v>
      </c>
      <c r="H477" s="89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1"/>
      <c r="T477" s="413"/>
      <c r="U477" s="123"/>
      <c r="V477" s="91"/>
      <c r="W477" s="93" t="s">
        <v>79</v>
      </c>
      <c r="X477" s="279">
        <v>578.5</v>
      </c>
      <c r="Y477" s="84" t="s">
        <v>74</v>
      </c>
    </row>
    <row r="478" spans="1:25" ht="16.5" thickBot="1" x14ac:dyDescent="0.25">
      <c r="A478" s="94"/>
      <c r="B478" s="95"/>
      <c r="C478" s="95"/>
      <c r="D478" s="95"/>
      <c r="E478" s="95"/>
      <c r="F478" s="95"/>
      <c r="G478" s="96"/>
      <c r="H478" s="97">
        <v>93</v>
      </c>
      <c r="I478" s="98"/>
      <c r="J478" s="98">
        <v>5</v>
      </c>
      <c r="K478" s="98"/>
      <c r="L478" s="98"/>
      <c r="M478" s="98"/>
      <c r="N478" s="98"/>
      <c r="O478" s="98"/>
      <c r="P478" s="98"/>
      <c r="Q478" s="98"/>
      <c r="R478" s="98"/>
      <c r="S478" s="325">
        <v>24</v>
      </c>
      <c r="T478" s="324">
        <f>SUM(H478,J478,L478,N478,P478,R478,S478)</f>
        <v>122</v>
      </c>
      <c r="U478" s="417">
        <f>($T478)/$D$477</f>
        <v>5.7089377632194668E-2</v>
      </c>
      <c r="V478" s="101">
        <f>D477</f>
        <v>2137</v>
      </c>
      <c r="W478" s="271" t="s">
        <v>16</v>
      </c>
      <c r="X478" s="95">
        <f>T478</f>
        <v>122</v>
      </c>
      <c r="Y478" s="280" t="s">
        <v>135</v>
      </c>
    </row>
    <row r="479" spans="1:25" ht="16.5" thickBot="1" x14ac:dyDescent="0.25">
      <c r="A479" s="104"/>
      <c r="B479" s="105"/>
      <c r="C479" s="105"/>
      <c r="D479" s="105"/>
      <c r="E479" s="105"/>
      <c r="F479" s="105"/>
      <c r="G479" s="106"/>
      <c r="H479" s="107">
        <v>22</v>
      </c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326">
        <v>2</v>
      </c>
      <c r="T479" s="322">
        <f t="shared" ref="T479:T505" si="66">SUM(H479,J479,L479,N479,P479,R479,S479)</f>
        <v>24</v>
      </c>
      <c r="U479" s="100">
        <f t="shared" ref="U479:U505" si="67">($T479)/$D$477</f>
        <v>1.1230697239120261E-2</v>
      </c>
      <c r="V479" s="101">
        <f>D477</f>
        <v>2137</v>
      </c>
      <c r="W479" s="272" t="s">
        <v>6</v>
      </c>
      <c r="X479" s="95">
        <f t="shared" ref="X479:X514" si="68">T479</f>
        <v>24</v>
      </c>
      <c r="Y479" s="280" t="s">
        <v>173</v>
      </c>
    </row>
    <row r="480" spans="1:25" ht="16.5" thickBot="1" x14ac:dyDescent="0.25">
      <c r="A480" s="104"/>
      <c r="B480" s="105"/>
      <c r="C480" s="105"/>
      <c r="D480" s="105"/>
      <c r="E480" s="112"/>
      <c r="F480" s="112"/>
      <c r="G480" s="106"/>
      <c r="H480" s="107">
        <v>23</v>
      </c>
      <c r="I480" s="69"/>
      <c r="J480" s="69">
        <v>2</v>
      </c>
      <c r="K480" s="69"/>
      <c r="L480" s="69"/>
      <c r="M480" s="69"/>
      <c r="N480" s="69"/>
      <c r="O480" s="69"/>
      <c r="P480" s="69"/>
      <c r="Q480" s="69"/>
      <c r="R480" s="69"/>
      <c r="S480" s="326">
        <v>1</v>
      </c>
      <c r="T480" s="322">
        <f t="shared" si="66"/>
        <v>26</v>
      </c>
      <c r="U480" s="100">
        <f t="shared" si="67"/>
        <v>1.2166588675713618E-2</v>
      </c>
      <c r="V480" s="101">
        <f>D477</f>
        <v>2137</v>
      </c>
      <c r="W480" s="272" t="s">
        <v>14</v>
      </c>
      <c r="X480" s="95">
        <f t="shared" si="68"/>
        <v>26</v>
      </c>
      <c r="Y480" s="318"/>
    </row>
    <row r="481" spans="1:25" ht="16.5" thickBot="1" x14ac:dyDescent="0.25">
      <c r="A481" s="104"/>
      <c r="B481" s="105"/>
      <c r="C481" s="105"/>
      <c r="D481" s="105"/>
      <c r="E481" s="112"/>
      <c r="F481" s="112"/>
      <c r="G481" s="106"/>
      <c r="H481" s="107">
        <v>5</v>
      </c>
      <c r="I481" s="69"/>
      <c r="J481" s="69">
        <v>1</v>
      </c>
      <c r="K481" s="69"/>
      <c r="L481" s="69"/>
      <c r="M481" s="69"/>
      <c r="N481" s="69"/>
      <c r="O481" s="69"/>
      <c r="P481" s="69"/>
      <c r="Q481" s="69"/>
      <c r="R481" s="69"/>
      <c r="S481" s="326">
        <v>2</v>
      </c>
      <c r="T481" s="322">
        <f t="shared" si="66"/>
        <v>8</v>
      </c>
      <c r="U481" s="100">
        <f t="shared" si="67"/>
        <v>3.7435657463734209E-3</v>
      </c>
      <c r="V481" s="101">
        <f>D477</f>
        <v>2137</v>
      </c>
      <c r="W481" s="272" t="s">
        <v>15</v>
      </c>
      <c r="X481" s="95">
        <f t="shared" si="68"/>
        <v>8</v>
      </c>
      <c r="Y481" s="442"/>
    </row>
    <row r="482" spans="1:25" ht="16.5" thickBot="1" x14ac:dyDescent="0.25">
      <c r="A482" s="104"/>
      <c r="B482" s="105"/>
      <c r="C482" s="105"/>
      <c r="D482" s="105"/>
      <c r="E482" s="112"/>
      <c r="F482" s="112"/>
      <c r="G482" s="106"/>
      <c r="H482" s="107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326"/>
      <c r="T482" s="322">
        <f t="shared" si="66"/>
        <v>0</v>
      </c>
      <c r="U482" s="100">
        <f t="shared" si="67"/>
        <v>0</v>
      </c>
      <c r="V482" s="101">
        <f>D477</f>
        <v>2137</v>
      </c>
      <c r="W482" s="272" t="s">
        <v>32</v>
      </c>
      <c r="X482" s="95">
        <f t="shared" si="68"/>
        <v>0</v>
      </c>
      <c r="Y482" s="442"/>
    </row>
    <row r="483" spans="1:25" ht="16.5" thickBot="1" x14ac:dyDescent="0.25">
      <c r="A483" s="104"/>
      <c r="B483" s="105"/>
      <c r="C483" s="105"/>
      <c r="D483" s="105"/>
      <c r="E483" s="112"/>
      <c r="F483" s="112"/>
      <c r="G483" s="106"/>
      <c r="H483" s="107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326"/>
      <c r="T483" s="322">
        <f t="shared" si="66"/>
        <v>0</v>
      </c>
      <c r="U483" s="100">
        <f t="shared" si="67"/>
        <v>0</v>
      </c>
      <c r="V483" s="101">
        <f>D477</f>
        <v>2137</v>
      </c>
      <c r="W483" s="272" t="s">
        <v>33</v>
      </c>
      <c r="X483" s="95">
        <f t="shared" si="68"/>
        <v>0</v>
      </c>
      <c r="Y483" s="113"/>
    </row>
    <row r="484" spans="1:25" ht="16.5" thickBot="1" x14ac:dyDescent="0.25">
      <c r="A484" s="104"/>
      <c r="B484" s="105"/>
      <c r="C484" s="105"/>
      <c r="D484" s="105"/>
      <c r="E484" s="112"/>
      <c r="F484" s="112"/>
      <c r="G484" s="106"/>
      <c r="H484" s="107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326"/>
      <c r="T484" s="322">
        <f t="shared" si="66"/>
        <v>0</v>
      </c>
      <c r="U484" s="100">
        <f t="shared" si="67"/>
        <v>0</v>
      </c>
      <c r="V484" s="101">
        <f>D477</f>
        <v>2137</v>
      </c>
      <c r="W484" s="272" t="s">
        <v>219</v>
      </c>
      <c r="X484" s="95">
        <f t="shared" si="68"/>
        <v>0</v>
      </c>
      <c r="Y484" s="457"/>
    </row>
    <row r="485" spans="1:25" ht="16.5" thickBot="1" x14ac:dyDescent="0.25">
      <c r="A485" s="104"/>
      <c r="B485" s="105"/>
      <c r="C485" s="105"/>
      <c r="D485" s="105"/>
      <c r="E485" s="112"/>
      <c r="F485" s="112"/>
      <c r="G485" s="106"/>
      <c r="H485" s="107">
        <v>1</v>
      </c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326"/>
      <c r="T485" s="322">
        <f t="shared" si="66"/>
        <v>1</v>
      </c>
      <c r="U485" s="100">
        <f t="shared" si="67"/>
        <v>4.6794571829667761E-4</v>
      </c>
      <c r="V485" s="101">
        <f>D477</f>
        <v>2137</v>
      </c>
      <c r="W485" s="272" t="s">
        <v>31</v>
      </c>
      <c r="X485" s="95">
        <f t="shared" si="68"/>
        <v>1</v>
      </c>
      <c r="Y485" s="113"/>
    </row>
    <row r="486" spans="1:25" ht="16.5" thickBot="1" x14ac:dyDescent="0.25">
      <c r="A486" s="104"/>
      <c r="B486" s="105"/>
      <c r="C486" s="105"/>
      <c r="D486" s="105"/>
      <c r="E486" s="112"/>
      <c r="F486" s="112"/>
      <c r="G486" s="106"/>
      <c r="H486" s="107">
        <v>2</v>
      </c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326">
        <v>4</v>
      </c>
      <c r="T486" s="322">
        <f t="shared" si="66"/>
        <v>6</v>
      </c>
      <c r="U486" s="100">
        <f t="shared" si="67"/>
        <v>2.8076743097800653E-3</v>
      </c>
      <c r="V486" s="101">
        <f>D477</f>
        <v>2137</v>
      </c>
      <c r="W486" s="272" t="s">
        <v>0</v>
      </c>
      <c r="X486" s="95">
        <f t="shared" si="68"/>
        <v>6</v>
      </c>
      <c r="Y486" s="318"/>
    </row>
    <row r="487" spans="1:25" ht="16.5" thickBot="1" x14ac:dyDescent="0.25">
      <c r="A487" s="104"/>
      <c r="B487" s="105"/>
      <c r="C487" s="105"/>
      <c r="D487" s="105"/>
      <c r="E487" s="112"/>
      <c r="F487" s="112"/>
      <c r="G487" s="106"/>
      <c r="H487" s="107">
        <v>14</v>
      </c>
      <c r="I487" s="69"/>
      <c r="J487" s="69">
        <v>3</v>
      </c>
      <c r="K487" s="69"/>
      <c r="L487" s="69"/>
      <c r="M487" s="69"/>
      <c r="N487" s="69"/>
      <c r="O487" s="69"/>
      <c r="P487" s="69"/>
      <c r="Q487" s="69"/>
      <c r="R487" s="69"/>
      <c r="S487" s="326"/>
      <c r="T487" s="322">
        <f t="shared" si="66"/>
        <v>17</v>
      </c>
      <c r="U487" s="100">
        <f t="shared" si="67"/>
        <v>7.9550772110435191E-3</v>
      </c>
      <c r="V487" s="101">
        <f>D477</f>
        <v>2137</v>
      </c>
      <c r="W487" s="272" t="s">
        <v>12</v>
      </c>
      <c r="X487" s="95">
        <f t="shared" si="68"/>
        <v>17</v>
      </c>
      <c r="Y487" s="114"/>
    </row>
    <row r="488" spans="1:25" ht="16.5" thickBot="1" x14ac:dyDescent="0.25">
      <c r="A488" s="104"/>
      <c r="B488" s="105"/>
      <c r="C488" s="105"/>
      <c r="D488" s="105"/>
      <c r="E488" s="112"/>
      <c r="F488" s="112" t="s">
        <v>109</v>
      </c>
      <c r="G488" s="106"/>
      <c r="H488" s="107">
        <v>23</v>
      </c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326">
        <v>3</v>
      </c>
      <c r="T488" s="322">
        <f t="shared" si="66"/>
        <v>26</v>
      </c>
      <c r="U488" s="100">
        <f t="shared" si="67"/>
        <v>1.2166588675713618E-2</v>
      </c>
      <c r="V488" s="101">
        <f>D477</f>
        <v>2137</v>
      </c>
      <c r="W488" s="272" t="s">
        <v>35</v>
      </c>
      <c r="X488" s="95">
        <f t="shared" si="68"/>
        <v>26</v>
      </c>
      <c r="Y488" s="114"/>
    </row>
    <row r="489" spans="1:25" ht="16.5" thickBot="1" x14ac:dyDescent="0.25">
      <c r="A489" s="104"/>
      <c r="B489" s="105"/>
      <c r="C489" s="105"/>
      <c r="D489" s="105"/>
      <c r="E489" s="112"/>
      <c r="F489" s="112"/>
      <c r="G489" s="106"/>
      <c r="H489" s="107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326"/>
      <c r="T489" s="322">
        <f t="shared" si="66"/>
        <v>0</v>
      </c>
      <c r="U489" s="100">
        <f t="shared" si="67"/>
        <v>0</v>
      </c>
      <c r="V489" s="101">
        <f>D477</f>
        <v>2137</v>
      </c>
      <c r="W489" s="273" t="s">
        <v>29</v>
      </c>
      <c r="X489" s="95">
        <f t="shared" si="68"/>
        <v>0</v>
      </c>
      <c r="Y489" s="111"/>
    </row>
    <row r="490" spans="1:25" ht="16.5" thickBot="1" x14ac:dyDescent="0.25">
      <c r="A490" s="104"/>
      <c r="B490" s="105"/>
      <c r="C490" s="105"/>
      <c r="D490" s="105"/>
      <c r="E490" s="112"/>
      <c r="F490" s="112"/>
      <c r="G490" s="117"/>
      <c r="H490" s="118">
        <v>1</v>
      </c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326"/>
      <c r="T490" s="322">
        <f t="shared" si="66"/>
        <v>1</v>
      </c>
      <c r="U490" s="100">
        <f t="shared" si="67"/>
        <v>4.6794571829667761E-4</v>
      </c>
      <c r="V490" s="101">
        <f>D477</f>
        <v>2137</v>
      </c>
      <c r="W490" s="273" t="s">
        <v>28</v>
      </c>
      <c r="X490" s="95">
        <f t="shared" si="68"/>
        <v>1</v>
      </c>
      <c r="Y490" s="282"/>
    </row>
    <row r="491" spans="1:25" ht="16.5" thickBot="1" x14ac:dyDescent="0.25">
      <c r="A491" s="104"/>
      <c r="B491" s="105"/>
      <c r="C491" s="105"/>
      <c r="D491" s="105"/>
      <c r="E491" s="112"/>
      <c r="F491" s="112"/>
      <c r="G491" s="117"/>
      <c r="H491" s="118">
        <v>3</v>
      </c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326"/>
      <c r="T491" s="322">
        <f t="shared" si="66"/>
        <v>3</v>
      </c>
      <c r="U491" s="100">
        <f t="shared" si="67"/>
        <v>1.4038371548900327E-3</v>
      </c>
      <c r="V491" s="101">
        <f>D477</f>
        <v>2137</v>
      </c>
      <c r="W491" s="273" t="s">
        <v>208</v>
      </c>
      <c r="X491" s="95">
        <f t="shared" si="68"/>
        <v>3</v>
      </c>
      <c r="Y491" s="111"/>
    </row>
    <row r="492" spans="1:25" ht="16.5" thickBot="1" x14ac:dyDescent="0.25">
      <c r="A492" s="104"/>
      <c r="B492" s="105"/>
      <c r="C492" s="105"/>
      <c r="D492" s="105"/>
      <c r="E492" s="112"/>
      <c r="F492" s="112"/>
      <c r="G492" s="117"/>
      <c r="H492" s="219"/>
      <c r="I492" s="220"/>
      <c r="J492" s="220"/>
      <c r="K492" s="220"/>
      <c r="L492" s="220"/>
      <c r="M492" s="220"/>
      <c r="N492" s="220"/>
      <c r="O492" s="220"/>
      <c r="P492" s="220"/>
      <c r="Q492" s="220"/>
      <c r="R492" s="220"/>
      <c r="S492" s="327"/>
      <c r="T492" s="323">
        <f t="shared" si="66"/>
        <v>0</v>
      </c>
      <c r="U492" s="320">
        <f t="shared" si="67"/>
        <v>0</v>
      </c>
      <c r="V492" s="311">
        <f>D477</f>
        <v>2137</v>
      </c>
      <c r="W492" s="274" t="s">
        <v>89</v>
      </c>
      <c r="X492" s="95">
        <f t="shared" si="68"/>
        <v>0</v>
      </c>
      <c r="Y492" s="282"/>
    </row>
    <row r="493" spans="1:25" ht="16.5" thickBot="1" x14ac:dyDescent="0.25">
      <c r="A493" s="104"/>
      <c r="B493" s="105"/>
      <c r="C493" s="105"/>
      <c r="D493" s="105"/>
      <c r="E493" s="112"/>
      <c r="F493" s="112"/>
      <c r="G493" s="106"/>
      <c r="H493" s="97"/>
      <c r="I493" s="119">
        <v>5</v>
      </c>
      <c r="J493" s="119"/>
      <c r="K493" s="119"/>
      <c r="L493" s="119"/>
      <c r="M493" s="119"/>
      <c r="N493" s="119"/>
      <c r="O493" s="119"/>
      <c r="P493" s="119"/>
      <c r="Q493" s="119"/>
      <c r="R493" s="119"/>
      <c r="S493" s="328"/>
      <c r="T493" s="324">
        <f t="shared" si="66"/>
        <v>0</v>
      </c>
      <c r="U493" s="216">
        <f t="shared" si="67"/>
        <v>0</v>
      </c>
      <c r="V493" s="101">
        <f>D477</f>
        <v>2137</v>
      </c>
      <c r="W493" s="275" t="s">
        <v>11</v>
      </c>
      <c r="X493" s="95">
        <f t="shared" si="68"/>
        <v>0</v>
      </c>
      <c r="Y493" s="114"/>
    </row>
    <row r="494" spans="1:25" ht="16.5" thickBot="1" x14ac:dyDescent="0.25">
      <c r="A494" s="104"/>
      <c r="B494" s="105"/>
      <c r="C494" s="105"/>
      <c r="D494" s="105"/>
      <c r="E494" s="112"/>
      <c r="F494" s="112"/>
      <c r="G494" s="106"/>
      <c r="H494" s="107"/>
      <c r="I494" s="283"/>
      <c r="J494" s="69"/>
      <c r="K494" s="69"/>
      <c r="L494" s="69"/>
      <c r="M494" s="69"/>
      <c r="N494" s="69"/>
      <c r="O494" s="69"/>
      <c r="P494" s="69"/>
      <c r="Q494" s="69"/>
      <c r="R494" s="69"/>
      <c r="S494" s="326"/>
      <c r="T494" s="322">
        <f t="shared" si="66"/>
        <v>0</v>
      </c>
      <c r="U494" s="100">
        <f t="shared" si="67"/>
        <v>0</v>
      </c>
      <c r="V494" s="101">
        <f>D477</f>
        <v>2137</v>
      </c>
      <c r="W494" s="474" t="s">
        <v>102</v>
      </c>
      <c r="X494" s="95">
        <f t="shared" si="68"/>
        <v>0</v>
      </c>
      <c r="Y494" s="114"/>
    </row>
    <row r="495" spans="1:25" ht="16.5" thickBot="1" x14ac:dyDescent="0.25">
      <c r="A495" s="104"/>
      <c r="B495" s="105"/>
      <c r="C495" s="105"/>
      <c r="D495" s="105"/>
      <c r="E495" s="112"/>
      <c r="F495" s="112"/>
      <c r="G495" s="106"/>
      <c r="H495" s="107"/>
      <c r="I495" s="284">
        <v>3</v>
      </c>
      <c r="J495" s="69">
        <v>2</v>
      </c>
      <c r="K495" s="69"/>
      <c r="L495" s="69"/>
      <c r="M495" s="69"/>
      <c r="N495" s="69"/>
      <c r="O495" s="69"/>
      <c r="P495" s="69"/>
      <c r="Q495" s="69"/>
      <c r="R495" s="69"/>
      <c r="S495" s="326">
        <v>2</v>
      </c>
      <c r="T495" s="322">
        <f t="shared" si="66"/>
        <v>4</v>
      </c>
      <c r="U495" s="100">
        <f t="shared" si="67"/>
        <v>1.8717828731867104E-3</v>
      </c>
      <c r="V495" s="101">
        <f>D477</f>
        <v>2137</v>
      </c>
      <c r="W495" s="272" t="s">
        <v>3</v>
      </c>
      <c r="X495" s="95">
        <f t="shared" si="68"/>
        <v>4</v>
      </c>
      <c r="Y495" s="113"/>
    </row>
    <row r="496" spans="1:25" ht="16.5" thickBot="1" x14ac:dyDescent="0.25">
      <c r="A496" s="104"/>
      <c r="B496" s="105"/>
      <c r="C496" s="105"/>
      <c r="D496" s="105"/>
      <c r="E496" s="105"/>
      <c r="F496" s="112"/>
      <c r="G496" s="106"/>
      <c r="H496" s="107"/>
      <c r="I496" s="284">
        <v>6</v>
      </c>
      <c r="J496" s="69">
        <v>3</v>
      </c>
      <c r="K496" s="69"/>
      <c r="L496" s="69"/>
      <c r="M496" s="69"/>
      <c r="N496" s="69"/>
      <c r="O496" s="69"/>
      <c r="P496" s="69"/>
      <c r="Q496" s="69"/>
      <c r="R496" s="69"/>
      <c r="S496" s="326"/>
      <c r="T496" s="322">
        <f t="shared" si="66"/>
        <v>3</v>
      </c>
      <c r="U496" s="100">
        <f t="shared" si="67"/>
        <v>1.4038371548900327E-3</v>
      </c>
      <c r="V496" s="101">
        <f>D477</f>
        <v>2137</v>
      </c>
      <c r="W496" s="272" t="s">
        <v>8</v>
      </c>
      <c r="X496" s="95">
        <f t="shared" si="68"/>
        <v>3</v>
      </c>
      <c r="Y496" s="114"/>
    </row>
    <row r="497" spans="1:25" ht="16.5" thickBot="1" x14ac:dyDescent="0.25">
      <c r="A497" s="104"/>
      <c r="B497" s="105"/>
      <c r="C497" s="105"/>
      <c r="D497" s="105"/>
      <c r="E497" s="105"/>
      <c r="F497" s="112"/>
      <c r="G497" s="106"/>
      <c r="H497" s="107"/>
      <c r="I497" s="284">
        <v>3</v>
      </c>
      <c r="J497" s="69"/>
      <c r="K497" s="69"/>
      <c r="L497" s="69"/>
      <c r="M497" s="69"/>
      <c r="N497" s="69"/>
      <c r="O497" s="69"/>
      <c r="P497" s="69"/>
      <c r="Q497" s="69"/>
      <c r="R497" s="69"/>
      <c r="S497" s="326"/>
      <c r="T497" s="322">
        <f t="shared" si="66"/>
        <v>0</v>
      </c>
      <c r="U497" s="100">
        <f t="shared" si="67"/>
        <v>0</v>
      </c>
      <c r="V497" s="101">
        <f>D477</f>
        <v>2137</v>
      </c>
      <c r="W497" s="272" t="s">
        <v>9</v>
      </c>
      <c r="X497" s="95">
        <f t="shared" si="68"/>
        <v>0</v>
      </c>
      <c r="Y497" s="114"/>
    </row>
    <row r="498" spans="1:25" ht="16.5" thickBot="1" x14ac:dyDescent="0.25">
      <c r="A498" s="104"/>
      <c r="B498" s="105"/>
      <c r="C498" s="105"/>
      <c r="D498" s="105"/>
      <c r="E498" s="105"/>
      <c r="F498" s="112"/>
      <c r="G498" s="106"/>
      <c r="H498" s="107"/>
      <c r="I498" s="284">
        <v>3</v>
      </c>
      <c r="J498" s="69"/>
      <c r="K498" s="69"/>
      <c r="L498" s="69"/>
      <c r="M498" s="69"/>
      <c r="N498" s="69"/>
      <c r="O498" s="69"/>
      <c r="P498" s="69"/>
      <c r="Q498" s="69"/>
      <c r="R498" s="69"/>
      <c r="S498" s="326"/>
      <c r="T498" s="322">
        <f t="shared" si="66"/>
        <v>0</v>
      </c>
      <c r="U498" s="100">
        <f t="shared" si="67"/>
        <v>0</v>
      </c>
      <c r="V498" s="101">
        <f>D477</f>
        <v>2137</v>
      </c>
      <c r="W498" s="272" t="s">
        <v>81</v>
      </c>
      <c r="X498" s="95">
        <f t="shared" si="68"/>
        <v>0</v>
      </c>
      <c r="Y498" s="114"/>
    </row>
    <row r="499" spans="1:25" ht="16.5" thickBot="1" x14ac:dyDescent="0.25">
      <c r="A499" s="104"/>
      <c r="B499" s="105"/>
      <c r="C499" s="105"/>
      <c r="D499" s="105"/>
      <c r="E499" s="105"/>
      <c r="F499" s="112"/>
      <c r="G499" s="106"/>
      <c r="H499" s="107"/>
      <c r="I499" s="284">
        <v>1</v>
      </c>
      <c r="J499" s="69">
        <v>1</v>
      </c>
      <c r="K499" s="69"/>
      <c r="L499" s="69"/>
      <c r="M499" s="69"/>
      <c r="N499" s="69"/>
      <c r="O499" s="69"/>
      <c r="P499" s="69"/>
      <c r="Q499" s="69"/>
      <c r="R499" s="69"/>
      <c r="S499" s="326"/>
      <c r="T499" s="322">
        <f t="shared" si="66"/>
        <v>1</v>
      </c>
      <c r="U499" s="100">
        <f t="shared" si="67"/>
        <v>4.6794571829667761E-4</v>
      </c>
      <c r="V499" s="101">
        <f>D477</f>
        <v>2137</v>
      </c>
      <c r="W499" s="272" t="s">
        <v>20</v>
      </c>
      <c r="X499" s="95">
        <f t="shared" si="68"/>
        <v>1</v>
      </c>
      <c r="Y499" s="114"/>
    </row>
    <row r="500" spans="1:25" ht="16.5" thickBot="1" x14ac:dyDescent="0.25">
      <c r="A500" s="104"/>
      <c r="B500" s="105"/>
      <c r="C500" s="105"/>
      <c r="D500" s="105"/>
      <c r="E500" s="105"/>
      <c r="F500" s="112"/>
      <c r="G500" s="106"/>
      <c r="H500" s="107"/>
      <c r="I500" s="284"/>
      <c r="J500" s="69"/>
      <c r="K500" s="69"/>
      <c r="L500" s="69"/>
      <c r="M500" s="69"/>
      <c r="N500" s="69"/>
      <c r="O500" s="69"/>
      <c r="P500" s="69"/>
      <c r="Q500" s="69"/>
      <c r="R500" s="69"/>
      <c r="S500" s="326"/>
      <c r="T500" s="322">
        <f t="shared" si="66"/>
        <v>0</v>
      </c>
      <c r="U500" s="100">
        <f t="shared" si="67"/>
        <v>0</v>
      </c>
      <c r="V500" s="101">
        <f>D477</f>
        <v>2137</v>
      </c>
      <c r="W500" s="272" t="s">
        <v>82</v>
      </c>
      <c r="X500" s="95">
        <f t="shared" si="68"/>
        <v>0</v>
      </c>
      <c r="Y500" s="103" t="s">
        <v>445</v>
      </c>
    </row>
    <row r="501" spans="1:25" ht="16.5" thickBot="1" x14ac:dyDescent="0.25">
      <c r="A501" s="104"/>
      <c r="B501" s="105"/>
      <c r="C501" s="105"/>
      <c r="D501" s="105"/>
      <c r="E501" s="105"/>
      <c r="F501" s="112"/>
      <c r="G501" s="106"/>
      <c r="H501" s="107"/>
      <c r="I501" s="284"/>
      <c r="J501" s="69"/>
      <c r="K501" s="69"/>
      <c r="L501" s="69"/>
      <c r="M501" s="69"/>
      <c r="N501" s="69"/>
      <c r="O501" s="69"/>
      <c r="P501" s="69"/>
      <c r="Q501" s="69"/>
      <c r="R501" s="69"/>
      <c r="S501" s="326"/>
      <c r="T501" s="322">
        <f t="shared" si="66"/>
        <v>0</v>
      </c>
      <c r="U501" s="100">
        <f t="shared" si="67"/>
        <v>0</v>
      </c>
      <c r="V501" s="101">
        <f>D477</f>
        <v>2137</v>
      </c>
      <c r="W501" s="475" t="s">
        <v>190</v>
      </c>
      <c r="X501" s="95">
        <f t="shared" si="68"/>
        <v>0</v>
      </c>
      <c r="Y501" s="103" t="s">
        <v>446</v>
      </c>
    </row>
    <row r="502" spans="1:25" ht="16.5" thickBot="1" x14ac:dyDescent="0.25">
      <c r="A502" s="104"/>
      <c r="B502" s="105"/>
      <c r="C502" s="105"/>
      <c r="D502" s="105"/>
      <c r="E502" s="112"/>
      <c r="F502" s="112"/>
      <c r="G502" s="106"/>
      <c r="H502" s="107"/>
      <c r="I502" s="284">
        <v>11</v>
      </c>
      <c r="J502" s="69">
        <v>1</v>
      </c>
      <c r="K502" s="69"/>
      <c r="L502" s="69"/>
      <c r="M502" s="69"/>
      <c r="N502" s="69"/>
      <c r="O502" s="69"/>
      <c r="P502" s="69"/>
      <c r="Q502" s="69"/>
      <c r="R502" s="69"/>
      <c r="S502" s="326"/>
      <c r="T502" s="322">
        <f t="shared" si="66"/>
        <v>1</v>
      </c>
      <c r="U502" s="100">
        <f t="shared" si="67"/>
        <v>4.6794571829667761E-4</v>
      </c>
      <c r="V502" s="101">
        <f>D477</f>
        <v>2137</v>
      </c>
      <c r="W502" s="272" t="s">
        <v>13</v>
      </c>
      <c r="X502" s="95">
        <f t="shared" si="68"/>
        <v>1</v>
      </c>
      <c r="Y502" s="103"/>
    </row>
    <row r="503" spans="1:25" ht="16.5" thickBot="1" x14ac:dyDescent="0.25">
      <c r="A503" s="104"/>
      <c r="B503" s="105"/>
      <c r="C503" s="105"/>
      <c r="D503" s="105"/>
      <c r="E503" s="112"/>
      <c r="F503" s="112"/>
      <c r="G503" s="106"/>
      <c r="H503" s="107"/>
      <c r="I503" s="69">
        <v>9</v>
      </c>
      <c r="J503" s="69"/>
      <c r="K503" s="69"/>
      <c r="L503" s="69"/>
      <c r="M503" s="69"/>
      <c r="N503" s="69"/>
      <c r="O503" s="69"/>
      <c r="P503" s="69"/>
      <c r="Q503" s="69"/>
      <c r="R503" s="69"/>
      <c r="S503" s="326"/>
      <c r="T503" s="322">
        <f t="shared" si="66"/>
        <v>0</v>
      </c>
      <c r="U503" s="100">
        <f t="shared" si="67"/>
        <v>0</v>
      </c>
      <c r="V503" s="101">
        <f>D477</f>
        <v>2137</v>
      </c>
      <c r="W503" s="273" t="s">
        <v>198</v>
      </c>
      <c r="X503" s="95">
        <f t="shared" si="68"/>
        <v>0</v>
      </c>
      <c r="Y503" s="113"/>
    </row>
    <row r="504" spans="1:25" ht="16.5" thickBot="1" x14ac:dyDescent="0.25">
      <c r="A504" s="104"/>
      <c r="B504" s="105"/>
      <c r="C504" s="105"/>
      <c r="D504" s="105"/>
      <c r="E504" s="112"/>
      <c r="F504" s="112"/>
      <c r="G504" s="106"/>
      <c r="H504" s="107"/>
      <c r="I504" s="69"/>
      <c r="J504" s="69">
        <v>2</v>
      </c>
      <c r="K504" s="69"/>
      <c r="L504" s="69"/>
      <c r="M504" s="69"/>
      <c r="N504" s="69"/>
      <c r="O504" s="69"/>
      <c r="P504" s="69"/>
      <c r="Q504" s="69"/>
      <c r="R504" s="69"/>
      <c r="S504" s="326"/>
      <c r="T504" s="322">
        <f t="shared" si="66"/>
        <v>2</v>
      </c>
      <c r="U504" s="100">
        <f t="shared" si="67"/>
        <v>9.3589143659335522E-4</v>
      </c>
      <c r="V504" s="101">
        <f>D477</f>
        <v>2137</v>
      </c>
      <c r="W504" s="273" t="s">
        <v>100</v>
      </c>
      <c r="X504" s="95">
        <f t="shared" si="68"/>
        <v>2</v>
      </c>
      <c r="Y504" s="113"/>
    </row>
    <row r="505" spans="1:25" ht="16.5" thickBot="1" x14ac:dyDescent="0.25">
      <c r="A505" s="104"/>
      <c r="B505" s="105"/>
      <c r="C505" s="105"/>
      <c r="D505" s="105"/>
      <c r="E505" s="112"/>
      <c r="F505" s="112"/>
      <c r="G505" s="106"/>
      <c r="H505" s="115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329"/>
      <c r="T505" s="323">
        <f t="shared" si="66"/>
        <v>0</v>
      </c>
      <c r="U505" s="418">
        <f t="shared" si="67"/>
        <v>0</v>
      </c>
      <c r="V505" s="101">
        <f>D477</f>
        <v>2137</v>
      </c>
      <c r="W505" s="276" t="s">
        <v>10</v>
      </c>
      <c r="X505" s="95">
        <f t="shared" si="68"/>
        <v>0</v>
      </c>
      <c r="Y505" s="103"/>
    </row>
    <row r="506" spans="1:25" ht="16.5" thickBot="1" x14ac:dyDescent="0.3">
      <c r="A506" s="104"/>
      <c r="B506" s="105"/>
      <c r="C506" s="105"/>
      <c r="D506" s="105"/>
      <c r="E506" s="112"/>
      <c r="F506" s="112"/>
      <c r="G506" s="106"/>
      <c r="H506" s="89"/>
      <c r="I506" s="90"/>
      <c r="J506" s="314"/>
      <c r="K506" s="90"/>
      <c r="L506" s="90"/>
      <c r="M506" s="90"/>
      <c r="N506" s="90"/>
      <c r="O506" s="90"/>
      <c r="P506" s="90"/>
      <c r="Q506" s="90"/>
      <c r="R506" s="90"/>
      <c r="S506" s="90"/>
      <c r="T506" s="321"/>
      <c r="U506" s="321"/>
      <c r="V506" s="123"/>
      <c r="W506" s="277" t="s">
        <v>172</v>
      </c>
      <c r="X506" s="95">
        <f t="shared" si="68"/>
        <v>0</v>
      </c>
      <c r="Y506" s="103" t="s">
        <v>444</v>
      </c>
    </row>
    <row r="507" spans="1:25" ht="16.5" thickBot="1" x14ac:dyDescent="0.25">
      <c r="A507" s="104"/>
      <c r="B507" s="105"/>
      <c r="C507" s="105"/>
      <c r="D507" s="105"/>
      <c r="E507" s="112"/>
      <c r="F507" s="112"/>
      <c r="G507" s="117"/>
      <c r="H507" s="97">
        <v>2</v>
      </c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325"/>
      <c r="T507" s="324">
        <f t="shared" ref="T507:T515" si="69">SUM(H507,J507,L507,N507,P507,R507,S507)</f>
        <v>2</v>
      </c>
      <c r="U507" s="216">
        <f>($T507)/$D$477</f>
        <v>9.3589143659335522E-4</v>
      </c>
      <c r="V507" s="101">
        <f>D477</f>
        <v>2137</v>
      </c>
      <c r="W507" s="271" t="s">
        <v>12</v>
      </c>
      <c r="X507" s="95">
        <f t="shared" si="68"/>
        <v>2</v>
      </c>
      <c r="Y507" s="103" t="s">
        <v>442</v>
      </c>
    </row>
    <row r="508" spans="1:25" ht="16.5" thickBot="1" x14ac:dyDescent="0.25">
      <c r="A508" s="104"/>
      <c r="B508" s="105"/>
      <c r="C508" s="105"/>
      <c r="D508" s="105"/>
      <c r="E508" s="112"/>
      <c r="F508" s="112"/>
      <c r="G508" s="117"/>
      <c r="H508" s="107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326"/>
      <c r="T508" s="322">
        <f t="shared" si="69"/>
        <v>0</v>
      </c>
      <c r="U508" s="216">
        <f t="shared" ref="U508:U515" si="70">($T508)/$D$477</f>
        <v>0</v>
      </c>
      <c r="V508" s="101">
        <f>D477</f>
        <v>2137</v>
      </c>
      <c r="W508" s="272" t="s">
        <v>87</v>
      </c>
      <c r="X508" s="95">
        <f t="shared" si="68"/>
        <v>0</v>
      </c>
      <c r="Y508" s="103" t="s">
        <v>407</v>
      </c>
    </row>
    <row r="509" spans="1:25" ht="16.5" thickBot="1" x14ac:dyDescent="0.25">
      <c r="A509" s="104"/>
      <c r="B509" s="105"/>
      <c r="C509" s="105"/>
      <c r="D509" s="105"/>
      <c r="E509" s="112"/>
      <c r="F509" s="112"/>
      <c r="G509" s="117"/>
      <c r="H509" s="107">
        <v>1</v>
      </c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326"/>
      <c r="T509" s="322">
        <f t="shared" si="69"/>
        <v>1</v>
      </c>
      <c r="U509" s="216">
        <f t="shared" si="70"/>
        <v>4.6794571829667761E-4</v>
      </c>
      <c r="V509" s="101">
        <f>D477</f>
        <v>2137</v>
      </c>
      <c r="W509" s="365" t="s">
        <v>16</v>
      </c>
      <c r="X509" s="95">
        <f t="shared" si="68"/>
        <v>1</v>
      </c>
      <c r="Y509" s="103" t="s">
        <v>451</v>
      </c>
    </row>
    <row r="510" spans="1:25" ht="16.5" thickBot="1" x14ac:dyDescent="0.25">
      <c r="A510" s="104"/>
      <c r="B510" s="105"/>
      <c r="C510" s="105"/>
      <c r="D510" s="105"/>
      <c r="E510" s="112"/>
      <c r="F510" s="112"/>
      <c r="G510" s="117"/>
      <c r="H510" s="107">
        <v>1</v>
      </c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326"/>
      <c r="T510" s="322">
        <f t="shared" si="69"/>
        <v>1</v>
      </c>
      <c r="U510" s="216">
        <f t="shared" si="70"/>
        <v>4.6794571829667761E-4</v>
      </c>
      <c r="V510" s="101">
        <f>D477</f>
        <v>2137</v>
      </c>
      <c r="W510" s="272" t="s">
        <v>75</v>
      </c>
      <c r="X510" s="95">
        <f t="shared" si="68"/>
        <v>1</v>
      </c>
      <c r="Y510" s="103" t="s">
        <v>443</v>
      </c>
    </row>
    <row r="511" spans="1:25" ht="16.5" thickBot="1" x14ac:dyDescent="0.25">
      <c r="A511" s="104"/>
      <c r="B511" s="105"/>
      <c r="C511" s="105"/>
      <c r="D511" s="105"/>
      <c r="E511" s="112"/>
      <c r="F511" s="112"/>
      <c r="G511" s="117"/>
      <c r="H511" s="107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326"/>
      <c r="T511" s="322">
        <f t="shared" si="69"/>
        <v>0</v>
      </c>
      <c r="U511" s="216">
        <f t="shared" si="70"/>
        <v>0</v>
      </c>
      <c r="V511" s="101">
        <f>D477</f>
        <v>2137</v>
      </c>
      <c r="W511" s="272" t="s">
        <v>183</v>
      </c>
      <c r="X511" s="95">
        <f t="shared" si="68"/>
        <v>0</v>
      </c>
      <c r="Y511" s="103"/>
    </row>
    <row r="512" spans="1:25" ht="16.5" thickBot="1" x14ac:dyDescent="0.25">
      <c r="A512" s="104"/>
      <c r="B512" s="105"/>
      <c r="C512" s="105"/>
      <c r="D512" s="105"/>
      <c r="E512" s="112"/>
      <c r="F512" s="112"/>
      <c r="G512" s="117"/>
      <c r="H512" s="107">
        <v>1</v>
      </c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326"/>
      <c r="T512" s="322">
        <f t="shared" si="69"/>
        <v>1</v>
      </c>
      <c r="U512" s="216">
        <f t="shared" si="70"/>
        <v>4.6794571829667761E-4</v>
      </c>
      <c r="V512" s="101">
        <f>D477</f>
        <v>2137</v>
      </c>
      <c r="W512" s="273" t="s">
        <v>28</v>
      </c>
      <c r="X512" s="95">
        <f t="shared" si="68"/>
        <v>1</v>
      </c>
      <c r="Y512" s="103"/>
    </row>
    <row r="513" spans="1:25" ht="16.5" thickBot="1" x14ac:dyDescent="0.25">
      <c r="A513" s="104"/>
      <c r="B513" s="105"/>
      <c r="C513" s="105"/>
      <c r="D513" s="105"/>
      <c r="E513" s="112"/>
      <c r="F513" s="112"/>
      <c r="G513" s="117"/>
      <c r="H513" s="115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329"/>
      <c r="T513" s="322">
        <f t="shared" si="69"/>
        <v>0</v>
      </c>
      <c r="U513" s="216">
        <f t="shared" si="70"/>
        <v>0</v>
      </c>
      <c r="V513" s="101">
        <f>D477</f>
        <v>2137</v>
      </c>
      <c r="W513" s="276" t="s">
        <v>184</v>
      </c>
      <c r="X513" s="95">
        <f t="shared" si="68"/>
        <v>0</v>
      </c>
      <c r="Y513" s="113"/>
    </row>
    <row r="514" spans="1:25" ht="16.5" thickBot="1" x14ac:dyDescent="0.25">
      <c r="A514" s="104"/>
      <c r="B514" s="105"/>
      <c r="C514" s="105"/>
      <c r="D514" s="105"/>
      <c r="E514" s="112"/>
      <c r="F514" s="112"/>
      <c r="G514" s="117"/>
      <c r="H514" s="115">
        <v>5</v>
      </c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329"/>
      <c r="T514" s="322">
        <f t="shared" si="69"/>
        <v>5</v>
      </c>
      <c r="U514" s="216">
        <f t="shared" si="70"/>
        <v>2.339728591483388E-3</v>
      </c>
      <c r="V514" s="101">
        <f>D477</f>
        <v>2137</v>
      </c>
      <c r="W514" s="276" t="s">
        <v>441</v>
      </c>
      <c r="X514" s="95">
        <f t="shared" si="68"/>
        <v>5</v>
      </c>
      <c r="Y514" s="103"/>
    </row>
    <row r="515" spans="1:25" ht="16.5" thickBot="1" x14ac:dyDescent="0.25">
      <c r="A515" s="125"/>
      <c r="B515" s="126"/>
      <c r="C515" s="126"/>
      <c r="D515" s="126"/>
      <c r="E515" s="127"/>
      <c r="F515" s="127"/>
      <c r="G515" s="128"/>
      <c r="H515" s="115">
        <v>20</v>
      </c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329"/>
      <c r="T515" s="322">
        <f t="shared" si="69"/>
        <v>20</v>
      </c>
      <c r="U515" s="320">
        <f t="shared" si="70"/>
        <v>9.358914365933552E-3</v>
      </c>
      <c r="V515" s="101">
        <f>D477</f>
        <v>2137</v>
      </c>
      <c r="W515" s="274" t="s">
        <v>163</v>
      </c>
      <c r="X515" s="279">
        <f>T515</f>
        <v>20</v>
      </c>
      <c r="Y515" s="285"/>
    </row>
    <row r="516" spans="1:25" ht="15.75" thickBot="1" x14ac:dyDescent="0.25">
      <c r="A516" s="130"/>
      <c r="B516" s="130"/>
      <c r="C516" s="130"/>
      <c r="D516" s="130"/>
      <c r="E516" s="130"/>
      <c r="F516" s="130"/>
      <c r="G516" s="53" t="s">
        <v>5</v>
      </c>
      <c r="H516" s="131">
        <f>SUM(H478:H515)</f>
        <v>217</v>
      </c>
      <c r="I516" s="131">
        <f>SUM(I478:I515)</f>
        <v>41</v>
      </c>
      <c r="J516" s="131">
        <f>SUM(J478:J515)</f>
        <v>20</v>
      </c>
      <c r="K516" s="131">
        <f t="shared" ref="K516:R516" si="71">SUM(K478:K515)</f>
        <v>0</v>
      </c>
      <c r="L516" s="131">
        <f t="shared" si="71"/>
        <v>0</v>
      </c>
      <c r="M516" s="131">
        <f t="shared" si="71"/>
        <v>0</v>
      </c>
      <c r="N516" s="131">
        <f t="shared" si="71"/>
        <v>0</v>
      </c>
      <c r="O516" s="131">
        <f t="shared" si="71"/>
        <v>0</v>
      </c>
      <c r="P516" s="131">
        <f t="shared" si="71"/>
        <v>0</v>
      </c>
      <c r="Q516" s="131">
        <f t="shared" si="71"/>
        <v>0</v>
      </c>
      <c r="R516" s="131">
        <f t="shared" si="71"/>
        <v>0</v>
      </c>
      <c r="S516" s="131">
        <f>SUM(S478:S515)</f>
        <v>38</v>
      </c>
      <c r="T516" s="262">
        <f>SUM(H516,J516,L516,N516,P516,R516,S516)</f>
        <v>275</v>
      </c>
      <c r="U516" s="216">
        <f>($T516)/$D$477</f>
        <v>0.12868507253158634</v>
      </c>
      <c r="V516" s="101">
        <f>D477</f>
        <v>2137</v>
      </c>
      <c r="W516" s="46"/>
    </row>
    <row r="518" spans="1:25" ht="15.75" thickBot="1" x14ac:dyDescent="0.3"/>
    <row r="519" spans="1:25" ht="75.75" thickBot="1" x14ac:dyDescent="0.3">
      <c r="A519" s="48"/>
      <c r="B519" s="48" t="s">
        <v>23</v>
      </c>
      <c r="C519" s="49" t="s">
        <v>55</v>
      </c>
      <c r="D519" s="49" t="s">
        <v>18</v>
      </c>
      <c r="E519" s="48" t="s">
        <v>17</v>
      </c>
      <c r="F519" s="50" t="s">
        <v>1</v>
      </c>
      <c r="G519" s="51" t="s">
        <v>24</v>
      </c>
      <c r="H519" s="52" t="s">
        <v>76</v>
      </c>
      <c r="I519" s="52" t="s">
        <v>77</v>
      </c>
      <c r="J519" s="52" t="s">
        <v>56</v>
      </c>
      <c r="K519" s="52" t="s">
        <v>61</v>
      </c>
      <c r="L519" s="52" t="s">
        <v>57</v>
      </c>
      <c r="M519" s="52" t="s">
        <v>62</v>
      </c>
      <c r="N519" s="52" t="s">
        <v>58</v>
      </c>
      <c r="O519" s="52" t="s">
        <v>63</v>
      </c>
      <c r="P519" s="52" t="s">
        <v>59</v>
      </c>
      <c r="Q519" s="52" t="s">
        <v>78</v>
      </c>
      <c r="R519" s="52" t="s">
        <v>128</v>
      </c>
      <c r="S519" s="52" t="s">
        <v>43</v>
      </c>
      <c r="T519" s="52" t="s">
        <v>5</v>
      </c>
      <c r="U519" s="48" t="s">
        <v>2</v>
      </c>
      <c r="V519" s="86" t="s">
        <v>73</v>
      </c>
      <c r="W519" s="87" t="s">
        <v>21</v>
      </c>
      <c r="X519" s="49" t="s">
        <v>18</v>
      </c>
      <c r="Y519" s="88" t="s">
        <v>7</v>
      </c>
    </row>
    <row r="520" spans="1:25" ht="15.75" thickBot="1" x14ac:dyDescent="0.3">
      <c r="A520" s="449">
        <v>1486333</v>
      </c>
      <c r="B520" s="278" t="s">
        <v>122</v>
      </c>
      <c r="C520" s="449">
        <v>1920</v>
      </c>
      <c r="D520" s="449">
        <v>2181</v>
      </c>
      <c r="E520" s="454">
        <v>1879</v>
      </c>
      <c r="F520" s="455">
        <f>E520/D520</f>
        <v>0.86153140761118752</v>
      </c>
      <c r="G520" s="54">
        <v>45063</v>
      </c>
      <c r="H520" s="89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1"/>
      <c r="T520" s="413"/>
      <c r="U520" s="123"/>
      <c r="V520" s="91"/>
      <c r="W520" s="93" t="s">
        <v>79</v>
      </c>
      <c r="X520" s="279">
        <v>578.5</v>
      </c>
      <c r="Y520" s="84" t="s">
        <v>74</v>
      </c>
    </row>
    <row r="521" spans="1:25" ht="16.5" thickBot="1" x14ac:dyDescent="0.25">
      <c r="A521" s="94"/>
      <c r="B521" s="95"/>
      <c r="C521" s="95"/>
      <c r="D521" s="95"/>
      <c r="E521" s="95"/>
      <c r="F521" s="95"/>
      <c r="G521" s="96"/>
      <c r="H521" s="97">
        <v>59</v>
      </c>
      <c r="I521" s="98"/>
      <c r="J521" s="98">
        <v>4</v>
      </c>
      <c r="K521" s="98"/>
      <c r="L521" s="98"/>
      <c r="M521" s="98"/>
      <c r="N521" s="98"/>
      <c r="O521" s="98"/>
      <c r="P521" s="98"/>
      <c r="Q521" s="98"/>
      <c r="R521" s="98"/>
      <c r="S521" s="325">
        <v>11</v>
      </c>
      <c r="T521" s="324">
        <f>SUM(H521,J521,L521,N521,P521,R521,S521)</f>
        <v>74</v>
      </c>
      <c r="U521" s="417">
        <f>($T521)/$D$520</f>
        <v>3.3929390187987164E-2</v>
      </c>
      <c r="V521" s="101">
        <f>D520</f>
        <v>2181</v>
      </c>
      <c r="W521" s="271" t="s">
        <v>16</v>
      </c>
      <c r="X521" s="95">
        <f>T521</f>
        <v>74</v>
      </c>
      <c r="Y521" s="280" t="s">
        <v>135</v>
      </c>
    </row>
    <row r="522" spans="1:25" ht="16.5" thickBot="1" x14ac:dyDescent="0.25">
      <c r="A522" s="104"/>
      <c r="B522" s="105"/>
      <c r="C522" s="105"/>
      <c r="D522" s="105"/>
      <c r="E522" s="105"/>
      <c r="F522" s="105"/>
      <c r="G522" s="106"/>
      <c r="H522" s="107">
        <v>63</v>
      </c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326">
        <v>3</v>
      </c>
      <c r="T522" s="322">
        <f t="shared" ref="T522:T548" si="72">SUM(H522,J522,L522,N522,P522,R522,S522)</f>
        <v>66</v>
      </c>
      <c r="U522" s="100">
        <f t="shared" ref="U522:U548" si="73">($T522)/$D$520</f>
        <v>3.0261348005502064E-2</v>
      </c>
      <c r="V522" s="101">
        <f>D520</f>
        <v>2181</v>
      </c>
      <c r="W522" s="272" t="s">
        <v>6</v>
      </c>
      <c r="X522" s="95">
        <f t="shared" ref="X522:X557" si="74">T522</f>
        <v>66</v>
      </c>
      <c r="Y522" s="280" t="s">
        <v>173</v>
      </c>
    </row>
    <row r="523" spans="1:25" ht="16.5" thickBot="1" x14ac:dyDescent="0.25">
      <c r="A523" s="104"/>
      <c r="B523" s="105"/>
      <c r="C523" s="105"/>
      <c r="D523" s="105"/>
      <c r="E523" s="112"/>
      <c r="F523" s="112"/>
      <c r="G523" s="106"/>
      <c r="H523" s="107">
        <v>24</v>
      </c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326">
        <v>2</v>
      </c>
      <c r="T523" s="322">
        <f t="shared" si="72"/>
        <v>26</v>
      </c>
      <c r="U523" s="100">
        <f t="shared" si="73"/>
        <v>1.1921137093076571E-2</v>
      </c>
      <c r="V523" s="101">
        <f>D520</f>
        <v>2181</v>
      </c>
      <c r="W523" s="272" t="s">
        <v>14</v>
      </c>
      <c r="X523" s="95">
        <f t="shared" si="74"/>
        <v>26</v>
      </c>
      <c r="Y523" s="318"/>
    </row>
    <row r="524" spans="1:25" ht="16.5" thickBot="1" x14ac:dyDescent="0.25">
      <c r="A524" s="104"/>
      <c r="B524" s="105"/>
      <c r="C524" s="105"/>
      <c r="D524" s="105"/>
      <c r="E524" s="112"/>
      <c r="F524" s="112"/>
      <c r="G524" s="106"/>
      <c r="H524" s="107">
        <v>1</v>
      </c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326"/>
      <c r="T524" s="322">
        <f t="shared" si="72"/>
        <v>1</v>
      </c>
      <c r="U524" s="100">
        <f t="shared" si="73"/>
        <v>4.5850527281063731E-4</v>
      </c>
      <c r="V524" s="101">
        <f>D520</f>
        <v>2181</v>
      </c>
      <c r="W524" s="272" t="s">
        <v>15</v>
      </c>
      <c r="X524" s="95">
        <f t="shared" si="74"/>
        <v>1</v>
      </c>
      <c r="Y524" s="442"/>
    </row>
    <row r="525" spans="1:25" ht="16.5" thickBot="1" x14ac:dyDescent="0.25">
      <c r="A525" s="104"/>
      <c r="B525" s="105"/>
      <c r="C525" s="105"/>
      <c r="D525" s="105"/>
      <c r="E525" s="112"/>
      <c r="F525" s="112"/>
      <c r="G525" s="106"/>
      <c r="H525" s="107">
        <v>3</v>
      </c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326"/>
      <c r="T525" s="322">
        <f t="shared" si="72"/>
        <v>3</v>
      </c>
      <c r="U525" s="100">
        <f t="shared" si="73"/>
        <v>1.375515818431912E-3</v>
      </c>
      <c r="V525" s="101">
        <f>D520</f>
        <v>2181</v>
      </c>
      <c r="W525" s="272" t="s">
        <v>32</v>
      </c>
      <c r="X525" s="95">
        <f t="shared" si="74"/>
        <v>3</v>
      </c>
      <c r="Y525" s="442"/>
    </row>
    <row r="526" spans="1:25" ht="16.5" thickBot="1" x14ac:dyDescent="0.25">
      <c r="A526" s="104"/>
      <c r="B526" s="105"/>
      <c r="C526" s="105"/>
      <c r="D526" s="105"/>
      <c r="E526" s="112"/>
      <c r="F526" s="112"/>
      <c r="G526" s="106"/>
      <c r="H526" s="107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326"/>
      <c r="T526" s="322">
        <f t="shared" si="72"/>
        <v>0</v>
      </c>
      <c r="U526" s="100">
        <f t="shared" si="73"/>
        <v>0</v>
      </c>
      <c r="V526" s="101">
        <f>D520</f>
        <v>2181</v>
      </c>
      <c r="W526" s="272" t="s">
        <v>33</v>
      </c>
      <c r="X526" s="95">
        <f t="shared" si="74"/>
        <v>0</v>
      </c>
      <c r="Y526" s="113"/>
    </row>
    <row r="527" spans="1:25" ht="16.5" thickBot="1" x14ac:dyDescent="0.25">
      <c r="A527" s="104"/>
      <c r="B527" s="105"/>
      <c r="C527" s="105"/>
      <c r="D527" s="105"/>
      <c r="E527" s="112"/>
      <c r="F527" s="112"/>
      <c r="G527" s="106"/>
      <c r="H527" s="107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326"/>
      <c r="T527" s="322">
        <f t="shared" si="72"/>
        <v>0</v>
      </c>
      <c r="U527" s="100">
        <f t="shared" si="73"/>
        <v>0</v>
      </c>
      <c r="V527" s="101">
        <f>D520</f>
        <v>2181</v>
      </c>
      <c r="W527" s="272" t="s">
        <v>219</v>
      </c>
      <c r="X527" s="95">
        <f t="shared" si="74"/>
        <v>0</v>
      </c>
      <c r="Y527" s="457"/>
    </row>
    <row r="528" spans="1:25" ht="16.5" thickBot="1" x14ac:dyDescent="0.25">
      <c r="A528" s="104"/>
      <c r="B528" s="105"/>
      <c r="C528" s="105"/>
      <c r="D528" s="105"/>
      <c r="E528" s="112"/>
      <c r="F528" s="112"/>
      <c r="G528" s="106"/>
      <c r="H528" s="107"/>
      <c r="I528" s="69"/>
      <c r="J528" s="69">
        <v>1</v>
      </c>
      <c r="K528" s="69"/>
      <c r="L528" s="69"/>
      <c r="M528" s="69"/>
      <c r="N528" s="69"/>
      <c r="O528" s="69"/>
      <c r="P528" s="69"/>
      <c r="Q528" s="69"/>
      <c r="R528" s="69"/>
      <c r="S528" s="326"/>
      <c r="T528" s="322">
        <f t="shared" si="72"/>
        <v>1</v>
      </c>
      <c r="U528" s="100">
        <f t="shared" si="73"/>
        <v>4.5850527281063731E-4</v>
      </c>
      <c r="V528" s="101">
        <f>D520</f>
        <v>2181</v>
      </c>
      <c r="W528" s="272" t="s">
        <v>31</v>
      </c>
      <c r="X528" s="95">
        <f t="shared" si="74"/>
        <v>1</v>
      </c>
      <c r="Y528" s="113"/>
    </row>
    <row r="529" spans="1:25" ht="16.5" thickBot="1" x14ac:dyDescent="0.25">
      <c r="A529" s="104"/>
      <c r="B529" s="105"/>
      <c r="C529" s="105"/>
      <c r="D529" s="105"/>
      <c r="E529" s="112"/>
      <c r="F529" s="112"/>
      <c r="G529" s="106"/>
      <c r="H529" s="107">
        <v>4</v>
      </c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326">
        <v>1</v>
      </c>
      <c r="T529" s="322">
        <f t="shared" si="72"/>
        <v>5</v>
      </c>
      <c r="U529" s="100">
        <f t="shared" si="73"/>
        <v>2.2925263640531865E-3</v>
      </c>
      <c r="V529" s="101">
        <f>D520</f>
        <v>2181</v>
      </c>
      <c r="W529" s="272" t="s">
        <v>0</v>
      </c>
      <c r="X529" s="95">
        <f t="shared" si="74"/>
        <v>5</v>
      </c>
      <c r="Y529" s="318"/>
    </row>
    <row r="530" spans="1:25" ht="16.5" thickBot="1" x14ac:dyDescent="0.25">
      <c r="A530" s="104"/>
      <c r="B530" s="105"/>
      <c r="C530" s="105"/>
      <c r="D530" s="105"/>
      <c r="E530" s="112"/>
      <c r="F530" s="112"/>
      <c r="G530" s="106"/>
      <c r="H530" s="107">
        <v>11</v>
      </c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326"/>
      <c r="T530" s="322">
        <f t="shared" si="72"/>
        <v>11</v>
      </c>
      <c r="U530" s="100">
        <f t="shared" si="73"/>
        <v>5.0435580009170105E-3</v>
      </c>
      <c r="V530" s="101">
        <f>D520</f>
        <v>2181</v>
      </c>
      <c r="W530" s="272" t="s">
        <v>12</v>
      </c>
      <c r="X530" s="95">
        <f t="shared" si="74"/>
        <v>11</v>
      </c>
      <c r="Y530" s="114"/>
    </row>
    <row r="531" spans="1:25" ht="16.5" thickBot="1" x14ac:dyDescent="0.25">
      <c r="A531" s="104"/>
      <c r="B531" s="105"/>
      <c r="C531" s="105"/>
      <c r="D531" s="105"/>
      <c r="E531" s="112"/>
      <c r="F531" s="112" t="s">
        <v>109</v>
      </c>
      <c r="G531" s="106"/>
      <c r="H531" s="107">
        <v>36</v>
      </c>
      <c r="I531" s="69"/>
      <c r="J531" s="69">
        <v>3</v>
      </c>
      <c r="K531" s="69"/>
      <c r="L531" s="69"/>
      <c r="M531" s="69"/>
      <c r="N531" s="69"/>
      <c r="O531" s="69"/>
      <c r="P531" s="69"/>
      <c r="Q531" s="69"/>
      <c r="R531" s="69"/>
      <c r="S531" s="326">
        <v>6</v>
      </c>
      <c r="T531" s="322">
        <f t="shared" si="72"/>
        <v>45</v>
      </c>
      <c r="U531" s="100">
        <f t="shared" si="73"/>
        <v>2.0632737276478678E-2</v>
      </c>
      <c r="V531" s="101">
        <f>D520</f>
        <v>2181</v>
      </c>
      <c r="W531" s="272" t="s">
        <v>35</v>
      </c>
      <c r="X531" s="95">
        <f t="shared" si="74"/>
        <v>45</v>
      </c>
      <c r="Y531" s="114"/>
    </row>
    <row r="532" spans="1:25" ht="16.5" thickBot="1" x14ac:dyDescent="0.25">
      <c r="A532" s="104"/>
      <c r="B532" s="105"/>
      <c r="C532" s="105"/>
      <c r="D532" s="105"/>
      <c r="E532" s="112"/>
      <c r="F532" s="112"/>
      <c r="G532" s="106"/>
      <c r="H532" s="107"/>
      <c r="I532" s="69"/>
      <c r="J532" s="69">
        <v>2</v>
      </c>
      <c r="K532" s="69"/>
      <c r="L532" s="69"/>
      <c r="M532" s="69"/>
      <c r="N532" s="69"/>
      <c r="O532" s="69"/>
      <c r="P532" s="69"/>
      <c r="Q532" s="69"/>
      <c r="R532" s="69"/>
      <c r="S532" s="326"/>
      <c r="T532" s="322">
        <f t="shared" si="72"/>
        <v>2</v>
      </c>
      <c r="U532" s="100">
        <f t="shared" si="73"/>
        <v>9.1701054562127462E-4</v>
      </c>
      <c r="V532" s="101">
        <f>D520</f>
        <v>2181</v>
      </c>
      <c r="W532" s="273" t="s">
        <v>29</v>
      </c>
      <c r="X532" s="95">
        <f t="shared" si="74"/>
        <v>2</v>
      </c>
      <c r="Y532" s="111"/>
    </row>
    <row r="533" spans="1:25" ht="16.5" thickBot="1" x14ac:dyDescent="0.25">
      <c r="A533" s="104"/>
      <c r="B533" s="105"/>
      <c r="C533" s="105"/>
      <c r="D533" s="105"/>
      <c r="E533" s="112"/>
      <c r="F533" s="112"/>
      <c r="G533" s="117"/>
      <c r="H533" s="118"/>
      <c r="I533" s="69"/>
      <c r="J533" s="69" t="s">
        <v>109</v>
      </c>
      <c r="K533" s="69"/>
      <c r="L533" s="69"/>
      <c r="M533" s="69"/>
      <c r="N533" s="69"/>
      <c r="O533" s="69"/>
      <c r="P533" s="69"/>
      <c r="Q533" s="69"/>
      <c r="R533" s="69"/>
      <c r="S533" s="326"/>
      <c r="T533" s="322">
        <f t="shared" si="72"/>
        <v>0</v>
      </c>
      <c r="U533" s="100">
        <f t="shared" si="73"/>
        <v>0</v>
      </c>
      <c r="V533" s="101">
        <f>D520</f>
        <v>2181</v>
      </c>
      <c r="W533" s="273" t="s">
        <v>28</v>
      </c>
      <c r="X533" s="95">
        <f t="shared" si="74"/>
        <v>0</v>
      </c>
      <c r="Y533" s="282"/>
    </row>
    <row r="534" spans="1:25" ht="16.5" thickBot="1" x14ac:dyDescent="0.25">
      <c r="A534" s="104"/>
      <c r="B534" s="105"/>
      <c r="C534" s="105"/>
      <c r="D534" s="105"/>
      <c r="E534" s="112"/>
      <c r="F534" s="112"/>
      <c r="G534" s="117"/>
      <c r="H534" s="118">
        <v>4</v>
      </c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326"/>
      <c r="T534" s="322">
        <f t="shared" si="72"/>
        <v>4</v>
      </c>
      <c r="U534" s="100">
        <f t="shared" si="73"/>
        <v>1.8340210912425492E-3</v>
      </c>
      <c r="V534" s="101">
        <f>D520</f>
        <v>2181</v>
      </c>
      <c r="W534" s="273" t="s">
        <v>208</v>
      </c>
      <c r="X534" s="95">
        <f t="shared" si="74"/>
        <v>4</v>
      </c>
      <c r="Y534" s="111"/>
    </row>
    <row r="535" spans="1:25" ht="16.5" thickBot="1" x14ac:dyDescent="0.25">
      <c r="A535" s="104"/>
      <c r="B535" s="105"/>
      <c r="C535" s="105"/>
      <c r="D535" s="105"/>
      <c r="E535" s="112"/>
      <c r="F535" s="112"/>
      <c r="G535" s="117"/>
      <c r="H535" s="219"/>
      <c r="I535" s="220"/>
      <c r="J535" s="220"/>
      <c r="K535" s="220"/>
      <c r="L535" s="220"/>
      <c r="M535" s="220"/>
      <c r="N535" s="220"/>
      <c r="O535" s="220"/>
      <c r="P535" s="220"/>
      <c r="Q535" s="220"/>
      <c r="R535" s="220"/>
      <c r="S535" s="327"/>
      <c r="T535" s="323">
        <f t="shared" si="72"/>
        <v>0</v>
      </c>
      <c r="U535" s="320">
        <f t="shared" si="73"/>
        <v>0</v>
      </c>
      <c r="V535" s="311">
        <f>D520</f>
        <v>2181</v>
      </c>
      <c r="W535" s="274" t="s">
        <v>89</v>
      </c>
      <c r="X535" s="95">
        <f t="shared" si="74"/>
        <v>0</v>
      </c>
      <c r="Y535" s="282"/>
    </row>
    <row r="536" spans="1:25" ht="16.5" thickBot="1" x14ac:dyDescent="0.25">
      <c r="A536" s="104"/>
      <c r="B536" s="105"/>
      <c r="C536" s="105"/>
      <c r="D536" s="105"/>
      <c r="E536" s="112"/>
      <c r="F536" s="112"/>
      <c r="G536" s="106"/>
      <c r="H536" s="97"/>
      <c r="I536" s="119">
        <v>4</v>
      </c>
      <c r="J536" s="119"/>
      <c r="K536" s="119"/>
      <c r="L536" s="119"/>
      <c r="M536" s="119"/>
      <c r="N536" s="119"/>
      <c r="O536" s="119"/>
      <c r="P536" s="119"/>
      <c r="Q536" s="119"/>
      <c r="R536" s="119"/>
      <c r="S536" s="328"/>
      <c r="T536" s="324">
        <f t="shared" si="72"/>
        <v>0</v>
      </c>
      <c r="U536" s="216">
        <f t="shared" si="73"/>
        <v>0</v>
      </c>
      <c r="V536" s="101">
        <f>D520</f>
        <v>2181</v>
      </c>
      <c r="W536" s="275" t="s">
        <v>11</v>
      </c>
      <c r="X536" s="95">
        <f t="shared" si="74"/>
        <v>0</v>
      </c>
      <c r="Y536" s="114"/>
    </row>
    <row r="537" spans="1:25" ht="16.5" thickBot="1" x14ac:dyDescent="0.25">
      <c r="A537" s="104"/>
      <c r="B537" s="105"/>
      <c r="C537" s="105"/>
      <c r="D537" s="105"/>
      <c r="E537" s="112"/>
      <c r="F537" s="112"/>
      <c r="G537" s="106"/>
      <c r="H537" s="107"/>
      <c r="I537" s="283"/>
      <c r="J537" s="69"/>
      <c r="K537" s="69"/>
      <c r="L537" s="69"/>
      <c r="M537" s="69"/>
      <c r="N537" s="69"/>
      <c r="O537" s="69"/>
      <c r="P537" s="69"/>
      <c r="Q537" s="69"/>
      <c r="R537" s="69"/>
      <c r="S537" s="326"/>
      <c r="T537" s="322">
        <f t="shared" si="72"/>
        <v>0</v>
      </c>
      <c r="U537" s="100">
        <f t="shared" si="73"/>
        <v>0</v>
      </c>
      <c r="V537" s="101">
        <f>D520</f>
        <v>2181</v>
      </c>
      <c r="W537" s="474" t="s">
        <v>102</v>
      </c>
      <c r="X537" s="95">
        <f t="shared" si="74"/>
        <v>0</v>
      </c>
      <c r="Y537" s="114"/>
    </row>
    <row r="538" spans="1:25" ht="16.5" thickBot="1" x14ac:dyDescent="0.25">
      <c r="A538" s="104"/>
      <c r="B538" s="105"/>
      <c r="C538" s="105"/>
      <c r="D538" s="105"/>
      <c r="E538" s="112"/>
      <c r="F538" s="112"/>
      <c r="G538" s="106"/>
      <c r="H538" s="107"/>
      <c r="I538" s="284">
        <v>1</v>
      </c>
      <c r="J538" s="69">
        <v>1</v>
      </c>
      <c r="K538" s="69"/>
      <c r="L538" s="69"/>
      <c r="M538" s="69"/>
      <c r="N538" s="69"/>
      <c r="O538" s="69"/>
      <c r="P538" s="69"/>
      <c r="Q538" s="69"/>
      <c r="R538" s="69"/>
      <c r="S538" s="326">
        <v>1</v>
      </c>
      <c r="T538" s="322">
        <f t="shared" si="72"/>
        <v>2</v>
      </c>
      <c r="U538" s="100">
        <f t="shared" si="73"/>
        <v>9.1701054562127462E-4</v>
      </c>
      <c r="V538" s="101">
        <f>D520</f>
        <v>2181</v>
      </c>
      <c r="W538" s="272" t="s">
        <v>3</v>
      </c>
      <c r="X538" s="95">
        <f t="shared" si="74"/>
        <v>2</v>
      </c>
      <c r="Y538" s="113"/>
    </row>
    <row r="539" spans="1:25" ht="16.5" thickBot="1" x14ac:dyDescent="0.25">
      <c r="A539" s="104"/>
      <c r="B539" s="105"/>
      <c r="C539" s="105"/>
      <c r="D539" s="105"/>
      <c r="E539" s="105"/>
      <c r="F539" s="112"/>
      <c r="G539" s="106"/>
      <c r="H539" s="107"/>
      <c r="I539" s="284">
        <v>16</v>
      </c>
      <c r="J539" s="69"/>
      <c r="K539" s="69"/>
      <c r="L539" s="69"/>
      <c r="M539" s="69"/>
      <c r="N539" s="69"/>
      <c r="O539" s="69"/>
      <c r="P539" s="69"/>
      <c r="Q539" s="69"/>
      <c r="R539" s="69"/>
      <c r="S539" s="326"/>
      <c r="T539" s="322">
        <f t="shared" si="72"/>
        <v>0</v>
      </c>
      <c r="U539" s="100">
        <f t="shared" si="73"/>
        <v>0</v>
      </c>
      <c r="V539" s="101">
        <f>D520</f>
        <v>2181</v>
      </c>
      <c r="W539" s="272" t="s">
        <v>8</v>
      </c>
      <c r="X539" s="95">
        <f t="shared" si="74"/>
        <v>0</v>
      </c>
      <c r="Y539" s="114"/>
    </row>
    <row r="540" spans="1:25" ht="16.5" thickBot="1" x14ac:dyDescent="0.25">
      <c r="A540" s="104"/>
      <c r="B540" s="105"/>
      <c r="C540" s="105"/>
      <c r="D540" s="105"/>
      <c r="E540" s="105"/>
      <c r="F540" s="112"/>
      <c r="G540" s="106"/>
      <c r="H540" s="107"/>
      <c r="I540" s="284">
        <v>4</v>
      </c>
      <c r="J540" s="69"/>
      <c r="K540" s="69"/>
      <c r="L540" s="69"/>
      <c r="M540" s="69"/>
      <c r="N540" s="69"/>
      <c r="O540" s="69"/>
      <c r="P540" s="69"/>
      <c r="Q540" s="69"/>
      <c r="R540" s="69"/>
      <c r="S540" s="326"/>
      <c r="T540" s="322">
        <f t="shared" si="72"/>
        <v>0</v>
      </c>
      <c r="U540" s="100">
        <f t="shared" si="73"/>
        <v>0</v>
      </c>
      <c r="V540" s="101">
        <f>D520</f>
        <v>2181</v>
      </c>
      <c r="W540" s="272" t="s">
        <v>9</v>
      </c>
      <c r="X540" s="95">
        <f t="shared" si="74"/>
        <v>0</v>
      </c>
      <c r="Y540" s="114"/>
    </row>
    <row r="541" spans="1:25" ht="16.5" thickBot="1" x14ac:dyDescent="0.25">
      <c r="A541" s="104"/>
      <c r="B541" s="105"/>
      <c r="C541" s="105"/>
      <c r="D541" s="105"/>
      <c r="E541" s="105"/>
      <c r="F541" s="112"/>
      <c r="G541" s="106"/>
      <c r="H541" s="107"/>
      <c r="I541" s="284">
        <v>3</v>
      </c>
      <c r="J541" s="69"/>
      <c r="K541" s="69"/>
      <c r="L541" s="69"/>
      <c r="M541" s="69"/>
      <c r="N541" s="69"/>
      <c r="O541" s="69"/>
      <c r="P541" s="69"/>
      <c r="Q541" s="69"/>
      <c r="R541" s="69"/>
      <c r="S541" s="326"/>
      <c r="T541" s="322">
        <f t="shared" si="72"/>
        <v>0</v>
      </c>
      <c r="U541" s="100">
        <f t="shared" si="73"/>
        <v>0</v>
      </c>
      <c r="V541" s="101">
        <f>D520</f>
        <v>2181</v>
      </c>
      <c r="W541" s="272" t="s">
        <v>81</v>
      </c>
      <c r="X541" s="95">
        <f t="shared" si="74"/>
        <v>0</v>
      </c>
      <c r="Y541" s="114"/>
    </row>
    <row r="542" spans="1:25" ht="16.5" thickBot="1" x14ac:dyDescent="0.25">
      <c r="A542" s="104"/>
      <c r="B542" s="105"/>
      <c r="C542" s="105"/>
      <c r="D542" s="105"/>
      <c r="E542" s="105"/>
      <c r="F542" s="112"/>
      <c r="G542" s="106"/>
      <c r="H542" s="107"/>
      <c r="I542" s="284">
        <v>4</v>
      </c>
      <c r="J542" s="69"/>
      <c r="K542" s="69"/>
      <c r="L542" s="69"/>
      <c r="M542" s="69"/>
      <c r="N542" s="69"/>
      <c r="O542" s="69"/>
      <c r="P542" s="69"/>
      <c r="Q542" s="69"/>
      <c r="R542" s="69"/>
      <c r="S542" s="326"/>
      <c r="T542" s="322">
        <f t="shared" si="72"/>
        <v>0</v>
      </c>
      <c r="U542" s="100">
        <f t="shared" si="73"/>
        <v>0</v>
      </c>
      <c r="V542" s="101">
        <f>D520</f>
        <v>2181</v>
      </c>
      <c r="W542" s="272" t="s">
        <v>20</v>
      </c>
      <c r="X542" s="95">
        <f t="shared" si="74"/>
        <v>0</v>
      </c>
      <c r="Y542" s="114"/>
    </row>
    <row r="543" spans="1:25" ht="16.5" thickBot="1" x14ac:dyDescent="0.25">
      <c r="A543" s="104"/>
      <c r="B543" s="105"/>
      <c r="C543" s="105"/>
      <c r="D543" s="105"/>
      <c r="E543" s="105"/>
      <c r="F543" s="112"/>
      <c r="G543" s="106"/>
      <c r="H543" s="107"/>
      <c r="I543" s="284"/>
      <c r="J543" s="69"/>
      <c r="K543" s="69"/>
      <c r="L543" s="69"/>
      <c r="M543" s="69"/>
      <c r="N543" s="69"/>
      <c r="O543" s="69"/>
      <c r="P543" s="69"/>
      <c r="Q543" s="69"/>
      <c r="R543" s="69"/>
      <c r="S543" s="326"/>
      <c r="T543" s="322">
        <f t="shared" si="72"/>
        <v>0</v>
      </c>
      <c r="U543" s="100">
        <f t="shared" si="73"/>
        <v>0</v>
      </c>
      <c r="V543" s="101">
        <f>D520</f>
        <v>2181</v>
      </c>
      <c r="W543" s="272" t="s">
        <v>82</v>
      </c>
      <c r="X543" s="95">
        <f t="shared" si="74"/>
        <v>0</v>
      </c>
      <c r="Y543" s="103" t="s">
        <v>164</v>
      </c>
    </row>
    <row r="544" spans="1:25" ht="16.5" thickBot="1" x14ac:dyDescent="0.25">
      <c r="A544" s="104"/>
      <c r="B544" s="105"/>
      <c r="C544" s="105"/>
      <c r="D544" s="105"/>
      <c r="E544" s="105"/>
      <c r="F544" s="112"/>
      <c r="G544" s="106"/>
      <c r="H544" s="107"/>
      <c r="I544" s="284"/>
      <c r="J544" s="69"/>
      <c r="K544" s="69"/>
      <c r="L544" s="69"/>
      <c r="M544" s="69"/>
      <c r="N544" s="69"/>
      <c r="O544" s="69"/>
      <c r="P544" s="69"/>
      <c r="Q544" s="69"/>
      <c r="R544" s="69"/>
      <c r="S544" s="326"/>
      <c r="T544" s="322">
        <f t="shared" si="72"/>
        <v>0</v>
      </c>
      <c r="U544" s="100">
        <f t="shared" si="73"/>
        <v>0</v>
      </c>
      <c r="V544" s="101">
        <f>D520</f>
        <v>2181</v>
      </c>
      <c r="W544" s="475" t="s">
        <v>190</v>
      </c>
      <c r="X544" s="95">
        <f t="shared" si="74"/>
        <v>0</v>
      </c>
      <c r="Y544" s="103" t="s">
        <v>462</v>
      </c>
    </row>
    <row r="545" spans="1:25" ht="16.5" thickBot="1" x14ac:dyDescent="0.25">
      <c r="A545" s="104"/>
      <c r="B545" s="105"/>
      <c r="C545" s="105"/>
      <c r="D545" s="105"/>
      <c r="E545" s="112"/>
      <c r="F545" s="112"/>
      <c r="G545" s="106"/>
      <c r="H545" s="107"/>
      <c r="I545" s="284">
        <v>13</v>
      </c>
      <c r="J545" s="69">
        <v>6</v>
      </c>
      <c r="K545" s="69"/>
      <c r="L545" s="69"/>
      <c r="M545" s="69"/>
      <c r="N545" s="69"/>
      <c r="O545" s="69"/>
      <c r="P545" s="69"/>
      <c r="Q545" s="69"/>
      <c r="R545" s="69"/>
      <c r="S545" s="326"/>
      <c r="T545" s="322">
        <f t="shared" si="72"/>
        <v>6</v>
      </c>
      <c r="U545" s="100">
        <f t="shared" si="73"/>
        <v>2.751031636863824E-3</v>
      </c>
      <c r="V545" s="101">
        <f>D520</f>
        <v>2181</v>
      </c>
      <c r="W545" s="272" t="s">
        <v>13</v>
      </c>
      <c r="X545" s="95">
        <f t="shared" si="74"/>
        <v>6</v>
      </c>
      <c r="Y545" s="103"/>
    </row>
    <row r="546" spans="1:25" ht="16.5" thickBot="1" x14ac:dyDescent="0.25">
      <c r="A546" s="104"/>
      <c r="B546" s="105"/>
      <c r="C546" s="105"/>
      <c r="D546" s="105"/>
      <c r="E546" s="112"/>
      <c r="F546" s="112"/>
      <c r="G546" s="106"/>
      <c r="H546" s="107"/>
      <c r="I546" s="69">
        <v>9</v>
      </c>
      <c r="J546" s="69"/>
      <c r="K546" s="69"/>
      <c r="L546" s="69"/>
      <c r="M546" s="69"/>
      <c r="N546" s="69"/>
      <c r="O546" s="69"/>
      <c r="P546" s="69"/>
      <c r="Q546" s="69"/>
      <c r="R546" s="69"/>
      <c r="S546" s="326"/>
      <c r="T546" s="322">
        <f t="shared" si="72"/>
        <v>0</v>
      </c>
      <c r="U546" s="100">
        <f t="shared" si="73"/>
        <v>0</v>
      </c>
      <c r="V546" s="101">
        <f>D520</f>
        <v>2181</v>
      </c>
      <c r="W546" s="273" t="s">
        <v>198</v>
      </c>
      <c r="X546" s="95">
        <f t="shared" si="74"/>
        <v>0</v>
      </c>
      <c r="Y546" s="113"/>
    </row>
    <row r="547" spans="1:25" ht="16.5" thickBot="1" x14ac:dyDescent="0.25">
      <c r="A547" s="104"/>
      <c r="B547" s="105"/>
      <c r="C547" s="105"/>
      <c r="D547" s="105"/>
      <c r="E547" s="112"/>
      <c r="F547" s="112"/>
      <c r="G547" s="106"/>
      <c r="H547" s="107"/>
      <c r="I547" s="69">
        <v>1</v>
      </c>
      <c r="J547" s="69"/>
      <c r="K547" s="69"/>
      <c r="L547" s="69"/>
      <c r="M547" s="69"/>
      <c r="N547" s="69"/>
      <c r="O547" s="69"/>
      <c r="P547" s="69"/>
      <c r="Q547" s="69"/>
      <c r="R547" s="69"/>
      <c r="S547" s="326"/>
      <c r="T547" s="322">
        <f t="shared" si="72"/>
        <v>0</v>
      </c>
      <c r="U547" s="100">
        <f t="shared" si="73"/>
        <v>0</v>
      </c>
      <c r="V547" s="101">
        <f>D520</f>
        <v>2181</v>
      </c>
      <c r="W547" s="273" t="s">
        <v>100</v>
      </c>
      <c r="X547" s="95">
        <f t="shared" si="74"/>
        <v>0</v>
      </c>
      <c r="Y547" s="113"/>
    </row>
    <row r="548" spans="1:25" ht="16.5" thickBot="1" x14ac:dyDescent="0.25">
      <c r="A548" s="104"/>
      <c r="B548" s="105"/>
      <c r="C548" s="105"/>
      <c r="D548" s="105"/>
      <c r="E548" s="112"/>
      <c r="F548" s="112"/>
      <c r="G548" s="106"/>
      <c r="H548" s="115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329">
        <v>1</v>
      </c>
      <c r="T548" s="323">
        <f t="shared" si="72"/>
        <v>1</v>
      </c>
      <c r="U548" s="418">
        <f t="shared" si="73"/>
        <v>4.5850527281063731E-4</v>
      </c>
      <c r="V548" s="101">
        <f>D520</f>
        <v>2181</v>
      </c>
      <c r="W548" s="276" t="s">
        <v>10</v>
      </c>
      <c r="X548" s="95">
        <f t="shared" si="74"/>
        <v>1</v>
      </c>
      <c r="Y548" s="103"/>
    </row>
    <row r="549" spans="1:25" ht="16.5" thickBot="1" x14ac:dyDescent="0.3">
      <c r="A549" s="104"/>
      <c r="B549" s="105"/>
      <c r="C549" s="105"/>
      <c r="D549" s="105"/>
      <c r="E549" s="112"/>
      <c r="F549" s="112"/>
      <c r="G549" s="106"/>
      <c r="H549" s="89"/>
      <c r="I549" s="90"/>
      <c r="J549" s="314"/>
      <c r="K549" s="90"/>
      <c r="L549" s="90"/>
      <c r="M549" s="90"/>
      <c r="N549" s="90"/>
      <c r="O549" s="90"/>
      <c r="P549" s="90"/>
      <c r="Q549" s="90"/>
      <c r="R549" s="90"/>
      <c r="S549" s="90"/>
      <c r="T549" s="321"/>
      <c r="U549" s="321"/>
      <c r="V549" s="123"/>
      <c r="W549" s="277" t="s">
        <v>172</v>
      </c>
      <c r="X549" s="95">
        <f t="shared" si="74"/>
        <v>0</v>
      </c>
      <c r="Y549" s="103" t="s">
        <v>463</v>
      </c>
    </row>
    <row r="550" spans="1:25" ht="16.5" thickBot="1" x14ac:dyDescent="0.25">
      <c r="A550" s="104"/>
      <c r="B550" s="105"/>
      <c r="C550" s="105"/>
      <c r="D550" s="105"/>
      <c r="E550" s="112"/>
      <c r="F550" s="112"/>
      <c r="G550" s="117"/>
      <c r="H550" s="97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325"/>
      <c r="T550" s="324">
        <f t="shared" ref="T550:T558" si="75">SUM(H550,J550,L550,N550,P550,R550,S550)</f>
        <v>0</v>
      </c>
      <c r="U550" s="216">
        <f>($T550)/$D$520</f>
        <v>0</v>
      </c>
      <c r="V550" s="101">
        <f>D520</f>
        <v>2181</v>
      </c>
      <c r="W550" s="271" t="s">
        <v>12</v>
      </c>
      <c r="X550" s="95">
        <f t="shared" si="74"/>
        <v>0</v>
      </c>
      <c r="Y550" s="103" t="s">
        <v>264</v>
      </c>
    </row>
    <row r="551" spans="1:25" ht="16.5" thickBot="1" x14ac:dyDescent="0.25">
      <c r="A551" s="104"/>
      <c r="B551" s="105"/>
      <c r="C551" s="105"/>
      <c r="D551" s="105"/>
      <c r="E551" s="112"/>
      <c r="F551" s="112"/>
      <c r="G551" s="117"/>
      <c r="H551" s="107">
        <v>3</v>
      </c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326"/>
      <c r="T551" s="322">
        <f t="shared" si="75"/>
        <v>3</v>
      </c>
      <c r="U551" s="216">
        <f t="shared" ref="U551:U558" si="76">($T551)/$D$520</f>
        <v>1.375515818431912E-3</v>
      </c>
      <c r="V551" s="101">
        <f>D520</f>
        <v>2181</v>
      </c>
      <c r="W551" s="272" t="s">
        <v>87</v>
      </c>
      <c r="X551" s="95">
        <f t="shared" si="74"/>
        <v>3</v>
      </c>
      <c r="Y551" s="103" t="s">
        <v>303</v>
      </c>
    </row>
    <row r="552" spans="1:25" ht="16.5" thickBot="1" x14ac:dyDescent="0.25">
      <c r="A552" s="104"/>
      <c r="B552" s="105"/>
      <c r="C552" s="105"/>
      <c r="D552" s="105"/>
      <c r="E552" s="112"/>
      <c r="F552" s="112"/>
      <c r="G552" s="117"/>
      <c r="H552" s="107">
        <v>3</v>
      </c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326"/>
      <c r="T552" s="322">
        <f t="shared" si="75"/>
        <v>3</v>
      </c>
      <c r="U552" s="216">
        <f t="shared" si="76"/>
        <v>1.375515818431912E-3</v>
      </c>
      <c r="V552" s="101">
        <f>D520</f>
        <v>2181</v>
      </c>
      <c r="W552" s="365" t="s">
        <v>16</v>
      </c>
      <c r="X552" s="95">
        <f t="shared" si="74"/>
        <v>3</v>
      </c>
      <c r="Y552" s="103"/>
    </row>
    <row r="553" spans="1:25" ht="16.5" thickBot="1" x14ac:dyDescent="0.25">
      <c r="A553" s="104"/>
      <c r="B553" s="105"/>
      <c r="C553" s="105"/>
      <c r="D553" s="105"/>
      <c r="E553" s="112"/>
      <c r="F553" s="112"/>
      <c r="G553" s="117"/>
      <c r="H553" s="107">
        <v>5</v>
      </c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326"/>
      <c r="T553" s="322">
        <f t="shared" si="75"/>
        <v>5</v>
      </c>
      <c r="U553" s="216">
        <f t="shared" si="76"/>
        <v>2.2925263640531865E-3</v>
      </c>
      <c r="V553" s="101">
        <f>D520</f>
        <v>2181</v>
      </c>
      <c r="W553" s="272" t="s">
        <v>75</v>
      </c>
      <c r="X553" s="95">
        <f t="shared" si="74"/>
        <v>5</v>
      </c>
      <c r="Y553" s="103"/>
    </row>
    <row r="554" spans="1:25" ht="16.5" thickBot="1" x14ac:dyDescent="0.25">
      <c r="A554" s="104"/>
      <c r="B554" s="105"/>
      <c r="C554" s="105"/>
      <c r="D554" s="105"/>
      <c r="E554" s="112"/>
      <c r="F554" s="112"/>
      <c r="G554" s="117"/>
      <c r="H554" s="107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326"/>
      <c r="T554" s="322">
        <f t="shared" si="75"/>
        <v>0</v>
      </c>
      <c r="U554" s="216">
        <f t="shared" si="76"/>
        <v>0</v>
      </c>
      <c r="V554" s="101">
        <f>D520</f>
        <v>2181</v>
      </c>
      <c r="W554" s="272" t="s">
        <v>183</v>
      </c>
      <c r="X554" s="95">
        <f t="shared" si="74"/>
        <v>0</v>
      </c>
      <c r="Y554" s="103"/>
    </row>
    <row r="555" spans="1:25" ht="16.5" thickBot="1" x14ac:dyDescent="0.25">
      <c r="A555" s="104"/>
      <c r="B555" s="105"/>
      <c r="C555" s="105"/>
      <c r="D555" s="105"/>
      <c r="E555" s="112"/>
      <c r="F555" s="112"/>
      <c r="G555" s="117"/>
      <c r="H555" s="107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326"/>
      <c r="T555" s="322">
        <f t="shared" si="75"/>
        <v>0</v>
      </c>
      <c r="U555" s="216">
        <f t="shared" si="76"/>
        <v>0</v>
      </c>
      <c r="V555" s="101">
        <f>D520</f>
        <v>2181</v>
      </c>
      <c r="W555" s="273" t="s">
        <v>28</v>
      </c>
      <c r="X555" s="95">
        <f t="shared" si="74"/>
        <v>0</v>
      </c>
      <c r="Y555" s="103"/>
    </row>
    <row r="556" spans="1:25" ht="16.5" thickBot="1" x14ac:dyDescent="0.25">
      <c r="A556" s="104"/>
      <c r="B556" s="105"/>
      <c r="C556" s="105"/>
      <c r="D556" s="105"/>
      <c r="E556" s="112"/>
      <c r="F556" s="112"/>
      <c r="G556" s="117"/>
      <c r="H556" s="115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329"/>
      <c r="T556" s="322">
        <f t="shared" si="75"/>
        <v>0</v>
      </c>
      <c r="U556" s="216">
        <f t="shared" si="76"/>
        <v>0</v>
      </c>
      <c r="V556" s="101">
        <f>D520</f>
        <v>2181</v>
      </c>
      <c r="W556" s="276" t="s">
        <v>184</v>
      </c>
      <c r="X556" s="95">
        <f t="shared" si="74"/>
        <v>0</v>
      </c>
      <c r="Y556" s="113"/>
    </row>
    <row r="557" spans="1:25" ht="16.5" thickBot="1" x14ac:dyDescent="0.25">
      <c r="A557" s="104"/>
      <c r="B557" s="105"/>
      <c r="C557" s="105"/>
      <c r="D557" s="105"/>
      <c r="E557" s="112"/>
      <c r="F557" s="112"/>
      <c r="G557" s="117"/>
      <c r="H557" s="115">
        <v>1</v>
      </c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329"/>
      <c r="T557" s="322">
        <f t="shared" si="75"/>
        <v>1</v>
      </c>
      <c r="U557" s="216">
        <f t="shared" si="76"/>
        <v>4.5850527281063731E-4</v>
      </c>
      <c r="V557" s="101">
        <f>D520</f>
        <v>2181</v>
      </c>
      <c r="W557" s="276" t="s">
        <v>89</v>
      </c>
      <c r="X557" s="95">
        <f t="shared" si="74"/>
        <v>1</v>
      </c>
      <c r="Y557" s="103"/>
    </row>
    <row r="558" spans="1:25" ht="16.5" thickBot="1" x14ac:dyDescent="0.25">
      <c r="A558" s="125"/>
      <c r="B558" s="126"/>
      <c r="C558" s="126"/>
      <c r="D558" s="126"/>
      <c r="E558" s="127"/>
      <c r="F558" s="127"/>
      <c r="G558" s="128"/>
      <c r="H558" s="115">
        <v>44</v>
      </c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329"/>
      <c r="T558" s="322">
        <f t="shared" si="75"/>
        <v>44</v>
      </c>
      <c r="U558" s="320">
        <f t="shared" si="76"/>
        <v>2.0174232003668042E-2</v>
      </c>
      <c r="V558" s="101">
        <f>D520</f>
        <v>2181</v>
      </c>
      <c r="W558" s="274" t="s">
        <v>163</v>
      </c>
      <c r="X558" s="279">
        <f>T558</f>
        <v>44</v>
      </c>
      <c r="Y558" s="285"/>
    </row>
    <row r="559" spans="1:25" ht="15.75" thickBot="1" x14ac:dyDescent="0.25">
      <c r="A559" s="130"/>
      <c r="B559" s="130"/>
      <c r="C559" s="130"/>
      <c r="D559" s="130"/>
      <c r="E559" s="130"/>
      <c r="F559" s="130"/>
      <c r="G559" s="53" t="s">
        <v>5</v>
      </c>
      <c r="H559" s="131">
        <f>SUM(H521:H558)</f>
        <v>261</v>
      </c>
      <c r="I559" s="131">
        <f>SUM(I521:I558)</f>
        <v>55</v>
      </c>
      <c r="J559" s="131">
        <f>SUM(J521:J558)</f>
        <v>17</v>
      </c>
      <c r="K559" s="131">
        <f t="shared" ref="K559:R559" si="77">SUM(K521:K558)</f>
        <v>0</v>
      </c>
      <c r="L559" s="131">
        <f t="shared" si="77"/>
        <v>0</v>
      </c>
      <c r="M559" s="131">
        <f t="shared" si="77"/>
        <v>0</v>
      </c>
      <c r="N559" s="131">
        <f t="shared" si="77"/>
        <v>0</v>
      </c>
      <c r="O559" s="131">
        <f t="shared" si="77"/>
        <v>0</v>
      </c>
      <c r="P559" s="131">
        <f t="shared" si="77"/>
        <v>0</v>
      </c>
      <c r="Q559" s="131">
        <f t="shared" si="77"/>
        <v>0</v>
      </c>
      <c r="R559" s="131">
        <f t="shared" si="77"/>
        <v>0</v>
      </c>
      <c r="S559" s="131">
        <f>SUM(S521:S558)</f>
        <v>25</v>
      </c>
      <c r="T559" s="262">
        <f>SUM(H559,J559,L559,N559,P559,R559,S559)</f>
        <v>303</v>
      </c>
      <c r="U559" s="216">
        <f>($T559)/$D$520</f>
        <v>0.13892709766162312</v>
      </c>
      <c r="V559" s="101">
        <f>D520</f>
        <v>2181</v>
      </c>
      <c r="W559" s="46"/>
    </row>
    <row r="561" spans="1:25" ht="15.75" thickBot="1" x14ac:dyDescent="0.3"/>
    <row r="562" spans="1:25" ht="75.75" thickBot="1" x14ac:dyDescent="0.3">
      <c r="A562" s="48"/>
      <c r="B562" s="48" t="s">
        <v>23</v>
      </c>
      <c r="C562" s="49" t="s">
        <v>55</v>
      </c>
      <c r="D562" s="49" t="s">
        <v>18</v>
      </c>
      <c r="E562" s="48" t="s">
        <v>17</v>
      </c>
      <c r="F562" s="50" t="s">
        <v>1</v>
      </c>
      <c r="G562" s="51" t="s">
        <v>24</v>
      </c>
      <c r="H562" s="52" t="s">
        <v>76</v>
      </c>
      <c r="I562" s="52" t="s">
        <v>77</v>
      </c>
      <c r="J562" s="52" t="s">
        <v>56</v>
      </c>
      <c r="K562" s="52" t="s">
        <v>61</v>
      </c>
      <c r="L562" s="52" t="s">
        <v>57</v>
      </c>
      <c r="M562" s="52" t="s">
        <v>62</v>
      </c>
      <c r="N562" s="52" t="s">
        <v>58</v>
      </c>
      <c r="O562" s="52" t="s">
        <v>63</v>
      </c>
      <c r="P562" s="52" t="s">
        <v>59</v>
      </c>
      <c r="Q562" s="52" t="s">
        <v>78</v>
      </c>
      <c r="R562" s="52" t="s">
        <v>128</v>
      </c>
      <c r="S562" s="52" t="s">
        <v>43</v>
      </c>
      <c r="T562" s="52" t="s">
        <v>5</v>
      </c>
      <c r="U562" s="48" t="s">
        <v>2</v>
      </c>
      <c r="V562" s="86" t="s">
        <v>73</v>
      </c>
      <c r="W562" s="87" t="s">
        <v>21</v>
      </c>
      <c r="X562" s="49" t="s">
        <v>18</v>
      </c>
      <c r="Y562" s="88" t="s">
        <v>7</v>
      </c>
    </row>
    <row r="563" spans="1:25" ht="15.75" thickBot="1" x14ac:dyDescent="0.3">
      <c r="A563" s="449">
        <v>1486762</v>
      </c>
      <c r="B563" s="278" t="s">
        <v>122</v>
      </c>
      <c r="C563" s="449">
        <v>1920</v>
      </c>
      <c r="D563" s="449">
        <v>2157</v>
      </c>
      <c r="E563" s="454">
        <v>1872</v>
      </c>
      <c r="F563" s="455">
        <f>E563/D563</f>
        <v>0.86787204450625866</v>
      </c>
      <c r="G563" s="54">
        <v>45064</v>
      </c>
      <c r="H563" s="89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1"/>
      <c r="T563" s="413"/>
      <c r="U563" s="123"/>
      <c r="V563" s="91"/>
      <c r="W563" s="93" t="s">
        <v>79</v>
      </c>
      <c r="X563" s="279">
        <v>578.5</v>
      </c>
      <c r="Y563" s="84" t="s">
        <v>74</v>
      </c>
    </row>
    <row r="564" spans="1:25" ht="16.5" thickBot="1" x14ac:dyDescent="0.25">
      <c r="A564" s="94"/>
      <c r="B564" s="95"/>
      <c r="C564" s="95"/>
      <c r="D564" s="95"/>
      <c r="E564" s="95"/>
      <c r="F564" s="95"/>
      <c r="G564" s="96"/>
      <c r="H564" s="97">
        <v>57</v>
      </c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325">
        <v>20</v>
      </c>
      <c r="T564" s="324">
        <f>SUM(H564,J564,L564,N564,P564,R564,S564)</f>
        <v>77</v>
      </c>
      <c r="U564" s="417">
        <f>($T564)/$D$563</f>
        <v>3.5697728326379227E-2</v>
      </c>
      <c r="V564" s="101">
        <f>D563</f>
        <v>2157</v>
      </c>
      <c r="W564" s="271" t="s">
        <v>16</v>
      </c>
      <c r="X564" s="95">
        <f>T564</f>
        <v>77</v>
      </c>
      <c r="Y564" s="280" t="s">
        <v>135</v>
      </c>
    </row>
    <row r="565" spans="1:25" ht="16.5" thickBot="1" x14ac:dyDescent="0.25">
      <c r="A565" s="104"/>
      <c r="B565" s="105"/>
      <c r="C565" s="105"/>
      <c r="D565" s="105"/>
      <c r="E565" s="105"/>
      <c r="F565" s="105"/>
      <c r="G565" s="106"/>
      <c r="H565" s="107">
        <v>50</v>
      </c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326">
        <v>3</v>
      </c>
      <c r="T565" s="322">
        <f t="shared" ref="T565:T591" si="78">SUM(H565,J565,L565,N565,P565,R565,S565)</f>
        <v>53</v>
      </c>
      <c r="U565" s="100">
        <f t="shared" ref="U565:U591" si="79">($T565)/$D$563</f>
        <v>2.4571163653222067E-2</v>
      </c>
      <c r="V565" s="101">
        <f>D563</f>
        <v>2157</v>
      </c>
      <c r="W565" s="272" t="s">
        <v>6</v>
      </c>
      <c r="X565" s="95">
        <f t="shared" ref="X565:X600" si="80">T565</f>
        <v>53</v>
      </c>
      <c r="Y565" s="280" t="s">
        <v>173</v>
      </c>
    </row>
    <row r="566" spans="1:25" ht="16.5" thickBot="1" x14ac:dyDescent="0.25">
      <c r="A566" s="104"/>
      <c r="B566" s="105"/>
      <c r="C566" s="105"/>
      <c r="D566" s="105"/>
      <c r="E566" s="112"/>
      <c r="F566" s="112"/>
      <c r="G566" s="106"/>
      <c r="H566" s="107">
        <v>11</v>
      </c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326"/>
      <c r="T566" s="322">
        <f t="shared" si="78"/>
        <v>11</v>
      </c>
      <c r="U566" s="100">
        <f t="shared" si="79"/>
        <v>5.0996754751970333E-3</v>
      </c>
      <c r="V566" s="101">
        <f>D563</f>
        <v>2157</v>
      </c>
      <c r="W566" s="272" t="s">
        <v>14</v>
      </c>
      <c r="X566" s="95">
        <f t="shared" si="80"/>
        <v>11</v>
      </c>
      <c r="Y566" s="318"/>
    </row>
    <row r="567" spans="1:25" ht="16.5" thickBot="1" x14ac:dyDescent="0.25">
      <c r="A567" s="104"/>
      <c r="B567" s="105"/>
      <c r="C567" s="105"/>
      <c r="D567" s="105"/>
      <c r="E567" s="112"/>
      <c r="F567" s="112"/>
      <c r="G567" s="106"/>
      <c r="H567" s="107">
        <v>12</v>
      </c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326">
        <v>2</v>
      </c>
      <c r="T567" s="322">
        <f t="shared" si="78"/>
        <v>14</v>
      </c>
      <c r="U567" s="100">
        <f t="shared" si="79"/>
        <v>6.4904960593416784E-3</v>
      </c>
      <c r="V567" s="101">
        <f>D563</f>
        <v>2157</v>
      </c>
      <c r="W567" s="272" t="s">
        <v>15</v>
      </c>
      <c r="X567" s="95">
        <f t="shared" si="80"/>
        <v>14</v>
      </c>
      <c r="Y567" s="442"/>
    </row>
    <row r="568" spans="1:25" ht="16.5" thickBot="1" x14ac:dyDescent="0.25">
      <c r="A568" s="104"/>
      <c r="B568" s="105"/>
      <c r="C568" s="105"/>
      <c r="D568" s="105"/>
      <c r="E568" s="112"/>
      <c r="F568" s="112"/>
      <c r="G568" s="106"/>
      <c r="H568" s="107">
        <v>3</v>
      </c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326"/>
      <c r="T568" s="322">
        <f t="shared" si="78"/>
        <v>3</v>
      </c>
      <c r="U568" s="100">
        <f t="shared" si="79"/>
        <v>1.3908205841446453E-3</v>
      </c>
      <c r="V568" s="101">
        <f>D563</f>
        <v>2157</v>
      </c>
      <c r="W568" s="272" t="s">
        <v>32</v>
      </c>
      <c r="X568" s="95">
        <f t="shared" si="80"/>
        <v>3</v>
      </c>
      <c r="Y568" s="442"/>
    </row>
    <row r="569" spans="1:25" ht="16.5" thickBot="1" x14ac:dyDescent="0.25">
      <c r="A569" s="104"/>
      <c r="B569" s="105"/>
      <c r="C569" s="105"/>
      <c r="D569" s="105"/>
      <c r="E569" s="112"/>
      <c r="F569" s="112"/>
      <c r="G569" s="106"/>
      <c r="H569" s="107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326"/>
      <c r="T569" s="322">
        <f t="shared" si="78"/>
        <v>0</v>
      </c>
      <c r="U569" s="100">
        <f t="shared" si="79"/>
        <v>0</v>
      </c>
      <c r="V569" s="101">
        <f>D563</f>
        <v>2157</v>
      </c>
      <c r="W569" s="272" t="s">
        <v>33</v>
      </c>
      <c r="X569" s="95">
        <f t="shared" si="80"/>
        <v>0</v>
      </c>
      <c r="Y569" s="113"/>
    </row>
    <row r="570" spans="1:25" ht="16.5" thickBot="1" x14ac:dyDescent="0.25">
      <c r="A570" s="104"/>
      <c r="B570" s="105"/>
      <c r="C570" s="105"/>
      <c r="D570" s="105"/>
      <c r="E570" s="112"/>
      <c r="F570" s="112"/>
      <c r="G570" s="106"/>
      <c r="H570" s="107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326"/>
      <c r="T570" s="322">
        <f t="shared" si="78"/>
        <v>0</v>
      </c>
      <c r="U570" s="100">
        <f t="shared" si="79"/>
        <v>0</v>
      </c>
      <c r="V570" s="101">
        <f>D563</f>
        <v>2157</v>
      </c>
      <c r="W570" s="272" t="s">
        <v>219</v>
      </c>
      <c r="X570" s="95">
        <f t="shared" si="80"/>
        <v>0</v>
      </c>
      <c r="Y570" s="457"/>
    </row>
    <row r="571" spans="1:25" ht="16.5" thickBot="1" x14ac:dyDescent="0.25">
      <c r="A571" s="104"/>
      <c r="B571" s="105"/>
      <c r="C571" s="105"/>
      <c r="D571" s="105"/>
      <c r="E571" s="112"/>
      <c r="F571" s="112"/>
      <c r="G571" s="106"/>
      <c r="H571" s="107">
        <v>2</v>
      </c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326"/>
      <c r="T571" s="322">
        <f t="shared" si="78"/>
        <v>2</v>
      </c>
      <c r="U571" s="100">
        <f t="shared" si="79"/>
        <v>9.2721372276309685E-4</v>
      </c>
      <c r="V571" s="101">
        <f>D563</f>
        <v>2157</v>
      </c>
      <c r="W571" s="272" t="s">
        <v>31</v>
      </c>
      <c r="X571" s="95">
        <f t="shared" si="80"/>
        <v>2</v>
      </c>
      <c r="Y571" s="113"/>
    </row>
    <row r="572" spans="1:25" ht="16.5" thickBot="1" x14ac:dyDescent="0.25">
      <c r="A572" s="104"/>
      <c r="B572" s="105"/>
      <c r="C572" s="105"/>
      <c r="D572" s="105"/>
      <c r="E572" s="112"/>
      <c r="F572" s="112"/>
      <c r="G572" s="106"/>
      <c r="H572" s="107">
        <v>3</v>
      </c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326">
        <v>4</v>
      </c>
      <c r="T572" s="322">
        <f t="shared" si="78"/>
        <v>7</v>
      </c>
      <c r="U572" s="100">
        <f t="shared" si="79"/>
        <v>3.2452480296708392E-3</v>
      </c>
      <c r="V572" s="101">
        <f>D563</f>
        <v>2157</v>
      </c>
      <c r="W572" s="272" t="s">
        <v>0</v>
      </c>
      <c r="X572" s="95">
        <f t="shared" si="80"/>
        <v>7</v>
      </c>
      <c r="Y572" s="318"/>
    </row>
    <row r="573" spans="1:25" ht="16.5" thickBot="1" x14ac:dyDescent="0.25">
      <c r="A573" s="104"/>
      <c r="B573" s="105"/>
      <c r="C573" s="105"/>
      <c r="D573" s="105"/>
      <c r="E573" s="112"/>
      <c r="F573" s="112"/>
      <c r="G573" s="106"/>
      <c r="H573" s="107">
        <v>6</v>
      </c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326"/>
      <c r="T573" s="322">
        <f t="shared" si="78"/>
        <v>6</v>
      </c>
      <c r="U573" s="100">
        <f t="shared" si="79"/>
        <v>2.7816411682892906E-3</v>
      </c>
      <c r="V573" s="101">
        <f>D563</f>
        <v>2157</v>
      </c>
      <c r="W573" s="272" t="s">
        <v>12</v>
      </c>
      <c r="X573" s="95">
        <f t="shared" si="80"/>
        <v>6</v>
      </c>
      <c r="Y573" s="114"/>
    </row>
    <row r="574" spans="1:25" ht="16.5" thickBot="1" x14ac:dyDescent="0.25">
      <c r="A574" s="104"/>
      <c r="B574" s="105"/>
      <c r="C574" s="105"/>
      <c r="D574" s="105"/>
      <c r="E574" s="112"/>
      <c r="F574" s="112" t="s">
        <v>109</v>
      </c>
      <c r="G574" s="106"/>
      <c r="H574" s="107">
        <v>27</v>
      </c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326">
        <v>8</v>
      </c>
      <c r="T574" s="322">
        <f t="shared" si="78"/>
        <v>35</v>
      </c>
      <c r="U574" s="100">
        <f t="shared" si="79"/>
        <v>1.6226240148354196E-2</v>
      </c>
      <c r="V574" s="101">
        <f>D563</f>
        <v>2157</v>
      </c>
      <c r="W574" s="272" t="s">
        <v>35</v>
      </c>
      <c r="X574" s="95">
        <f t="shared" si="80"/>
        <v>35</v>
      </c>
      <c r="Y574" s="114"/>
    </row>
    <row r="575" spans="1:25" ht="16.5" thickBot="1" x14ac:dyDescent="0.25">
      <c r="A575" s="104"/>
      <c r="B575" s="105"/>
      <c r="C575" s="105"/>
      <c r="D575" s="105"/>
      <c r="E575" s="112"/>
      <c r="F575" s="112"/>
      <c r="G575" s="106"/>
      <c r="H575" s="107"/>
      <c r="I575" s="69"/>
      <c r="J575" s="69">
        <v>3</v>
      </c>
      <c r="K575" s="69"/>
      <c r="L575" s="69"/>
      <c r="M575" s="69"/>
      <c r="N575" s="69"/>
      <c r="O575" s="69"/>
      <c r="P575" s="69"/>
      <c r="Q575" s="69"/>
      <c r="R575" s="69"/>
      <c r="S575" s="326"/>
      <c r="T575" s="322">
        <f t="shared" si="78"/>
        <v>3</v>
      </c>
      <c r="U575" s="100">
        <f t="shared" si="79"/>
        <v>1.3908205841446453E-3</v>
      </c>
      <c r="V575" s="101">
        <f>D563</f>
        <v>2157</v>
      </c>
      <c r="W575" s="273" t="s">
        <v>29</v>
      </c>
      <c r="X575" s="95">
        <f t="shared" si="80"/>
        <v>3</v>
      </c>
      <c r="Y575" s="111"/>
    </row>
    <row r="576" spans="1:25" ht="16.5" thickBot="1" x14ac:dyDescent="0.25">
      <c r="A576" s="104"/>
      <c r="B576" s="105"/>
      <c r="C576" s="105"/>
      <c r="D576" s="105"/>
      <c r="E576" s="112"/>
      <c r="F576" s="112"/>
      <c r="G576" s="117"/>
      <c r="H576" s="118"/>
      <c r="I576" s="69"/>
      <c r="J576" s="69"/>
      <c r="K576" s="69"/>
      <c r="L576" s="69"/>
      <c r="M576" s="69"/>
      <c r="N576" s="69"/>
      <c r="O576" s="69"/>
      <c r="P576" s="69"/>
      <c r="Q576" s="69"/>
      <c r="R576" s="69">
        <v>4</v>
      </c>
      <c r="S576" s="326"/>
      <c r="T576" s="322">
        <f t="shared" si="78"/>
        <v>4</v>
      </c>
      <c r="U576" s="100">
        <f t="shared" si="79"/>
        <v>1.8544274455261937E-3</v>
      </c>
      <c r="V576" s="101">
        <f>D563</f>
        <v>2157</v>
      </c>
      <c r="W576" s="273" t="s">
        <v>124</v>
      </c>
      <c r="X576" s="95">
        <f t="shared" si="80"/>
        <v>4</v>
      </c>
      <c r="Y576" s="282"/>
    </row>
    <row r="577" spans="1:25" ht="16.5" thickBot="1" x14ac:dyDescent="0.25">
      <c r="A577" s="104"/>
      <c r="B577" s="105"/>
      <c r="C577" s="105"/>
      <c r="D577" s="105"/>
      <c r="E577" s="112"/>
      <c r="F577" s="112"/>
      <c r="G577" s="117"/>
      <c r="H577" s="118">
        <v>1</v>
      </c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326"/>
      <c r="T577" s="322">
        <f t="shared" si="78"/>
        <v>1</v>
      </c>
      <c r="U577" s="100">
        <f t="shared" si="79"/>
        <v>4.6360686138154843E-4</v>
      </c>
      <c r="V577" s="101">
        <f>D563</f>
        <v>2157</v>
      </c>
      <c r="W577" s="273" t="s">
        <v>208</v>
      </c>
      <c r="X577" s="95">
        <f t="shared" si="80"/>
        <v>1</v>
      </c>
      <c r="Y577" s="111"/>
    </row>
    <row r="578" spans="1:25" ht="16.5" thickBot="1" x14ac:dyDescent="0.25">
      <c r="A578" s="104"/>
      <c r="B578" s="105"/>
      <c r="C578" s="105"/>
      <c r="D578" s="105"/>
      <c r="E578" s="112"/>
      <c r="F578" s="112"/>
      <c r="G578" s="117"/>
      <c r="H578" s="219">
        <v>1</v>
      </c>
      <c r="I578" s="220"/>
      <c r="J578" s="220"/>
      <c r="K578" s="220"/>
      <c r="L578" s="220"/>
      <c r="M578" s="220"/>
      <c r="N578" s="220"/>
      <c r="O578" s="220"/>
      <c r="P578" s="220"/>
      <c r="Q578" s="220"/>
      <c r="R578" s="220">
        <v>1</v>
      </c>
      <c r="S578" s="327"/>
      <c r="T578" s="323">
        <f t="shared" si="78"/>
        <v>2</v>
      </c>
      <c r="U578" s="320">
        <f t="shared" si="79"/>
        <v>9.2721372276309685E-4</v>
      </c>
      <c r="V578" s="311">
        <f>D563</f>
        <v>2157</v>
      </c>
      <c r="W578" s="274" t="s">
        <v>10</v>
      </c>
      <c r="X578" s="95">
        <f t="shared" si="80"/>
        <v>2</v>
      </c>
      <c r="Y578" s="282"/>
    </row>
    <row r="579" spans="1:25" ht="16.5" thickBot="1" x14ac:dyDescent="0.25">
      <c r="A579" s="104"/>
      <c r="B579" s="105"/>
      <c r="C579" s="105"/>
      <c r="D579" s="105"/>
      <c r="E579" s="112"/>
      <c r="F579" s="112"/>
      <c r="G579" s="106"/>
      <c r="H579" s="97"/>
      <c r="I579" s="119">
        <v>3</v>
      </c>
      <c r="J579" s="119"/>
      <c r="K579" s="119"/>
      <c r="L579" s="119"/>
      <c r="M579" s="119"/>
      <c r="N579" s="119"/>
      <c r="O579" s="119"/>
      <c r="P579" s="119"/>
      <c r="Q579" s="119"/>
      <c r="R579" s="119"/>
      <c r="S579" s="328"/>
      <c r="T579" s="324">
        <f t="shared" si="78"/>
        <v>0</v>
      </c>
      <c r="U579" s="216">
        <f t="shared" si="79"/>
        <v>0</v>
      </c>
      <c r="V579" s="101">
        <f>D563</f>
        <v>2157</v>
      </c>
      <c r="W579" s="275" t="s">
        <v>11</v>
      </c>
      <c r="X579" s="95">
        <f t="shared" si="80"/>
        <v>0</v>
      </c>
      <c r="Y579" s="114"/>
    </row>
    <row r="580" spans="1:25" ht="16.5" thickBot="1" x14ac:dyDescent="0.25">
      <c r="A580" s="104"/>
      <c r="B580" s="105"/>
      <c r="C580" s="105"/>
      <c r="D580" s="105"/>
      <c r="E580" s="112"/>
      <c r="F580" s="112"/>
      <c r="G580" s="106"/>
      <c r="H580" s="107"/>
      <c r="I580" s="283"/>
      <c r="J580" s="69"/>
      <c r="K580" s="69"/>
      <c r="L580" s="69"/>
      <c r="M580" s="69"/>
      <c r="N580" s="69"/>
      <c r="O580" s="69"/>
      <c r="P580" s="69"/>
      <c r="Q580" s="69"/>
      <c r="R580" s="69"/>
      <c r="S580" s="326"/>
      <c r="T580" s="322">
        <f t="shared" si="78"/>
        <v>0</v>
      </c>
      <c r="U580" s="100">
        <f t="shared" si="79"/>
        <v>0</v>
      </c>
      <c r="V580" s="101">
        <f>D563</f>
        <v>2157</v>
      </c>
      <c r="W580" s="474" t="s">
        <v>102</v>
      </c>
      <c r="X580" s="95">
        <f t="shared" si="80"/>
        <v>0</v>
      </c>
      <c r="Y580" s="114"/>
    </row>
    <row r="581" spans="1:25" ht="16.5" thickBot="1" x14ac:dyDescent="0.25">
      <c r="A581" s="104"/>
      <c r="B581" s="105"/>
      <c r="C581" s="105"/>
      <c r="D581" s="105"/>
      <c r="E581" s="112"/>
      <c r="F581" s="112"/>
      <c r="G581" s="106"/>
      <c r="H581" s="107"/>
      <c r="I581" s="284">
        <v>2</v>
      </c>
      <c r="J581" s="69"/>
      <c r="K581" s="69"/>
      <c r="L581" s="69"/>
      <c r="M581" s="69"/>
      <c r="N581" s="69"/>
      <c r="O581" s="69"/>
      <c r="P581" s="69"/>
      <c r="Q581" s="69"/>
      <c r="R581" s="69"/>
      <c r="S581" s="326">
        <v>1</v>
      </c>
      <c r="T581" s="322">
        <f t="shared" si="78"/>
        <v>1</v>
      </c>
      <c r="U581" s="100">
        <f t="shared" si="79"/>
        <v>4.6360686138154843E-4</v>
      </c>
      <c r="V581" s="101">
        <f>D563</f>
        <v>2157</v>
      </c>
      <c r="W581" s="272" t="s">
        <v>3</v>
      </c>
      <c r="X581" s="95">
        <f t="shared" si="80"/>
        <v>1</v>
      </c>
      <c r="Y581" s="113"/>
    </row>
    <row r="582" spans="1:25" ht="16.5" thickBot="1" x14ac:dyDescent="0.25">
      <c r="A582" s="104"/>
      <c r="B582" s="105"/>
      <c r="C582" s="105"/>
      <c r="D582" s="105"/>
      <c r="E582" s="105"/>
      <c r="F582" s="112"/>
      <c r="G582" s="106"/>
      <c r="H582" s="107"/>
      <c r="I582" s="284">
        <v>25</v>
      </c>
      <c r="J582" s="69"/>
      <c r="K582" s="69"/>
      <c r="L582" s="69"/>
      <c r="M582" s="69"/>
      <c r="N582" s="69"/>
      <c r="O582" s="69"/>
      <c r="P582" s="69"/>
      <c r="Q582" s="69"/>
      <c r="R582" s="69"/>
      <c r="S582" s="326"/>
      <c r="T582" s="322">
        <f t="shared" si="78"/>
        <v>0</v>
      </c>
      <c r="U582" s="100">
        <f t="shared" si="79"/>
        <v>0</v>
      </c>
      <c r="V582" s="101">
        <f>D563</f>
        <v>2157</v>
      </c>
      <c r="W582" s="272" t="s">
        <v>8</v>
      </c>
      <c r="X582" s="95">
        <f t="shared" si="80"/>
        <v>0</v>
      </c>
      <c r="Y582" s="114"/>
    </row>
    <row r="583" spans="1:25" ht="16.5" thickBot="1" x14ac:dyDescent="0.25">
      <c r="A583" s="104"/>
      <c r="B583" s="105"/>
      <c r="C583" s="105"/>
      <c r="D583" s="105"/>
      <c r="E583" s="105"/>
      <c r="F583" s="112"/>
      <c r="G583" s="106"/>
      <c r="H583" s="107"/>
      <c r="I583" s="284"/>
      <c r="J583" s="69"/>
      <c r="K583" s="69"/>
      <c r="L583" s="69"/>
      <c r="M583" s="69"/>
      <c r="N583" s="69"/>
      <c r="O583" s="69"/>
      <c r="P583" s="69"/>
      <c r="Q583" s="69"/>
      <c r="R583" s="69"/>
      <c r="S583" s="326"/>
      <c r="T583" s="322">
        <f t="shared" si="78"/>
        <v>0</v>
      </c>
      <c r="U583" s="100">
        <f t="shared" si="79"/>
        <v>0</v>
      </c>
      <c r="V583" s="101">
        <f>D563</f>
        <v>2157</v>
      </c>
      <c r="W583" s="272" t="s">
        <v>9</v>
      </c>
      <c r="X583" s="95">
        <f t="shared" si="80"/>
        <v>0</v>
      </c>
      <c r="Y583" s="114"/>
    </row>
    <row r="584" spans="1:25" ht="16.5" thickBot="1" x14ac:dyDescent="0.25">
      <c r="A584" s="104"/>
      <c r="B584" s="105"/>
      <c r="C584" s="105"/>
      <c r="D584" s="105"/>
      <c r="E584" s="105"/>
      <c r="F584" s="112"/>
      <c r="G584" s="106"/>
      <c r="H584" s="107"/>
      <c r="I584" s="284">
        <v>2</v>
      </c>
      <c r="J584" s="69"/>
      <c r="K584" s="69"/>
      <c r="L584" s="69"/>
      <c r="M584" s="69"/>
      <c r="N584" s="69"/>
      <c r="O584" s="69"/>
      <c r="P584" s="69"/>
      <c r="Q584" s="69"/>
      <c r="R584" s="69"/>
      <c r="S584" s="326"/>
      <c r="T584" s="322">
        <f t="shared" si="78"/>
        <v>0</v>
      </c>
      <c r="U584" s="100">
        <f t="shared" si="79"/>
        <v>0</v>
      </c>
      <c r="V584" s="101">
        <f>D563</f>
        <v>2157</v>
      </c>
      <c r="W584" s="272" t="s">
        <v>81</v>
      </c>
      <c r="X584" s="95">
        <f t="shared" si="80"/>
        <v>0</v>
      </c>
      <c r="Y584" s="114"/>
    </row>
    <row r="585" spans="1:25" ht="16.5" thickBot="1" x14ac:dyDescent="0.25">
      <c r="A585" s="104"/>
      <c r="B585" s="105"/>
      <c r="C585" s="105"/>
      <c r="D585" s="105"/>
      <c r="E585" s="105"/>
      <c r="F585" s="112"/>
      <c r="G585" s="106"/>
      <c r="H585" s="107"/>
      <c r="I585" s="284">
        <v>4</v>
      </c>
      <c r="J585" s="69"/>
      <c r="K585" s="69"/>
      <c r="L585" s="69"/>
      <c r="M585" s="69"/>
      <c r="N585" s="69"/>
      <c r="O585" s="69"/>
      <c r="P585" s="69"/>
      <c r="Q585" s="69"/>
      <c r="R585" s="69"/>
      <c r="S585" s="326"/>
      <c r="T585" s="322">
        <f t="shared" si="78"/>
        <v>0</v>
      </c>
      <c r="U585" s="100">
        <f t="shared" si="79"/>
        <v>0</v>
      </c>
      <c r="V585" s="101">
        <f>D563</f>
        <v>2157</v>
      </c>
      <c r="W585" s="272" t="s">
        <v>20</v>
      </c>
      <c r="X585" s="95">
        <f t="shared" si="80"/>
        <v>0</v>
      </c>
      <c r="Y585" s="114"/>
    </row>
    <row r="586" spans="1:25" ht="16.5" thickBot="1" x14ac:dyDescent="0.25">
      <c r="A586" s="104"/>
      <c r="B586" s="105"/>
      <c r="C586" s="105"/>
      <c r="D586" s="105"/>
      <c r="E586" s="105"/>
      <c r="F586" s="112"/>
      <c r="G586" s="106"/>
      <c r="H586" s="107"/>
      <c r="I586" s="284"/>
      <c r="J586" s="69"/>
      <c r="K586" s="69"/>
      <c r="L586" s="69"/>
      <c r="M586" s="69"/>
      <c r="N586" s="69"/>
      <c r="O586" s="69"/>
      <c r="P586" s="69"/>
      <c r="Q586" s="69"/>
      <c r="R586" s="69"/>
      <c r="S586" s="326"/>
      <c r="T586" s="322">
        <f t="shared" si="78"/>
        <v>0</v>
      </c>
      <c r="U586" s="100">
        <f t="shared" si="79"/>
        <v>0</v>
      </c>
      <c r="V586" s="101">
        <f>D563</f>
        <v>2157</v>
      </c>
      <c r="W586" s="272" t="s">
        <v>82</v>
      </c>
      <c r="X586" s="95">
        <f t="shared" si="80"/>
        <v>0</v>
      </c>
      <c r="Y586" s="103" t="s">
        <v>164</v>
      </c>
    </row>
    <row r="587" spans="1:25" ht="16.5" thickBot="1" x14ac:dyDescent="0.25">
      <c r="A587" s="104"/>
      <c r="B587" s="105"/>
      <c r="C587" s="105"/>
      <c r="D587" s="105"/>
      <c r="E587" s="105"/>
      <c r="F587" s="112"/>
      <c r="G587" s="106"/>
      <c r="H587" s="107"/>
      <c r="I587" s="284"/>
      <c r="J587" s="69"/>
      <c r="K587" s="69"/>
      <c r="L587" s="69"/>
      <c r="M587" s="69"/>
      <c r="N587" s="69"/>
      <c r="O587" s="69"/>
      <c r="P587" s="69"/>
      <c r="Q587" s="69"/>
      <c r="R587" s="69"/>
      <c r="S587" s="326"/>
      <c r="T587" s="322">
        <f t="shared" si="78"/>
        <v>0</v>
      </c>
      <c r="U587" s="100">
        <f t="shared" si="79"/>
        <v>0</v>
      </c>
      <c r="V587" s="101">
        <f>D563</f>
        <v>2157</v>
      </c>
      <c r="W587" s="475" t="s">
        <v>190</v>
      </c>
      <c r="X587" s="95">
        <f t="shared" si="80"/>
        <v>0</v>
      </c>
      <c r="Y587" s="103" t="s">
        <v>465</v>
      </c>
    </row>
    <row r="588" spans="1:25" ht="16.5" thickBot="1" x14ac:dyDescent="0.25">
      <c r="A588" s="104"/>
      <c r="B588" s="105"/>
      <c r="C588" s="105"/>
      <c r="D588" s="105"/>
      <c r="E588" s="112"/>
      <c r="F588" s="112"/>
      <c r="G588" s="106"/>
      <c r="H588" s="107"/>
      <c r="I588" s="284">
        <v>24</v>
      </c>
      <c r="J588" s="69"/>
      <c r="K588" s="69"/>
      <c r="L588" s="69"/>
      <c r="M588" s="69"/>
      <c r="N588" s="69"/>
      <c r="O588" s="69"/>
      <c r="P588" s="69"/>
      <c r="Q588" s="69"/>
      <c r="R588" s="69"/>
      <c r="S588" s="326"/>
      <c r="T588" s="322">
        <f t="shared" si="78"/>
        <v>0</v>
      </c>
      <c r="U588" s="100">
        <f t="shared" si="79"/>
        <v>0</v>
      </c>
      <c r="V588" s="101">
        <f>D563</f>
        <v>2157</v>
      </c>
      <c r="W588" s="272" t="s">
        <v>13</v>
      </c>
      <c r="X588" s="95">
        <f t="shared" si="80"/>
        <v>0</v>
      </c>
      <c r="Y588" s="103"/>
    </row>
    <row r="589" spans="1:25" ht="16.5" thickBot="1" x14ac:dyDescent="0.25">
      <c r="A589" s="104"/>
      <c r="B589" s="105"/>
      <c r="C589" s="105"/>
      <c r="D589" s="105"/>
      <c r="E589" s="112"/>
      <c r="F589" s="112"/>
      <c r="G589" s="106"/>
      <c r="H589" s="107"/>
      <c r="I589" s="69">
        <v>7</v>
      </c>
      <c r="J589" s="69"/>
      <c r="K589" s="69"/>
      <c r="L589" s="69"/>
      <c r="M589" s="69"/>
      <c r="N589" s="69"/>
      <c r="O589" s="69"/>
      <c r="P589" s="69"/>
      <c r="Q589" s="69"/>
      <c r="R589" s="69"/>
      <c r="S589" s="326"/>
      <c r="T589" s="322">
        <f t="shared" si="78"/>
        <v>0</v>
      </c>
      <c r="U589" s="100">
        <f t="shared" si="79"/>
        <v>0</v>
      </c>
      <c r="V589" s="101">
        <f>D563</f>
        <v>2157</v>
      </c>
      <c r="W589" s="273" t="s">
        <v>198</v>
      </c>
      <c r="X589" s="95">
        <f t="shared" si="80"/>
        <v>0</v>
      </c>
      <c r="Y589" s="113"/>
    </row>
    <row r="590" spans="1:25" ht="16.5" thickBot="1" x14ac:dyDescent="0.25">
      <c r="A590" s="104"/>
      <c r="B590" s="105"/>
      <c r="C590" s="105"/>
      <c r="D590" s="105"/>
      <c r="E590" s="112"/>
      <c r="F590" s="112"/>
      <c r="G590" s="106"/>
      <c r="H590" s="107"/>
      <c r="I590" s="69">
        <v>2</v>
      </c>
      <c r="J590" s="69"/>
      <c r="K590" s="69"/>
      <c r="L590" s="69"/>
      <c r="M590" s="69"/>
      <c r="N590" s="69"/>
      <c r="O590" s="69"/>
      <c r="P590" s="69"/>
      <c r="Q590" s="69"/>
      <c r="R590" s="69"/>
      <c r="S590" s="326"/>
      <c r="T590" s="322">
        <f t="shared" si="78"/>
        <v>0</v>
      </c>
      <c r="U590" s="100">
        <f t="shared" si="79"/>
        <v>0</v>
      </c>
      <c r="V590" s="101">
        <f>D563</f>
        <v>2157</v>
      </c>
      <c r="W590" s="273" t="s">
        <v>100</v>
      </c>
      <c r="X590" s="95">
        <f t="shared" si="80"/>
        <v>0</v>
      </c>
      <c r="Y590" s="113"/>
    </row>
    <row r="591" spans="1:25" ht="16.5" thickBot="1" x14ac:dyDescent="0.25">
      <c r="A591" s="104"/>
      <c r="B591" s="105"/>
      <c r="C591" s="105"/>
      <c r="D591" s="105"/>
      <c r="E591" s="112"/>
      <c r="F591" s="112"/>
      <c r="G591" s="106"/>
      <c r="H591" s="115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329">
        <v>2</v>
      </c>
      <c r="T591" s="323">
        <f t="shared" si="78"/>
        <v>2</v>
      </c>
      <c r="U591" s="418">
        <f t="shared" si="79"/>
        <v>9.2721372276309685E-4</v>
      </c>
      <c r="V591" s="101">
        <f>D563</f>
        <v>2157</v>
      </c>
      <c r="W591" s="276" t="s">
        <v>10</v>
      </c>
      <c r="X591" s="95">
        <f t="shared" si="80"/>
        <v>2</v>
      </c>
      <c r="Y591" s="103" t="s">
        <v>464</v>
      </c>
    </row>
    <row r="592" spans="1:25" ht="16.5" thickBot="1" x14ac:dyDescent="0.3">
      <c r="A592" s="104"/>
      <c r="B592" s="105"/>
      <c r="C592" s="105"/>
      <c r="D592" s="105"/>
      <c r="E592" s="112"/>
      <c r="F592" s="112"/>
      <c r="G592" s="106"/>
      <c r="H592" s="89"/>
      <c r="I592" s="90"/>
      <c r="J592" s="314"/>
      <c r="K592" s="90"/>
      <c r="L592" s="90"/>
      <c r="M592" s="90"/>
      <c r="N592" s="90"/>
      <c r="O592" s="90"/>
      <c r="P592" s="90"/>
      <c r="Q592" s="90"/>
      <c r="R592" s="90"/>
      <c r="S592" s="90"/>
      <c r="T592" s="321"/>
      <c r="U592" s="321"/>
      <c r="V592" s="123"/>
      <c r="W592" s="277" t="s">
        <v>172</v>
      </c>
      <c r="X592" s="95">
        <f t="shared" si="80"/>
        <v>0</v>
      </c>
      <c r="Y592" s="103" t="s">
        <v>466</v>
      </c>
    </row>
    <row r="593" spans="1:25" ht="16.5" thickBot="1" x14ac:dyDescent="0.25">
      <c r="A593" s="104"/>
      <c r="B593" s="105"/>
      <c r="C593" s="105"/>
      <c r="D593" s="105"/>
      <c r="E593" s="112"/>
      <c r="F593" s="112"/>
      <c r="G593" s="117"/>
      <c r="H593" s="97">
        <v>1</v>
      </c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325"/>
      <c r="T593" s="324">
        <f t="shared" ref="T593:T601" si="81">SUM(H593,J593,L593,N593,P593,R593,S593)</f>
        <v>1</v>
      </c>
      <c r="U593" s="216">
        <f>($T593)/$D$563</f>
        <v>4.6360686138154843E-4</v>
      </c>
      <c r="V593" s="101">
        <f>D563</f>
        <v>2157</v>
      </c>
      <c r="W593" s="271" t="s">
        <v>468</v>
      </c>
      <c r="X593" s="95">
        <f t="shared" si="80"/>
        <v>1</v>
      </c>
      <c r="Y593" s="103" t="s">
        <v>279</v>
      </c>
    </row>
    <row r="594" spans="1:25" ht="16.5" thickBot="1" x14ac:dyDescent="0.25">
      <c r="A594" s="104"/>
      <c r="B594" s="105"/>
      <c r="C594" s="105"/>
      <c r="D594" s="105"/>
      <c r="E594" s="112"/>
      <c r="F594" s="112"/>
      <c r="G594" s="117"/>
      <c r="H594" s="107">
        <v>1</v>
      </c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326"/>
      <c r="T594" s="322">
        <f t="shared" si="81"/>
        <v>1</v>
      </c>
      <c r="U594" s="216">
        <f t="shared" ref="U594:U601" si="82">($T594)/$D$563</f>
        <v>4.6360686138154843E-4</v>
      </c>
      <c r="V594" s="101">
        <f>D563</f>
        <v>2157</v>
      </c>
      <c r="W594" s="272" t="s">
        <v>87</v>
      </c>
      <c r="X594" s="95">
        <f t="shared" si="80"/>
        <v>1</v>
      </c>
      <c r="Y594" s="103" t="s">
        <v>467</v>
      </c>
    </row>
    <row r="595" spans="1:25" ht="16.5" thickBot="1" x14ac:dyDescent="0.25">
      <c r="A595" s="104"/>
      <c r="B595" s="105"/>
      <c r="C595" s="105"/>
      <c r="D595" s="105"/>
      <c r="E595" s="112"/>
      <c r="F595" s="112"/>
      <c r="G595" s="117"/>
      <c r="H595" s="107">
        <v>6</v>
      </c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326"/>
      <c r="T595" s="322">
        <f t="shared" si="81"/>
        <v>6</v>
      </c>
      <c r="U595" s="216">
        <f t="shared" si="82"/>
        <v>2.7816411682892906E-3</v>
      </c>
      <c r="V595" s="101">
        <f>D563</f>
        <v>2157</v>
      </c>
      <c r="W595" s="365" t="s">
        <v>16</v>
      </c>
      <c r="X595" s="95">
        <f t="shared" si="80"/>
        <v>6</v>
      </c>
      <c r="Y595" s="103" t="s">
        <v>310</v>
      </c>
    </row>
    <row r="596" spans="1:25" ht="16.5" thickBot="1" x14ac:dyDescent="0.25">
      <c r="A596" s="104"/>
      <c r="B596" s="105"/>
      <c r="C596" s="105"/>
      <c r="D596" s="105"/>
      <c r="E596" s="112"/>
      <c r="F596" s="112"/>
      <c r="G596" s="117"/>
      <c r="H596" s="107">
        <v>9</v>
      </c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326"/>
      <c r="T596" s="322">
        <f t="shared" si="81"/>
        <v>9</v>
      </c>
      <c r="U596" s="216">
        <f t="shared" si="82"/>
        <v>4.172461752433936E-3</v>
      </c>
      <c r="V596" s="101">
        <f>D563</f>
        <v>2157</v>
      </c>
      <c r="W596" s="272" t="s">
        <v>75</v>
      </c>
      <c r="X596" s="95">
        <f t="shared" si="80"/>
        <v>9</v>
      </c>
      <c r="Y596" s="103"/>
    </row>
    <row r="597" spans="1:25" ht="16.5" thickBot="1" x14ac:dyDescent="0.25">
      <c r="A597" s="104"/>
      <c r="B597" s="105"/>
      <c r="C597" s="105"/>
      <c r="D597" s="105"/>
      <c r="E597" s="112"/>
      <c r="F597" s="112"/>
      <c r="G597" s="117"/>
      <c r="H597" s="107">
        <v>2</v>
      </c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326"/>
      <c r="T597" s="322">
        <f t="shared" si="81"/>
        <v>2</v>
      </c>
      <c r="U597" s="216">
        <f t="shared" si="82"/>
        <v>9.2721372276309685E-4</v>
      </c>
      <c r="V597" s="101">
        <f>D563</f>
        <v>2157</v>
      </c>
      <c r="W597" s="272" t="s">
        <v>88</v>
      </c>
      <c r="X597" s="95">
        <f t="shared" si="80"/>
        <v>2</v>
      </c>
      <c r="Y597" s="103"/>
    </row>
    <row r="598" spans="1:25" ht="16.5" thickBot="1" x14ac:dyDescent="0.25">
      <c r="A598" s="104"/>
      <c r="B598" s="105"/>
      <c r="C598" s="105"/>
      <c r="D598" s="105"/>
      <c r="E598" s="112"/>
      <c r="F598" s="112"/>
      <c r="G598" s="117"/>
      <c r="H598" s="107">
        <v>1</v>
      </c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326"/>
      <c r="T598" s="322">
        <f t="shared" si="81"/>
        <v>1</v>
      </c>
      <c r="U598" s="216">
        <f t="shared" si="82"/>
        <v>4.6360686138154843E-4</v>
      </c>
      <c r="V598" s="101">
        <f>D563</f>
        <v>2157</v>
      </c>
      <c r="W598" s="273" t="s">
        <v>28</v>
      </c>
      <c r="X598" s="95">
        <f t="shared" si="80"/>
        <v>1</v>
      </c>
      <c r="Y598" s="103"/>
    </row>
    <row r="599" spans="1:25" ht="16.5" thickBot="1" x14ac:dyDescent="0.25">
      <c r="A599" s="104"/>
      <c r="B599" s="105"/>
      <c r="C599" s="105"/>
      <c r="D599" s="105"/>
      <c r="E599" s="112"/>
      <c r="F599" s="112"/>
      <c r="G599" s="117"/>
      <c r="H599" s="115">
        <v>3</v>
      </c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329"/>
      <c r="T599" s="322">
        <f t="shared" si="81"/>
        <v>3</v>
      </c>
      <c r="U599" s="216">
        <f t="shared" si="82"/>
        <v>1.3908205841446453E-3</v>
      </c>
      <c r="V599" s="101">
        <f>D563</f>
        <v>2157</v>
      </c>
      <c r="W599" s="276" t="s">
        <v>184</v>
      </c>
      <c r="X599" s="95">
        <f t="shared" si="80"/>
        <v>3</v>
      </c>
      <c r="Y599" s="113"/>
    </row>
    <row r="600" spans="1:25" ht="16.5" thickBot="1" x14ac:dyDescent="0.25">
      <c r="A600" s="104"/>
      <c r="B600" s="105"/>
      <c r="C600" s="105"/>
      <c r="D600" s="105"/>
      <c r="E600" s="112"/>
      <c r="F600" s="112"/>
      <c r="G600" s="117"/>
      <c r="H600" s="115">
        <v>1</v>
      </c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329"/>
      <c r="T600" s="322">
        <f t="shared" si="81"/>
        <v>1</v>
      </c>
      <c r="U600" s="216">
        <f t="shared" si="82"/>
        <v>4.6360686138154843E-4</v>
      </c>
      <c r="V600" s="101">
        <f>D563</f>
        <v>2157</v>
      </c>
      <c r="W600" s="276" t="s">
        <v>89</v>
      </c>
      <c r="X600" s="95">
        <f t="shared" si="80"/>
        <v>1</v>
      </c>
      <c r="Y600" s="103"/>
    </row>
    <row r="601" spans="1:25" ht="16.5" thickBot="1" x14ac:dyDescent="0.25">
      <c r="A601" s="125"/>
      <c r="B601" s="126"/>
      <c r="C601" s="126"/>
      <c r="D601" s="126"/>
      <c r="E601" s="127"/>
      <c r="F601" s="127"/>
      <c r="G601" s="128"/>
      <c r="H601" s="115">
        <v>40</v>
      </c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329"/>
      <c r="T601" s="322">
        <f t="shared" si="81"/>
        <v>40</v>
      </c>
      <c r="U601" s="320">
        <f t="shared" si="82"/>
        <v>1.8544274455261939E-2</v>
      </c>
      <c r="V601" s="101">
        <f>D563</f>
        <v>2157</v>
      </c>
      <c r="W601" s="274" t="s">
        <v>163</v>
      </c>
      <c r="X601" s="279">
        <f>T601</f>
        <v>40</v>
      </c>
      <c r="Y601" s="285"/>
    </row>
    <row r="602" spans="1:25" ht="15.75" thickBot="1" x14ac:dyDescent="0.25">
      <c r="A602" s="130"/>
      <c r="B602" s="130"/>
      <c r="C602" s="130"/>
      <c r="D602" s="130"/>
      <c r="E602" s="130"/>
      <c r="F602" s="130"/>
      <c r="G602" s="53" t="s">
        <v>5</v>
      </c>
      <c r="H602" s="131">
        <f>SUM(H564:H601)</f>
        <v>237</v>
      </c>
      <c r="I602" s="131">
        <f>SUM(I564:I601)</f>
        <v>69</v>
      </c>
      <c r="J602" s="131">
        <f>SUM(J564:J601)</f>
        <v>3</v>
      </c>
      <c r="K602" s="131">
        <f t="shared" ref="K602:R602" si="83">SUM(K564:K601)</f>
        <v>0</v>
      </c>
      <c r="L602" s="131">
        <f t="shared" si="83"/>
        <v>0</v>
      </c>
      <c r="M602" s="131">
        <f t="shared" si="83"/>
        <v>0</v>
      </c>
      <c r="N602" s="131">
        <f t="shared" si="83"/>
        <v>0</v>
      </c>
      <c r="O602" s="131">
        <f t="shared" si="83"/>
        <v>0</v>
      </c>
      <c r="P602" s="131">
        <f t="shared" si="83"/>
        <v>0</v>
      </c>
      <c r="Q602" s="131">
        <f t="shared" si="83"/>
        <v>0</v>
      </c>
      <c r="R602" s="131">
        <f t="shared" si="83"/>
        <v>5</v>
      </c>
      <c r="S602" s="131">
        <f>SUM(S564:S601)</f>
        <v>40</v>
      </c>
      <c r="T602" s="262">
        <f>SUM(H602,J602,L602,N602,P602,R602,S602)</f>
        <v>285</v>
      </c>
      <c r="U602" s="216">
        <f>($T602)/$D$563</f>
        <v>0.13212795549374132</v>
      </c>
      <c r="V602" s="101">
        <f>D563</f>
        <v>2157</v>
      </c>
      <c r="W602" s="46"/>
    </row>
    <row r="604" spans="1:25" ht="15.75" thickBot="1" x14ac:dyDescent="0.3"/>
    <row r="605" spans="1:25" ht="75.75" thickBot="1" x14ac:dyDescent="0.3">
      <c r="A605" s="48"/>
      <c r="B605" s="48" t="s">
        <v>23</v>
      </c>
      <c r="C605" s="49" t="s">
        <v>55</v>
      </c>
      <c r="D605" s="49" t="s">
        <v>18</v>
      </c>
      <c r="E605" s="48" t="s">
        <v>17</v>
      </c>
      <c r="F605" s="50" t="s">
        <v>1</v>
      </c>
      <c r="G605" s="51" t="s">
        <v>24</v>
      </c>
      <c r="H605" s="52" t="s">
        <v>76</v>
      </c>
      <c r="I605" s="52" t="s">
        <v>77</v>
      </c>
      <c r="J605" s="52" t="s">
        <v>56</v>
      </c>
      <c r="K605" s="52" t="s">
        <v>61</v>
      </c>
      <c r="L605" s="52" t="s">
        <v>57</v>
      </c>
      <c r="M605" s="52" t="s">
        <v>62</v>
      </c>
      <c r="N605" s="52" t="s">
        <v>58</v>
      </c>
      <c r="O605" s="52" t="s">
        <v>63</v>
      </c>
      <c r="P605" s="52" t="s">
        <v>59</v>
      </c>
      <c r="Q605" s="52" t="s">
        <v>78</v>
      </c>
      <c r="R605" s="52" t="s">
        <v>128</v>
      </c>
      <c r="S605" s="52" t="s">
        <v>43</v>
      </c>
      <c r="T605" s="52" t="s">
        <v>5</v>
      </c>
      <c r="U605" s="48" t="s">
        <v>2</v>
      </c>
      <c r="V605" s="86" t="s">
        <v>73</v>
      </c>
      <c r="W605" s="87" t="s">
        <v>21</v>
      </c>
      <c r="X605" s="49" t="s">
        <v>18</v>
      </c>
      <c r="Y605" s="88" t="s">
        <v>7</v>
      </c>
    </row>
    <row r="606" spans="1:25" ht="15.75" thickBot="1" x14ac:dyDescent="0.3">
      <c r="A606" s="449">
        <v>1489595</v>
      </c>
      <c r="B606" s="278" t="s">
        <v>122</v>
      </c>
      <c r="C606" s="449">
        <v>416</v>
      </c>
      <c r="D606" s="449">
        <v>418</v>
      </c>
      <c r="E606" s="454">
        <v>389</v>
      </c>
      <c r="F606" s="455">
        <f>E606/D606</f>
        <v>0.93062200956937802</v>
      </c>
      <c r="G606" s="54">
        <v>45072</v>
      </c>
      <c r="H606" s="89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1"/>
      <c r="T606" s="413"/>
      <c r="U606" s="123"/>
      <c r="V606" s="91"/>
      <c r="W606" s="93" t="s">
        <v>79</v>
      </c>
      <c r="X606" s="279">
        <v>578.5</v>
      </c>
      <c r="Y606" s="84" t="s">
        <v>74</v>
      </c>
    </row>
    <row r="607" spans="1:25" ht="16.5" thickBot="1" x14ac:dyDescent="0.25">
      <c r="A607" s="94"/>
      <c r="B607" s="95"/>
      <c r="C607" s="95"/>
      <c r="D607" s="95"/>
      <c r="E607" s="95"/>
      <c r="F607" s="95"/>
      <c r="G607" s="96"/>
      <c r="H607" s="97">
        <v>1</v>
      </c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325">
        <v>1</v>
      </c>
      <c r="T607" s="324">
        <f>SUM(H607,J607,L607,N607,P607,R607,S607)</f>
        <v>2</v>
      </c>
      <c r="U607" s="417">
        <f>($T607)/$D$606</f>
        <v>4.7846889952153108E-3</v>
      </c>
      <c r="V607" s="101">
        <f>D606</f>
        <v>418</v>
      </c>
      <c r="W607" s="271" t="s">
        <v>16</v>
      </c>
      <c r="X607" s="95">
        <f>T607</f>
        <v>2</v>
      </c>
      <c r="Y607" s="280" t="s">
        <v>135</v>
      </c>
    </row>
    <row r="608" spans="1:25" ht="16.5" thickBot="1" x14ac:dyDescent="0.25">
      <c r="A608" s="104"/>
      <c r="B608" s="105"/>
      <c r="C608" s="105"/>
      <c r="D608" s="105"/>
      <c r="E608" s="105"/>
      <c r="F608" s="105"/>
      <c r="G608" s="106"/>
      <c r="H608" s="107">
        <v>4</v>
      </c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326"/>
      <c r="T608" s="322">
        <f t="shared" ref="T608:T634" si="84">SUM(H608,J608,L608,N608,P608,R608,S608)</f>
        <v>4</v>
      </c>
      <c r="U608" s="100">
        <f t="shared" ref="U608:U634" si="85">($T608)/$D$606</f>
        <v>9.5693779904306216E-3</v>
      </c>
      <c r="V608" s="101">
        <f>D606</f>
        <v>418</v>
      </c>
      <c r="W608" s="272" t="s">
        <v>6</v>
      </c>
      <c r="X608" s="95">
        <f t="shared" ref="X608:X643" si="86">T608</f>
        <v>4</v>
      </c>
      <c r="Y608" s="280" t="s">
        <v>173</v>
      </c>
    </row>
    <row r="609" spans="1:25" ht="16.5" thickBot="1" x14ac:dyDescent="0.25">
      <c r="A609" s="104"/>
      <c r="B609" s="105"/>
      <c r="C609" s="105"/>
      <c r="D609" s="105"/>
      <c r="E609" s="112"/>
      <c r="F609" s="112"/>
      <c r="G609" s="106"/>
      <c r="H609" s="107">
        <v>2</v>
      </c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326"/>
      <c r="T609" s="322">
        <f t="shared" si="84"/>
        <v>2</v>
      </c>
      <c r="U609" s="100">
        <f t="shared" si="85"/>
        <v>4.7846889952153108E-3</v>
      </c>
      <c r="V609" s="101">
        <f>D606</f>
        <v>418</v>
      </c>
      <c r="W609" s="272" t="s">
        <v>14</v>
      </c>
      <c r="X609" s="95">
        <f t="shared" si="86"/>
        <v>2</v>
      </c>
      <c r="Y609" s="318"/>
    </row>
    <row r="610" spans="1:25" ht="16.5" thickBot="1" x14ac:dyDescent="0.25">
      <c r="A610" s="104"/>
      <c r="B610" s="105"/>
      <c r="C610" s="105"/>
      <c r="D610" s="105"/>
      <c r="E610" s="112"/>
      <c r="F610" s="112"/>
      <c r="G610" s="106"/>
      <c r="H610" s="107">
        <v>1</v>
      </c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326">
        <v>2</v>
      </c>
      <c r="T610" s="322">
        <f t="shared" si="84"/>
        <v>3</v>
      </c>
      <c r="U610" s="100">
        <f t="shared" si="85"/>
        <v>7.1770334928229667E-3</v>
      </c>
      <c r="V610" s="101">
        <f>D606</f>
        <v>418</v>
      </c>
      <c r="W610" s="272" t="s">
        <v>15</v>
      </c>
      <c r="X610" s="95">
        <f t="shared" si="86"/>
        <v>3</v>
      </c>
      <c r="Y610" s="442"/>
    </row>
    <row r="611" spans="1:25" ht="16.5" thickBot="1" x14ac:dyDescent="0.25">
      <c r="A611" s="104"/>
      <c r="B611" s="105"/>
      <c r="C611" s="105"/>
      <c r="D611" s="105"/>
      <c r="E611" s="112"/>
      <c r="F611" s="112"/>
      <c r="G611" s="106"/>
      <c r="H611" s="107">
        <v>3</v>
      </c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326">
        <v>1</v>
      </c>
      <c r="T611" s="322">
        <f t="shared" si="84"/>
        <v>4</v>
      </c>
      <c r="U611" s="100">
        <f t="shared" si="85"/>
        <v>9.5693779904306216E-3</v>
      </c>
      <c r="V611" s="101">
        <f>D606</f>
        <v>418</v>
      </c>
      <c r="W611" s="272" t="s">
        <v>32</v>
      </c>
      <c r="X611" s="95">
        <f t="shared" si="86"/>
        <v>4</v>
      </c>
      <c r="Y611" s="442"/>
    </row>
    <row r="612" spans="1:25" ht="16.5" thickBot="1" x14ac:dyDescent="0.25">
      <c r="A612" s="104"/>
      <c r="B612" s="105"/>
      <c r="C612" s="105"/>
      <c r="D612" s="105"/>
      <c r="E612" s="112"/>
      <c r="F612" s="112"/>
      <c r="G612" s="106"/>
      <c r="H612" s="107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326"/>
      <c r="T612" s="322">
        <f t="shared" si="84"/>
        <v>0</v>
      </c>
      <c r="U612" s="100">
        <f t="shared" si="85"/>
        <v>0</v>
      </c>
      <c r="V612" s="101">
        <f>D606</f>
        <v>418</v>
      </c>
      <c r="W612" s="272" t="s">
        <v>33</v>
      </c>
      <c r="X612" s="95">
        <f t="shared" si="86"/>
        <v>0</v>
      </c>
      <c r="Y612" s="113"/>
    </row>
    <row r="613" spans="1:25" ht="16.5" thickBot="1" x14ac:dyDescent="0.25">
      <c r="A613" s="104"/>
      <c r="B613" s="105"/>
      <c r="C613" s="105"/>
      <c r="D613" s="105"/>
      <c r="E613" s="112"/>
      <c r="F613" s="112"/>
      <c r="G613" s="106"/>
      <c r="H613" s="107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326"/>
      <c r="T613" s="322">
        <f t="shared" si="84"/>
        <v>0</v>
      </c>
      <c r="U613" s="100">
        <f t="shared" si="85"/>
        <v>0</v>
      </c>
      <c r="V613" s="101">
        <f>D606</f>
        <v>418</v>
      </c>
      <c r="W613" s="272" t="s">
        <v>219</v>
      </c>
      <c r="X613" s="95">
        <f t="shared" si="86"/>
        <v>0</v>
      </c>
      <c r="Y613" s="457"/>
    </row>
    <row r="614" spans="1:25" ht="16.5" thickBot="1" x14ac:dyDescent="0.25">
      <c r="A614" s="104"/>
      <c r="B614" s="105"/>
      <c r="C614" s="105"/>
      <c r="D614" s="105"/>
      <c r="E614" s="112"/>
      <c r="F614" s="112"/>
      <c r="G614" s="106"/>
      <c r="H614" s="107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326"/>
      <c r="T614" s="322">
        <f t="shared" si="84"/>
        <v>0</v>
      </c>
      <c r="U614" s="100">
        <f t="shared" si="85"/>
        <v>0</v>
      </c>
      <c r="V614" s="101">
        <f>D606</f>
        <v>418</v>
      </c>
      <c r="W614" s="272" t="s">
        <v>31</v>
      </c>
      <c r="X614" s="95">
        <f t="shared" si="86"/>
        <v>0</v>
      </c>
      <c r="Y614" s="113"/>
    </row>
    <row r="615" spans="1:25" ht="16.5" thickBot="1" x14ac:dyDescent="0.25">
      <c r="A615" s="104"/>
      <c r="B615" s="105"/>
      <c r="C615" s="105"/>
      <c r="D615" s="105"/>
      <c r="E615" s="112"/>
      <c r="F615" s="112"/>
      <c r="G615" s="106"/>
      <c r="H615" s="107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326">
        <v>1</v>
      </c>
      <c r="T615" s="322">
        <f t="shared" si="84"/>
        <v>1</v>
      </c>
      <c r="U615" s="100">
        <f t="shared" si="85"/>
        <v>2.3923444976076554E-3</v>
      </c>
      <c r="V615" s="101">
        <f>D606</f>
        <v>418</v>
      </c>
      <c r="W615" s="272" t="s">
        <v>0</v>
      </c>
      <c r="X615" s="95">
        <f t="shared" si="86"/>
        <v>1</v>
      </c>
      <c r="Y615" s="318"/>
    </row>
    <row r="616" spans="1:25" ht="16.5" thickBot="1" x14ac:dyDescent="0.25">
      <c r="A616" s="104"/>
      <c r="B616" s="105"/>
      <c r="C616" s="105"/>
      <c r="D616" s="105"/>
      <c r="E616" s="112"/>
      <c r="F616" s="112"/>
      <c r="G616" s="106"/>
      <c r="H616" s="107">
        <v>5</v>
      </c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326"/>
      <c r="T616" s="322">
        <f t="shared" si="84"/>
        <v>5</v>
      </c>
      <c r="U616" s="100">
        <f t="shared" si="85"/>
        <v>1.1961722488038277E-2</v>
      </c>
      <c r="V616" s="101">
        <f>D606</f>
        <v>418</v>
      </c>
      <c r="W616" s="272" t="s">
        <v>12</v>
      </c>
      <c r="X616" s="95">
        <f t="shared" si="86"/>
        <v>5</v>
      </c>
      <c r="Y616" s="114"/>
    </row>
    <row r="617" spans="1:25" ht="16.5" thickBot="1" x14ac:dyDescent="0.25">
      <c r="A617" s="104"/>
      <c r="B617" s="105"/>
      <c r="C617" s="105"/>
      <c r="D617" s="105"/>
      <c r="E617" s="112"/>
      <c r="F617" s="112" t="s">
        <v>109</v>
      </c>
      <c r="G617" s="106"/>
      <c r="H617" s="107">
        <v>7</v>
      </c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326"/>
      <c r="T617" s="322">
        <f t="shared" si="84"/>
        <v>7</v>
      </c>
      <c r="U617" s="100">
        <f t="shared" si="85"/>
        <v>1.6746411483253589E-2</v>
      </c>
      <c r="V617" s="101">
        <f>D606</f>
        <v>418</v>
      </c>
      <c r="W617" s="272" t="s">
        <v>35</v>
      </c>
      <c r="X617" s="95">
        <f t="shared" si="86"/>
        <v>7</v>
      </c>
      <c r="Y617" s="114"/>
    </row>
    <row r="618" spans="1:25" ht="16.5" thickBot="1" x14ac:dyDescent="0.25">
      <c r="A618" s="104"/>
      <c r="B618" s="105"/>
      <c r="C618" s="105"/>
      <c r="D618" s="105"/>
      <c r="E618" s="112"/>
      <c r="F618" s="112"/>
      <c r="G618" s="106"/>
      <c r="H618" s="107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326"/>
      <c r="T618" s="322">
        <f t="shared" si="84"/>
        <v>0</v>
      </c>
      <c r="U618" s="100">
        <f t="shared" si="85"/>
        <v>0</v>
      </c>
      <c r="V618" s="101">
        <f>D606</f>
        <v>418</v>
      </c>
      <c r="W618" s="273" t="s">
        <v>29</v>
      </c>
      <c r="X618" s="95">
        <f t="shared" si="86"/>
        <v>0</v>
      </c>
      <c r="Y618" s="103" t="s">
        <v>491</v>
      </c>
    </row>
    <row r="619" spans="1:25" ht="16.5" thickBot="1" x14ac:dyDescent="0.25">
      <c r="A619" s="104"/>
      <c r="B619" s="105"/>
      <c r="C619" s="105"/>
      <c r="D619" s="105"/>
      <c r="E619" s="112"/>
      <c r="F619" s="112"/>
      <c r="G619" s="117"/>
      <c r="H619" s="118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326"/>
      <c r="T619" s="322">
        <f t="shared" si="84"/>
        <v>0</v>
      </c>
      <c r="U619" s="100">
        <f t="shared" si="85"/>
        <v>0</v>
      </c>
      <c r="V619" s="101">
        <f>D606</f>
        <v>418</v>
      </c>
      <c r="W619" s="273" t="s">
        <v>28</v>
      </c>
      <c r="X619" s="95">
        <f t="shared" si="86"/>
        <v>0</v>
      </c>
      <c r="Y619" s="282"/>
    </row>
    <row r="620" spans="1:25" ht="16.5" thickBot="1" x14ac:dyDescent="0.25">
      <c r="A620" s="104"/>
      <c r="B620" s="105"/>
      <c r="C620" s="105"/>
      <c r="D620" s="105"/>
      <c r="E620" s="112"/>
      <c r="F620" s="112"/>
      <c r="G620" s="117"/>
      <c r="H620" s="118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326"/>
      <c r="T620" s="322">
        <f t="shared" si="84"/>
        <v>0</v>
      </c>
      <c r="U620" s="100">
        <f t="shared" si="85"/>
        <v>0</v>
      </c>
      <c r="V620" s="101">
        <f>D606</f>
        <v>418</v>
      </c>
      <c r="W620" s="273" t="s">
        <v>208</v>
      </c>
      <c r="X620" s="95">
        <f t="shared" si="86"/>
        <v>0</v>
      </c>
      <c r="Y620" s="111"/>
    </row>
    <row r="621" spans="1:25" ht="16.5" thickBot="1" x14ac:dyDescent="0.25">
      <c r="A621" s="104"/>
      <c r="B621" s="105"/>
      <c r="C621" s="105"/>
      <c r="D621" s="105"/>
      <c r="E621" s="112"/>
      <c r="F621" s="112"/>
      <c r="G621" s="117"/>
      <c r="H621" s="219"/>
      <c r="I621" s="220"/>
      <c r="J621" s="220"/>
      <c r="K621" s="220"/>
      <c r="L621" s="220"/>
      <c r="M621" s="220"/>
      <c r="N621" s="220"/>
      <c r="O621" s="220"/>
      <c r="P621" s="220"/>
      <c r="Q621" s="220"/>
      <c r="R621" s="220"/>
      <c r="S621" s="327"/>
      <c r="T621" s="323">
        <f t="shared" si="84"/>
        <v>0</v>
      </c>
      <c r="U621" s="320">
        <f t="shared" si="85"/>
        <v>0</v>
      </c>
      <c r="V621" s="311">
        <f>D606</f>
        <v>418</v>
      </c>
      <c r="W621" s="274" t="s">
        <v>10</v>
      </c>
      <c r="X621" s="95">
        <f t="shared" si="86"/>
        <v>0</v>
      </c>
      <c r="Y621" s="282"/>
    </row>
    <row r="622" spans="1:25" ht="16.5" thickBot="1" x14ac:dyDescent="0.25">
      <c r="A622" s="104"/>
      <c r="B622" s="105"/>
      <c r="C622" s="105"/>
      <c r="D622" s="105"/>
      <c r="E622" s="112"/>
      <c r="F622" s="112"/>
      <c r="G622" s="106"/>
      <c r="H622" s="97">
        <v>1</v>
      </c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328"/>
      <c r="T622" s="324">
        <f t="shared" si="84"/>
        <v>1</v>
      </c>
      <c r="U622" s="216">
        <f t="shared" si="85"/>
        <v>2.3923444976076554E-3</v>
      </c>
      <c r="V622" s="101">
        <f>D606</f>
        <v>418</v>
      </c>
      <c r="W622" s="275" t="s">
        <v>11</v>
      </c>
      <c r="X622" s="95">
        <f t="shared" si="86"/>
        <v>1</v>
      </c>
      <c r="Y622" s="114"/>
    </row>
    <row r="623" spans="1:25" ht="16.5" thickBot="1" x14ac:dyDescent="0.25">
      <c r="A623" s="104"/>
      <c r="B623" s="105"/>
      <c r="C623" s="105"/>
      <c r="D623" s="105"/>
      <c r="E623" s="112"/>
      <c r="F623" s="112"/>
      <c r="G623" s="106"/>
      <c r="H623" s="107"/>
      <c r="I623" s="283"/>
      <c r="J623" s="69"/>
      <c r="K623" s="69"/>
      <c r="L623" s="69"/>
      <c r="M623" s="69"/>
      <c r="N623" s="69"/>
      <c r="O623" s="69"/>
      <c r="P623" s="69"/>
      <c r="Q623" s="69"/>
      <c r="R623" s="69"/>
      <c r="S623" s="326"/>
      <c r="T623" s="322">
        <f t="shared" si="84"/>
        <v>0</v>
      </c>
      <c r="U623" s="100">
        <f t="shared" si="85"/>
        <v>0</v>
      </c>
      <c r="V623" s="101">
        <f>D606</f>
        <v>418</v>
      </c>
      <c r="W623" s="474" t="s">
        <v>102</v>
      </c>
      <c r="X623" s="95">
        <f t="shared" si="86"/>
        <v>0</v>
      </c>
      <c r="Y623" s="114"/>
    </row>
    <row r="624" spans="1:25" ht="16.5" thickBot="1" x14ac:dyDescent="0.25">
      <c r="A624" s="104"/>
      <c r="B624" s="105"/>
      <c r="C624" s="105"/>
      <c r="D624" s="105"/>
      <c r="E624" s="112"/>
      <c r="F624" s="112"/>
      <c r="G624" s="106"/>
      <c r="H624" s="107"/>
      <c r="I624" s="284"/>
      <c r="J624" s="69"/>
      <c r="K624" s="69"/>
      <c r="L624" s="69"/>
      <c r="M624" s="69"/>
      <c r="N624" s="69"/>
      <c r="O624" s="69"/>
      <c r="P624" s="69"/>
      <c r="Q624" s="69"/>
      <c r="R624" s="69"/>
      <c r="S624" s="326"/>
      <c r="T624" s="322">
        <f t="shared" si="84"/>
        <v>0</v>
      </c>
      <c r="U624" s="100">
        <f t="shared" si="85"/>
        <v>0</v>
      </c>
      <c r="V624" s="101">
        <f>D606</f>
        <v>418</v>
      </c>
      <c r="W624" s="272" t="s">
        <v>3</v>
      </c>
      <c r="X624" s="95">
        <f t="shared" si="86"/>
        <v>0</v>
      </c>
      <c r="Y624" s="113"/>
    </row>
    <row r="625" spans="1:25" ht="16.5" thickBot="1" x14ac:dyDescent="0.25">
      <c r="A625" s="104"/>
      <c r="B625" s="105"/>
      <c r="C625" s="105"/>
      <c r="D625" s="105"/>
      <c r="E625" s="105"/>
      <c r="F625" s="112"/>
      <c r="G625" s="106"/>
      <c r="H625" s="107">
        <v>2</v>
      </c>
      <c r="I625" s="284"/>
      <c r="J625" s="69"/>
      <c r="K625" s="69"/>
      <c r="L625" s="69"/>
      <c r="M625" s="69"/>
      <c r="N625" s="69"/>
      <c r="O625" s="69"/>
      <c r="P625" s="69"/>
      <c r="Q625" s="69"/>
      <c r="R625" s="69"/>
      <c r="S625" s="326"/>
      <c r="T625" s="322">
        <f t="shared" si="84"/>
        <v>2</v>
      </c>
      <c r="U625" s="100">
        <f t="shared" si="85"/>
        <v>4.7846889952153108E-3</v>
      </c>
      <c r="V625" s="101">
        <f>D606</f>
        <v>418</v>
      </c>
      <c r="W625" s="272" t="s">
        <v>8</v>
      </c>
      <c r="X625" s="95">
        <f t="shared" si="86"/>
        <v>2</v>
      </c>
      <c r="Y625" s="114"/>
    </row>
    <row r="626" spans="1:25" ht="16.5" thickBot="1" x14ac:dyDescent="0.25">
      <c r="A626" s="104"/>
      <c r="B626" s="105"/>
      <c r="C626" s="105"/>
      <c r="D626" s="105"/>
      <c r="E626" s="105"/>
      <c r="F626" s="112"/>
      <c r="G626" s="106"/>
      <c r="H626" s="107"/>
      <c r="I626" s="284"/>
      <c r="J626" s="69"/>
      <c r="K626" s="69"/>
      <c r="L626" s="69"/>
      <c r="M626" s="69"/>
      <c r="N626" s="69"/>
      <c r="O626" s="69"/>
      <c r="P626" s="69"/>
      <c r="Q626" s="69"/>
      <c r="R626" s="69"/>
      <c r="S626" s="326"/>
      <c r="T626" s="322">
        <f t="shared" si="84"/>
        <v>0</v>
      </c>
      <c r="U626" s="100">
        <f t="shared" si="85"/>
        <v>0</v>
      </c>
      <c r="V626" s="101">
        <f>D606</f>
        <v>418</v>
      </c>
      <c r="W626" s="272" t="s">
        <v>9</v>
      </c>
      <c r="X626" s="95">
        <f t="shared" si="86"/>
        <v>0</v>
      </c>
      <c r="Y626" s="114"/>
    </row>
    <row r="627" spans="1:25" ht="16.5" thickBot="1" x14ac:dyDescent="0.25">
      <c r="A627" s="104"/>
      <c r="B627" s="105"/>
      <c r="C627" s="105"/>
      <c r="D627" s="105"/>
      <c r="E627" s="105"/>
      <c r="F627" s="112"/>
      <c r="G627" s="106"/>
      <c r="H627" s="107"/>
      <c r="I627" s="284"/>
      <c r="J627" s="69"/>
      <c r="K627" s="69"/>
      <c r="L627" s="69"/>
      <c r="M627" s="69"/>
      <c r="N627" s="69"/>
      <c r="O627" s="69"/>
      <c r="P627" s="69"/>
      <c r="Q627" s="69"/>
      <c r="R627" s="69"/>
      <c r="S627" s="326"/>
      <c r="T627" s="322">
        <f t="shared" si="84"/>
        <v>0</v>
      </c>
      <c r="U627" s="100">
        <f t="shared" si="85"/>
        <v>0</v>
      </c>
      <c r="V627" s="101">
        <f>D606</f>
        <v>418</v>
      </c>
      <c r="W627" s="272" t="s">
        <v>81</v>
      </c>
      <c r="X627" s="95">
        <f t="shared" si="86"/>
        <v>0</v>
      </c>
      <c r="Y627" s="114"/>
    </row>
    <row r="628" spans="1:25" ht="16.5" thickBot="1" x14ac:dyDescent="0.25">
      <c r="A628" s="104"/>
      <c r="B628" s="105"/>
      <c r="C628" s="105"/>
      <c r="D628" s="105"/>
      <c r="E628" s="105"/>
      <c r="F628" s="112"/>
      <c r="G628" s="106"/>
      <c r="H628" s="107"/>
      <c r="I628" s="284"/>
      <c r="J628" s="69"/>
      <c r="K628" s="69"/>
      <c r="L628" s="69"/>
      <c r="M628" s="69"/>
      <c r="N628" s="69"/>
      <c r="O628" s="69"/>
      <c r="P628" s="69"/>
      <c r="Q628" s="69"/>
      <c r="R628" s="69"/>
      <c r="S628" s="326"/>
      <c r="T628" s="322">
        <f t="shared" si="84"/>
        <v>0</v>
      </c>
      <c r="U628" s="100">
        <f t="shared" si="85"/>
        <v>0</v>
      </c>
      <c r="V628" s="101">
        <f>D606</f>
        <v>418</v>
      </c>
      <c r="W628" s="272" t="s">
        <v>20</v>
      </c>
      <c r="X628" s="95">
        <f t="shared" si="86"/>
        <v>0</v>
      </c>
      <c r="Y628" s="114"/>
    </row>
    <row r="629" spans="1:25" ht="16.5" thickBot="1" x14ac:dyDescent="0.25">
      <c r="A629" s="104"/>
      <c r="B629" s="105"/>
      <c r="C629" s="105"/>
      <c r="D629" s="105"/>
      <c r="E629" s="105"/>
      <c r="F629" s="112"/>
      <c r="G629" s="106"/>
      <c r="H629" s="107"/>
      <c r="I629" s="284"/>
      <c r="J629" s="69"/>
      <c r="K629" s="69"/>
      <c r="L629" s="69"/>
      <c r="M629" s="69"/>
      <c r="N629" s="69"/>
      <c r="O629" s="69"/>
      <c r="P629" s="69"/>
      <c r="Q629" s="69"/>
      <c r="R629" s="69"/>
      <c r="S629" s="326"/>
      <c r="T629" s="322">
        <f t="shared" si="84"/>
        <v>0</v>
      </c>
      <c r="U629" s="100">
        <f t="shared" si="85"/>
        <v>0</v>
      </c>
      <c r="V629" s="101">
        <f>D606</f>
        <v>418</v>
      </c>
      <c r="W629" s="272" t="s">
        <v>82</v>
      </c>
      <c r="X629" s="95">
        <f t="shared" si="86"/>
        <v>0</v>
      </c>
      <c r="Y629" s="103" t="s">
        <v>164</v>
      </c>
    </row>
    <row r="630" spans="1:25" ht="16.5" thickBot="1" x14ac:dyDescent="0.25">
      <c r="A630" s="104"/>
      <c r="B630" s="105"/>
      <c r="C630" s="105"/>
      <c r="D630" s="105"/>
      <c r="E630" s="105"/>
      <c r="F630" s="112"/>
      <c r="G630" s="106"/>
      <c r="H630" s="107"/>
      <c r="I630" s="284"/>
      <c r="J630" s="69"/>
      <c r="K630" s="69"/>
      <c r="L630" s="69"/>
      <c r="M630" s="69"/>
      <c r="N630" s="69"/>
      <c r="O630" s="69"/>
      <c r="P630" s="69"/>
      <c r="Q630" s="69"/>
      <c r="R630" s="69"/>
      <c r="S630" s="326"/>
      <c r="T630" s="322">
        <f t="shared" si="84"/>
        <v>0</v>
      </c>
      <c r="U630" s="100">
        <f t="shared" si="85"/>
        <v>0</v>
      </c>
      <c r="V630" s="101">
        <f>D606</f>
        <v>418</v>
      </c>
      <c r="W630" s="475" t="s">
        <v>190</v>
      </c>
      <c r="X630" s="95">
        <f t="shared" si="86"/>
        <v>0</v>
      </c>
      <c r="Y630" s="103" t="s">
        <v>490</v>
      </c>
    </row>
    <row r="631" spans="1:25" ht="16.5" thickBot="1" x14ac:dyDescent="0.25">
      <c r="A631" s="104"/>
      <c r="B631" s="105"/>
      <c r="C631" s="105"/>
      <c r="D631" s="105"/>
      <c r="E631" s="112"/>
      <c r="F631" s="112"/>
      <c r="G631" s="106"/>
      <c r="H631" s="107"/>
      <c r="I631" s="284"/>
      <c r="J631" s="69"/>
      <c r="K631" s="69"/>
      <c r="L631" s="69"/>
      <c r="M631" s="69"/>
      <c r="N631" s="69"/>
      <c r="O631" s="69"/>
      <c r="P631" s="69"/>
      <c r="Q631" s="69"/>
      <c r="R631" s="69"/>
      <c r="S631" s="326"/>
      <c r="T631" s="322">
        <f t="shared" si="84"/>
        <v>0</v>
      </c>
      <c r="U631" s="100">
        <f t="shared" si="85"/>
        <v>0</v>
      </c>
      <c r="V631" s="101">
        <f>D606</f>
        <v>418</v>
      </c>
      <c r="W631" s="272" t="s">
        <v>13</v>
      </c>
      <c r="X631" s="95">
        <f t="shared" si="86"/>
        <v>0</v>
      </c>
      <c r="Y631" s="103"/>
    </row>
    <row r="632" spans="1:25" ht="16.5" thickBot="1" x14ac:dyDescent="0.25">
      <c r="A632" s="104"/>
      <c r="B632" s="105"/>
      <c r="C632" s="105"/>
      <c r="D632" s="105"/>
      <c r="E632" s="112"/>
      <c r="F632" s="112"/>
      <c r="G632" s="106"/>
      <c r="H632" s="107">
        <v>1</v>
      </c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326"/>
      <c r="T632" s="322">
        <f t="shared" si="84"/>
        <v>1</v>
      </c>
      <c r="U632" s="100">
        <f t="shared" si="85"/>
        <v>2.3923444976076554E-3</v>
      </c>
      <c r="V632" s="101">
        <f>D606</f>
        <v>418</v>
      </c>
      <c r="W632" s="273" t="s">
        <v>198</v>
      </c>
      <c r="X632" s="95">
        <f t="shared" si="86"/>
        <v>1</v>
      </c>
      <c r="Y632" s="113"/>
    </row>
    <row r="633" spans="1:25" ht="16.5" thickBot="1" x14ac:dyDescent="0.25">
      <c r="A633" s="104"/>
      <c r="B633" s="105"/>
      <c r="C633" s="105"/>
      <c r="D633" s="105"/>
      <c r="E633" s="112"/>
      <c r="F633" s="112"/>
      <c r="G633" s="106"/>
      <c r="H633" s="107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326"/>
      <c r="T633" s="322">
        <f t="shared" si="84"/>
        <v>0</v>
      </c>
      <c r="U633" s="100">
        <f t="shared" si="85"/>
        <v>0</v>
      </c>
      <c r="V633" s="101">
        <f>D606</f>
        <v>418</v>
      </c>
      <c r="W633" s="273" t="s">
        <v>100</v>
      </c>
      <c r="X633" s="95">
        <f t="shared" si="86"/>
        <v>0</v>
      </c>
      <c r="Y633" s="113"/>
    </row>
    <row r="634" spans="1:25" ht="16.5" thickBot="1" x14ac:dyDescent="0.25">
      <c r="A634" s="104"/>
      <c r="B634" s="105"/>
      <c r="C634" s="105"/>
      <c r="D634" s="105"/>
      <c r="E634" s="112"/>
      <c r="F634" s="112"/>
      <c r="G634" s="106"/>
      <c r="H634" s="115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329"/>
      <c r="T634" s="323">
        <f t="shared" si="84"/>
        <v>0</v>
      </c>
      <c r="U634" s="418">
        <f t="shared" si="85"/>
        <v>0</v>
      </c>
      <c r="V634" s="101">
        <f>D606</f>
        <v>418</v>
      </c>
      <c r="W634" s="276" t="s">
        <v>10</v>
      </c>
      <c r="X634" s="95">
        <f t="shared" si="86"/>
        <v>0</v>
      </c>
      <c r="Y634" s="103"/>
    </row>
    <row r="635" spans="1:25" ht="16.5" thickBot="1" x14ac:dyDescent="0.3">
      <c r="A635" s="104"/>
      <c r="B635" s="105"/>
      <c r="C635" s="105"/>
      <c r="D635" s="105"/>
      <c r="E635" s="112"/>
      <c r="F635" s="112"/>
      <c r="G635" s="106"/>
      <c r="H635" s="89"/>
      <c r="I635" s="90"/>
      <c r="J635" s="314"/>
      <c r="K635" s="90"/>
      <c r="L635" s="90"/>
      <c r="M635" s="90"/>
      <c r="N635" s="90"/>
      <c r="O635" s="90"/>
      <c r="P635" s="90"/>
      <c r="Q635" s="90"/>
      <c r="R635" s="90"/>
      <c r="S635" s="90"/>
      <c r="T635" s="321"/>
      <c r="U635" s="321"/>
      <c r="V635" s="123"/>
      <c r="W635" s="277" t="s">
        <v>172</v>
      </c>
      <c r="X635" s="95">
        <f t="shared" si="86"/>
        <v>0</v>
      </c>
      <c r="Y635" s="103"/>
    </row>
    <row r="636" spans="1:25" ht="16.5" thickBot="1" x14ac:dyDescent="0.25">
      <c r="A636" s="104"/>
      <c r="B636" s="105"/>
      <c r="C636" s="105"/>
      <c r="D636" s="105"/>
      <c r="E636" s="112"/>
      <c r="F636" s="112"/>
      <c r="G636" s="117"/>
      <c r="H636" s="97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325"/>
      <c r="T636" s="324">
        <f t="shared" ref="T636:T644" si="87">SUM(H636,J636,L636,N636,P636,R636,S636)</f>
        <v>0</v>
      </c>
      <c r="U636" s="216">
        <f>($T636)/$D$606</f>
        <v>0</v>
      </c>
      <c r="V636" s="101">
        <f>D606</f>
        <v>418</v>
      </c>
      <c r="W636" s="271" t="s">
        <v>468</v>
      </c>
      <c r="X636" s="95">
        <f t="shared" si="86"/>
        <v>0</v>
      </c>
      <c r="Y636" s="103"/>
    </row>
    <row r="637" spans="1:25" ht="16.5" thickBot="1" x14ac:dyDescent="0.25">
      <c r="A637" s="104"/>
      <c r="B637" s="105"/>
      <c r="C637" s="105"/>
      <c r="D637" s="105"/>
      <c r="E637" s="112"/>
      <c r="F637" s="112"/>
      <c r="G637" s="117"/>
      <c r="H637" s="107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326"/>
      <c r="T637" s="322">
        <f t="shared" si="87"/>
        <v>0</v>
      </c>
      <c r="U637" s="216">
        <f t="shared" ref="U637:U644" si="88">($T637)/$D$606</f>
        <v>0</v>
      </c>
      <c r="V637" s="101">
        <f>D606</f>
        <v>418</v>
      </c>
      <c r="W637" s="272" t="s">
        <v>87</v>
      </c>
      <c r="X637" s="95">
        <f t="shared" si="86"/>
        <v>0</v>
      </c>
      <c r="Y637" s="103" t="s">
        <v>407</v>
      </c>
    </row>
    <row r="638" spans="1:25" ht="16.5" thickBot="1" x14ac:dyDescent="0.25">
      <c r="A638" s="104"/>
      <c r="B638" s="105"/>
      <c r="C638" s="105"/>
      <c r="D638" s="105"/>
      <c r="E638" s="112"/>
      <c r="F638" s="112"/>
      <c r="G638" s="117"/>
      <c r="H638" s="107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326"/>
      <c r="T638" s="322">
        <f t="shared" si="87"/>
        <v>0</v>
      </c>
      <c r="U638" s="216">
        <f t="shared" si="88"/>
        <v>0</v>
      </c>
      <c r="V638" s="101">
        <f>D606</f>
        <v>418</v>
      </c>
      <c r="W638" s="365" t="s">
        <v>16</v>
      </c>
      <c r="X638" s="95">
        <f t="shared" si="86"/>
        <v>0</v>
      </c>
      <c r="Y638" s="103"/>
    </row>
    <row r="639" spans="1:25" ht="16.5" thickBot="1" x14ac:dyDescent="0.25">
      <c r="A639" s="104"/>
      <c r="B639" s="105"/>
      <c r="C639" s="105"/>
      <c r="D639" s="105"/>
      <c r="E639" s="112"/>
      <c r="F639" s="112"/>
      <c r="G639" s="117"/>
      <c r="H639" s="107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326"/>
      <c r="T639" s="322">
        <f t="shared" si="87"/>
        <v>0</v>
      </c>
      <c r="U639" s="216">
        <f t="shared" si="88"/>
        <v>0</v>
      </c>
      <c r="V639" s="101">
        <f>D606</f>
        <v>418</v>
      </c>
      <c r="W639" s="272" t="s">
        <v>75</v>
      </c>
      <c r="X639" s="95">
        <f t="shared" si="86"/>
        <v>0</v>
      </c>
      <c r="Y639" s="103"/>
    </row>
    <row r="640" spans="1:25" ht="16.5" thickBot="1" x14ac:dyDescent="0.25">
      <c r="A640" s="104"/>
      <c r="B640" s="105"/>
      <c r="C640" s="105"/>
      <c r="D640" s="105"/>
      <c r="E640" s="112"/>
      <c r="F640" s="112"/>
      <c r="G640" s="117"/>
      <c r="H640" s="107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326"/>
      <c r="T640" s="322">
        <f t="shared" si="87"/>
        <v>0</v>
      </c>
      <c r="U640" s="216">
        <f t="shared" si="88"/>
        <v>0</v>
      </c>
      <c r="V640" s="101">
        <f>D606</f>
        <v>418</v>
      </c>
      <c r="W640" s="272" t="s">
        <v>88</v>
      </c>
      <c r="X640" s="95">
        <f t="shared" si="86"/>
        <v>0</v>
      </c>
      <c r="Y640" s="103"/>
    </row>
    <row r="641" spans="1:25" ht="16.5" thickBot="1" x14ac:dyDescent="0.25">
      <c r="A641" s="104"/>
      <c r="B641" s="105"/>
      <c r="C641" s="105"/>
      <c r="D641" s="105"/>
      <c r="E641" s="112"/>
      <c r="F641" s="112"/>
      <c r="G641" s="117"/>
      <c r="H641" s="107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326"/>
      <c r="T641" s="322">
        <f t="shared" si="87"/>
        <v>0</v>
      </c>
      <c r="U641" s="216">
        <f t="shared" si="88"/>
        <v>0</v>
      </c>
      <c r="V641" s="101">
        <f>D606</f>
        <v>418</v>
      </c>
      <c r="W641" s="273" t="s">
        <v>28</v>
      </c>
      <c r="X641" s="95">
        <f t="shared" si="86"/>
        <v>0</v>
      </c>
      <c r="Y641" s="103"/>
    </row>
    <row r="642" spans="1:25" ht="16.5" thickBot="1" x14ac:dyDescent="0.25">
      <c r="A642" s="104"/>
      <c r="B642" s="105"/>
      <c r="C642" s="105"/>
      <c r="D642" s="105"/>
      <c r="E642" s="112"/>
      <c r="F642" s="112"/>
      <c r="G642" s="117"/>
      <c r="H642" s="115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329"/>
      <c r="T642" s="322">
        <f t="shared" si="87"/>
        <v>0</v>
      </c>
      <c r="U642" s="216">
        <f t="shared" si="88"/>
        <v>0</v>
      </c>
      <c r="V642" s="101">
        <f>D606</f>
        <v>418</v>
      </c>
      <c r="W642" s="276" t="s">
        <v>184</v>
      </c>
      <c r="X642" s="95">
        <f t="shared" si="86"/>
        <v>0</v>
      </c>
      <c r="Y642" s="113"/>
    </row>
    <row r="643" spans="1:25" ht="16.5" thickBot="1" x14ac:dyDescent="0.25">
      <c r="A643" s="104"/>
      <c r="B643" s="105"/>
      <c r="C643" s="105"/>
      <c r="D643" s="105"/>
      <c r="E643" s="112"/>
      <c r="F643" s="112"/>
      <c r="G643" s="117"/>
      <c r="H643" s="115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329"/>
      <c r="T643" s="322">
        <f t="shared" si="87"/>
        <v>0</v>
      </c>
      <c r="U643" s="216">
        <f t="shared" si="88"/>
        <v>0</v>
      </c>
      <c r="V643" s="101">
        <f>D606</f>
        <v>418</v>
      </c>
      <c r="W643" s="276" t="s">
        <v>89</v>
      </c>
      <c r="X643" s="95">
        <f t="shared" si="86"/>
        <v>0</v>
      </c>
      <c r="Y643" s="103"/>
    </row>
    <row r="644" spans="1:25" ht="16.5" thickBot="1" x14ac:dyDescent="0.25">
      <c r="A644" s="125"/>
      <c r="B644" s="126"/>
      <c r="C644" s="126"/>
      <c r="D644" s="126"/>
      <c r="E644" s="127"/>
      <c r="F644" s="127"/>
      <c r="G644" s="128"/>
      <c r="H644" s="115">
        <v>2</v>
      </c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329"/>
      <c r="T644" s="322">
        <f t="shared" si="87"/>
        <v>2</v>
      </c>
      <c r="U644" s="320">
        <f t="shared" si="88"/>
        <v>4.7846889952153108E-3</v>
      </c>
      <c r="V644" s="101">
        <f>D606</f>
        <v>418</v>
      </c>
      <c r="W644" s="274" t="s">
        <v>163</v>
      </c>
      <c r="X644" s="279">
        <f>T644</f>
        <v>2</v>
      </c>
      <c r="Y644" s="285"/>
    </row>
    <row r="645" spans="1:25" ht="15.75" thickBot="1" x14ac:dyDescent="0.25">
      <c r="A645" s="130"/>
      <c r="B645" s="130"/>
      <c r="C645" s="130"/>
      <c r="D645" s="130"/>
      <c r="E645" s="130"/>
      <c r="F645" s="130"/>
      <c r="G645" s="53" t="s">
        <v>5</v>
      </c>
      <c r="H645" s="131">
        <f>SUM(H607:H644)</f>
        <v>29</v>
      </c>
      <c r="I645" s="131">
        <f>SUM(I607:I644)</f>
        <v>0</v>
      </c>
      <c r="J645" s="131">
        <f>SUM(J607:J644)</f>
        <v>0</v>
      </c>
      <c r="K645" s="131">
        <f t="shared" ref="K645:R645" si="89">SUM(K607:K644)</f>
        <v>0</v>
      </c>
      <c r="L645" s="131">
        <f t="shared" si="89"/>
        <v>0</v>
      </c>
      <c r="M645" s="131">
        <f t="shared" si="89"/>
        <v>0</v>
      </c>
      <c r="N645" s="131">
        <f t="shared" si="89"/>
        <v>0</v>
      </c>
      <c r="O645" s="131">
        <f t="shared" si="89"/>
        <v>0</v>
      </c>
      <c r="P645" s="131">
        <f t="shared" si="89"/>
        <v>0</v>
      </c>
      <c r="Q645" s="131">
        <f t="shared" si="89"/>
        <v>0</v>
      </c>
      <c r="R645" s="131">
        <f t="shared" si="89"/>
        <v>0</v>
      </c>
      <c r="S645" s="131">
        <f>SUM(S607:S644)</f>
        <v>5</v>
      </c>
      <c r="T645" s="262">
        <f>SUM(H645,J645,L645,N645,P645,R645,S645)</f>
        <v>34</v>
      </c>
      <c r="U645" s="216">
        <f>($T645)/$D$606</f>
        <v>8.1339712918660281E-2</v>
      </c>
      <c r="V645" s="101">
        <f>D606</f>
        <v>418</v>
      </c>
      <c r="W645" s="46"/>
    </row>
    <row r="647" spans="1:25" ht="15.75" thickBot="1" x14ac:dyDescent="0.3"/>
    <row r="648" spans="1:25" ht="75.75" thickBot="1" x14ac:dyDescent="0.3">
      <c r="A648" s="48"/>
      <c r="B648" s="48" t="s">
        <v>23</v>
      </c>
      <c r="C648" s="49" t="s">
        <v>55</v>
      </c>
      <c r="D648" s="49" t="s">
        <v>18</v>
      </c>
      <c r="E648" s="48" t="s">
        <v>17</v>
      </c>
      <c r="F648" s="50" t="s">
        <v>1</v>
      </c>
      <c r="G648" s="51" t="s">
        <v>24</v>
      </c>
      <c r="H648" s="52" t="s">
        <v>76</v>
      </c>
      <c r="I648" s="52" t="s">
        <v>77</v>
      </c>
      <c r="J648" s="52" t="s">
        <v>56</v>
      </c>
      <c r="K648" s="52" t="s">
        <v>61</v>
      </c>
      <c r="L648" s="52" t="s">
        <v>57</v>
      </c>
      <c r="M648" s="52" t="s">
        <v>62</v>
      </c>
      <c r="N648" s="52" t="s">
        <v>58</v>
      </c>
      <c r="O648" s="52" t="s">
        <v>63</v>
      </c>
      <c r="P648" s="52" t="s">
        <v>59</v>
      </c>
      <c r="Q648" s="52" t="s">
        <v>78</v>
      </c>
      <c r="R648" s="52" t="s">
        <v>128</v>
      </c>
      <c r="S648" s="52" t="s">
        <v>43</v>
      </c>
      <c r="T648" s="52" t="s">
        <v>5</v>
      </c>
      <c r="U648" s="48" t="s">
        <v>2</v>
      </c>
      <c r="V648" s="86" t="s">
        <v>73</v>
      </c>
      <c r="W648" s="87" t="s">
        <v>21</v>
      </c>
      <c r="X648" s="49" t="s">
        <v>18</v>
      </c>
      <c r="Y648" s="88" t="s">
        <v>7</v>
      </c>
    </row>
    <row r="649" spans="1:25" ht="15.75" thickBot="1" x14ac:dyDescent="0.3">
      <c r="A649" s="449">
        <v>1486334</v>
      </c>
      <c r="B649" s="278" t="s">
        <v>122</v>
      </c>
      <c r="C649" s="449">
        <v>1920</v>
      </c>
      <c r="D649" s="449">
        <v>2095</v>
      </c>
      <c r="E649" s="454">
        <v>1871</v>
      </c>
      <c r="F649" s="455">
        <f>E649/D649</f>
        <v>0.89307875894988065</v>
      </c>
      <c r="G649" s="54">
        <v>45076</v>
      </c>
      <c r="H649" s="89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1"/>
      <c r="T649" s="413"/>
      <c r="U649" s="123"/>
      <c r="V649" s="91"/>
      <c r="W649" s="93" t="s">
        <v>79</v>
      </c>
      <c r="X649" s="279">
        <v>578.5</v>
      </c>
      <c r="Y649" s="84" t="s">
        <v>74</v>
      </c>
    </row>
    <row r="650" spans="1:25" ht="16.5" thickBot="1" x14ac:dyDescent="0.25">
      <c r="A650" s="94"/>
      <c r="B650" s="95"/>
      <c r="C650" s="95"/>
      <c r="D650" s="95"/>
      <c r="E650" s="95"/>
      <c r="F650" s="95"/>
      <c r="G650" s="96"/>
      <c r="H650" s="97">
        <v>38</v>
      </c>
      <c r="I650" s="98"/>
      <c r="J650" s="98">
        <v>2</v>
      </c>
      <c r="K650" s="98"/>
      <c r="L650" s="98"/>
      <c r="M650" s="98"/>
      <c r="N650" s="98"/>
      <c r="O650" s="98"/>
      <c r="P650" s="98"/>
      <c r="Q650" s="98"/>
      <c r="R650" s="98"/>
      <c r="S650" s="325">
        <v>12</v>
      </c>
      <c r="T650" s="324">
        <f>SUM(H650,J650,L650,N650,P650,R650,S650)</f>
        <v>52</v>
      </c>
      <c r="U650" s="417">
        <f>($T650)/$D$649</f>
        <v>2.4821002386634844E-2</v>
      </c>
      <c r="V650" s="101">
        <f>D649</f>
        <v>2095</v>
      </c>
      <c r="W650" s="271" t="s">
        <v>16</v>
      </c>
      <c r="X650" s="95">
        <f>T650</f>
        <v>52</v>
      </c>
      <c r="Y650" s="280" t="s">
        <v>135</v>
      </c>
    </row>
    <row r="651" spans="1:25" ht="16.5" thickBot="1" x14ac:dyDescent="0.25">
      <c r="A651" s="104"/>
      <c r="B651" s="105"/>
      <c r="C651" s="105"/>
      <c r="D651" s="105"/>
      <c r="E651" s="105"/>
      <c r="F651" s="105"/>
      <c r="G651" s="106"/>
      <c r="H651" s="107">
        <v>16</v>
      </c>
      <c r="I651" s="69"/>
      <c r="J651" s="69">
        <v>1</v>
      </c>
      <c r="K651" s="69"/>
      <c r="L651" s="69"/>
      <c r="M651" s="69"/>
      <c r="N651" s="69"/>
      <c r="O651" s="69"/>
      <c r="P651" s="69"/>
      <c r="Q651" s="69"/>
      <c r="R651" s="69"/>
      <c r="S651" s="326">
        <v>6</v>
      </c>
      <c r="T651" s="322">
        <f t="shared" ref="T651:T677" si="90">SUM(H651,J651,L651,N651,P651,R651,S651)</f>
        <v>23</v>
      </c>
      <c r="U651" s="100">
        <f t="shared" ref="U651:U677" si="91">($T651)/$D$649</f>
        <v>1.0978520286396181E-2</v>
      </c>
      <c r="V651" s="101">
        <f>D649</f>
        <v>2095</v>
      </c>
      <c r="W651" s="272" t="s">
        <v>6</v>
      </c>
      <c r="X651" s="95">
        <f t="shared" ref="X651:X686" si="92">T651</f>
        <v>23</v>
      </c>
      <c r="Y651" s="280" t="s">
        <v>173</v>
      </c>
    </row>
    <row r="652" spans="1:25" ht="16.5" thickBot="1" x14ac:dyDescent="0.25">
      <c r="A652" s="104"/>
      <c r="B652" s="105"/>
      <c r="C652" s="105"/>
      <c r="D652" s="105"/>
      <c r="E652" s="112"/>
      <c r="F652" s="112"/>
      <c r="G652" s="106"/>
      <c r="H652" s="107">
        <v>20</v>
      </c>
      <c r="I652" s="69"/>
      <c r="J652" s="69">
        <v>2</v>
      </c>
      <c r="K652" s="69"/>
      <c r="L652" s="69"/>
      <c r="M652" s="69"/>
      <c r="N652" s="69"/>
      <c r="O652" s="69"/>
      <c r="P652" s="69"/>
      <c r="Q652" s="69"/>
      <c r="R652" s="69"/>
      <c r="S652" s="326">
        <v>2</v>
      </c>
      <c r="T652" s="322">
        <f t="shared" si="90"/>
        <v>24</v>
      </c>
      <c r="U652" s="100">
        <f t="shared" si="91"/>
        <v>1.1455847255369928E-2</v>
      </c>
      <c r="V652" s="101">
        <f>D649</f>
        <v>2095</v>
      </c>
      <c r="W652" s="272" t="s">
        <v>14</v>
      </c>
      <c r="X652" s="95">
        <f t="shared" si="92"/>
        <v>24</v>
      </c>
      <c r="Y652" s="318"/>
    </row>
    <row r="653" spans="1:25" ht="16.5" thickBot="1" x14ac:dyDescent="0.25">
      <c r="A653" s="104"/>
      <c r="B653" s="105"/>
      <c r="C653" s="105"/>
      <c r="D653" s="105"/>
      <c r="E653" s="112"/>
      <c r="F653" s="112"/>
      <c r="G653" s="106"/>
      <c r="H653" s="107">
        <v>15</v>
      </c>
      <c r="I653" s="69"/>
      <c r="J653" s="69">
        <v>1</v>
      </c>
      <c r="K653" s="69"/>
      <c r="L653" s="69"/>
      <c r="M653" s="69"/>
      <c r="N653" s="69"/>
      <c r="O653" s="69"/>
      <c r="P653" s="69"/>
      <c r="Q653" s="69"/>
      <c r="R653" s="69"/>
      <c r="S653" s="326">
        <v>2</v>
      </c>
      <c r="T653" s="322">
        <f t="shared" si="90"/>
        <v>18</v>
      </c>
      <c r="U653" s="100">
        <f t="shared" si="91"/>
        <v>8.591885441527447E-3</v>
      </c>
      <c r="V653" s="101">
        <f>D649</f>
        <v>2095</v>
      </c>
      <c r="W653" s="272" t="s">
        <v>15</v>
      </c>
      <c r="X653" s="95">
        <f t="shared" si="92"/>
        <v>18</v>
      </c>
      <c r="Y653" s="442"/>
    </row>
    <row r="654" spans="1:25" ht="16.5" thickBot="1" x14ac:dyDescent="0.25">
      <c r="A654" s="104"/>
      <c r="B654" s="105"/>
      <c r="C654" s="105"/>
      <c r="D654" s="105"/>
      <c r="E654" s="112"/>
      <c r="F654" s="112"/>
      <c r="G654" s="106"/>
      <c r="H654" s="107">
        <v>5</v>
      </c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326"/>
      <c r="T654" s="322">
        <f t="shared" si="90"/>
        <v>5</v>
      </c>
      <c r="U654" s="100">
        <f t="shared" si="91"/>
        <v>2.3866348448687352E-3</v>
      </c>
      <c r="V654" s="101">
        <f>D649</f>
        <v>2095</v>
      </c>
      <c r="W654" s="272" t="s">
        <v>32</v>
      </c>
      <c r="X654" s="95">
        <f t="shared" si="92"/>
        <v>5</v>
      </c>
      <c r="Y654" s="442"/>
    </row>
    <row r="655" spans="1:25" ht="16.5" thickBot="1" x14ac:dyDescent="0.25">
      <c r="A655" s="104"/>
      <c r="B655" s="105"/>
      <c r="C655" s="105"/>
      <c r="D655" s="105"/>
      <c r="E655" s="112"/>
      <c r="F655" s="112"/>
      <c r="G655" s="106"/>
      <c r="H655" s="107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326"/>
      <c r="T655" s="322">
        <f t="shared" si="90"/>
        <v>0</v>
      </c>
      <c r="U655" s="100">
        <f t="shared" si="91"/>
        <v>0</v>
      </c>
      <c r="V655" s="101">
        <f>D649</f>
        <v>2095</v>
      </c>
      <c r="W655" s="272" t="s">
        <v>33</v>
      </c>
      <c r="X655" s="95">
        <f t="shared" si="92"/>
        <v>0</v>
      </c>
      <c r="Y655" s="113"/>
    </row>
    <row r="656" spans="1:25" ht="16.5" thickBot="1" x14ac:dyDescent="0.25">
      <c r="A656" s="104"/>
      <c r="B656" s="105"/>
      <c r="C656" s="105"/>
      <c r="D656" s="105"/>
      <c r="E656" s="112"/>
      <c r="F656" s="112"/>
      <c r="G656" s="106"/>
      <c r="H656" s="107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326"/>
      <c r="T656" s="322">
        <f t="shared" si="90"/>
        <v>0</v>
      </c>
      <c r="U656" s="100">
        <f t="shared" si="91"/>
        <v>0</v>
      </c>
      <c r="V656" s="101">
        <f>D649</f>
        <v>2095</v>
      </c>
      <c r="W656" s="272" t="s">
        <v>219</v>
      </c>
      <c r="X656" s="95">
        <f t="shared" si="92"/>
        <v>0</v>
      </c>
      <c r="Y656" s="457"/>
    </row>
    <row r="657" spans="1:25" ht="16.5" thickBot="1" x14ac:dyDescent="0.25">
      <c r="A657" s="104"/>
      <c r="B657" s="105"/>
      <c r="C657" s="105"/>
      <c r="D657" s="105"/>
      <c r="E657" s="112"/>
      <c r="F657" s="112"/>
      <c r="G657" s="106"/>
      <c r="H657" s="107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326"/>
      <c r="T657" s="322">
        <f t="shared" si="90"/>
        <v>0</v>
      </c>
      <c r="U657" s="100">
        <f t="shared" si="91"/>
        <v>0</v>
      </c>
      <c r="V657" s="101">
        <f>D649</f>
        <v>2095</v>
      </c>
      <c r="W657" s="272" t="s">
        <v>31</v>
      </c>
      <c r="X657" s="95">
        <f t="shared" si="92"/>
        <v>0</v>
      </c>
      <c r="Y657" s="113"/>
    </row>
    <row r="658" spans="1:25" ht="16.5" thickBot="1" x14ac:dyDescent="0.25">
      <c r="A658" s="104"/>
      <c r="B658" s="105"/>
      <c r="C658" s="105"/>
      <c r="D658" s="105"/>
      <c r="E658" s="112"/>
      <c r="F658" s="112"/>
      <c r="G658" s="106"/>
      <c r="H658" s="107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326"/>
      <c r="T658" s="322">
        <f t="shared" si="90"/>
        <v>0</v>
      </c>
      <c r="U658" s="100">
        <f t="shared" si="91"/>
        <v>0</v>
      </c>
      <c r="V658" s="101">
        <f>D649</f>
        <v>2095</v>
      </c>
      <c r="W658" s="272" t="s">
        <v>0</v>
      </c>
      <c r="X658" s="95">
        <f t="shared" si="92"/>
        <v>0</v>
      </c>
      <c r="Y658" s="318"/>
    </row>
    <row r="659" spans="1:25" ht="16.5" thickBot="1" x14ac:dyDescent="0.25">
      <c r="A659" s="104"/>
      <c r="B659" s="105"/>
      <c r="C659" s="105"/>
      <c r="D659" s="105"/>
      <c r="E659" s="112"/>
      <c r="F659" s="112"/>
      <c r="G659" s="106"/>
      <c r="H659" s="107">
        <v>18</v>
      </c>
      <c r="I659" s="69"/>
      <c r="J659" s="69">
        <v>1</v>
      </c>
      <c r="K659" s="69"/>
      <c r="L659" s="69"/>
      <c r="M659" s="69"/>
      <c r="N659" s="69"/>
      <c r="O659" s="69"/>
      <c r="P659" s="69"/>
      <c r="Q659" s="69"/>
      <c r="R659" s="69"/>
      <c r="S659" s="326"/>
      <c r="T659" s="322">
        <f t="shared" si="90"/>
        <v>19</v>
      </c>
      <c r="U659" s="100">
        <f t="shared" si="91"/>
        <v>9.0692124105011939E-3</v>
      </c>
      <c r="V659" s="101">
        <f>D649</f>
        <v>2095</v>
      </c>
      <c r="W659" s="272" t="s">
        <v>12</v>
      </c>
      <c r="X659" s="95">
        <f t="shared" si="92"/>
        <v>19</v>
      </c>
      <c r="Y659" s="114"/>
    </row>
    <row r="660" spans="1:25" ht="16.5" thickBot="1" x14ac:dyDescent="0.25">
      <c r="A660" s="104"/>
      <c r="B660" s="105"/>
      <c r="C660" s="105"/>
      <c r="D660" s="105"/>
      <c r="E660" s="112"/>
      <c r="F660" s="112" t="s">
        <v>109</v>
      </c>
      <c r="G660" s="106"/>
      <c r="H660" s="107">
        <v>35</v>
      </c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326">
        <v>5</v>
      </c>
      <c r="T660" s="322">
        <f t="shared" si="90"/>
        <v>40</v>
      </c>
      <c r="U660" s="100">
        <f t="shared" si="91"/>
        <v>1.9093078758949882E-2</v>
      </c>
      <c r="V660" s="101">
        <f>D649</f>
        <v>2095</v>
      </c>
      <c r="W660" s="272" t="s">
        <v>35</v>
      </c>
      <c r="X660" s="95">
        <f t="shared" si="92"/>
        <v>40</v>
      </c>
      <c r="Y660" s="114"/>
    </row>
    <row r="661" spans="1:25" ht="16.5" thickBot="1" x14ac:dyDescent="0.25">
      <c r="A661" s="104"/>
      <c r="B661" s="105"/>
      <c r="C661" s="105"/>
      <c r="D661" s="105"/>
      <c r="E661" s="112"/>
      <c r="F661" s="112"/>
      <c r="G661" s="106"/>
      <c r="H661" s="107"/>
      <c r="I661" s="69"/>
      <c r="J661" s="69">
        <v>7</v>
      </c>
      <c r="K661" s="69"/>
      <c r="L661" s="69"/>
      <c r="M661" s="69"/>
      <c r="N661" s="69"/>
      <c r="O661" s="69"/>
      <c r="P661" s="69"/>
      <c r="Q661" s="69"/>
      <c r="R661" s="69"/>
      <c r="S661" s="326"/>
      <c r="T661" s="322">
        <f t="shared" si="90"/>
        <v>7</v>
      </c>
      <c r="U661" s="100">
        <f t="shared" si="91"/>
        <v>3.3412887828162289E-3</v>
      </c>
      <c r="V661" s="101">
        <f>D649</f>
        <v>2095</v>
      </c>
      <c r="W661" s="273" t="s">
        <v>29</v>
      </c>
      <c r="X661" s="95">
        <f t="shared" si="92"/>
        <v>7</v>
      </c>
      <c r="Y661" s="103"/>
    </row>
    <row r="662" spans="1:25" ht="16.5" thickBot="1" x14ac:dyDescent="0.25">
      <c r="A662" s="104"/>
      <c r="B662" s="105"/>
      <c r="C662" s="105"/>
      <c r="D662" s="105"/>
      <c r="E662" s="112"/>
      <c r="F662" s="112"/>
      <c r="G662" s="117"/>
      <c r="H662" s="118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326"/>
      <c r="T662" s="322">
        <f t="shared" si="90"/>
        <v>0</v>
      </c>
      <c r="U662" s="100">
        <f t="shared" si="91"/>
        <v>0</v>
      </c>
      <c r="V662" s="101">
        <f>D649</f>
        <v>2095</v>
      </c>
      <c r="W662" s="273" t="s">
        <v>28</v>
      </c>
      <c r="X662" s="95">
        <f t="shared" si="92"/>
        <v>0</v>
      </c>
      <c r="Y662" s="282"/>
    </row>
    <row r="663" spans="1:25" ht="16.5" thickBot="1" x14ac:dyDescent="0.25">
      <c r="A663" s="104"/>
      <c r="B663" s="105"/>
      <c r="C663" s="105"/>
      <c r="D663" s="105"/>
      <c r="E663" s="112"/>
      <c r="F663" s="112"/>
      <c r="G663" s="117"/>
      <c r="H663" s="118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326"/>
      <c r="T663" s="322">
        <f t="shared" si="90"/>
        <v>0</v>
      </c>
      <c r="U663" s="100">
        <f t="shared" si="91"/>
        <v>0</v>
      </c>
      <c r="V663" s="101">
        <f>D649</f>
        <v>2095</v>
      </c>
      <c r="W663" s="273" t="s">
        <v>208</v>
      </c>
      <c r="X663" s="95">
        <f t="shared" si="92"/>
        <v>0</v>
      </c>
      <c r="Y663" s="111"/>
    </row>
    <row r="664" spans="1:25" ht="16.5" thickBot="1" x14ac:dyDescent="0.25">
      <c r="A664" s="104"/>
      <c r="B664" s="105"/>
      <c r="C664" s="105"/>
      <c r="D664" s="105"/>
      <c r="E664" s="112"/>
      <c r="F664" s="112"/>
      <c r="G664" s="117"/>
      <c r="H664" s="219"/>
      <c r="I664" s="220"/>
      <c r="J664" s="220"/>
      <c r="K664" s="220"/>
      <c r="L664" s="220"/>
      <c r="M664" s="220"/>
      <c r="N664" s="220"/>
      <c r="O664" s="220"/>
      <c r="P664" s="220"/>
      <c r="Q664" s="220"/>
      <c r="R664" s="220"/>
      <c r="S664" s="327"/>
      <c r="T664" s="323">
        <f t="shared" si="90"/>
        <v>0</v>
      </c>
      <c r="U664" s="320">
        <f t="shared" si="91"/>
        <v>0</v>
      </c>
      <c r="V664" s="311">
        <f>D649</f>
        <v>2095</v>
      </c>
      <c r="W664" s="274" t="s">
        <v>10</v>
      </c>
      <c r="X664" s="95">
        <f t="shared" si="92"/>
        <v>0</v>
      </c>
      <c r="Y664" s="282"/>
    </row>
    <row r="665" spans="1:25" ht="16.5" thickBot="1" x14ac:dyDescent="0.25">
      <c r="A665" s="104"/>
      <c r="B665" s="105"/>
      <c r="C665" s="105"/>
      <c r="D665" s="105"/>
      <c r="E665" s="112"/>
      <c r="F665" s="112"/>
      <c r="G665" s="106"/>
      <c r="H665" s="97"/>
      <c r="I665" s="119">
        <v>4</v>
      </c>
      <c r="J665" s="119"/>
      <c r="K665" s="119"/>
      <c r="L665" s="119"/>
      <c r="M665" s="119"/>
      <c r="N665" s="119"/>
      <c r="O665" s="119"/>
      <c r="P665" s="119"/>
      <c r="Q665" s="119"/>
      <c r="R665" s="119"/>
      <c r="S665" s="328"/>
      <c r="T665" s="324">
        <f t="shared" si="90"/>
        <v>0</v>
      </c>
      <c r="U665" s="216">
        <f t="shared" si="91"/>
        <v>0</v>
      </c>
      <c r="V665" s="101">
        <f>D649</f>
        <v>2095</v>
      </c>
      <c r="W665" s="275" t="s">
        <v>11</v>
      </c>
      <c r="X665" s="95">
        <f t="shared" si="92"/>
        <v>0</v>
      </c>
      <c r="Y665" s="114"/>
    </row>
    <row r="666" spans="1:25" ht="16.5" thickBot="1" x14ac:dyDescent="0.25">
      <c r="A666" s="104"/>
      <c r="B666" s="105"/>
      <c r="C666" s="105"/>
      <c r="D666" s="105"/>
      <c r="E666" s="112"/>
      <c r="F666" s="112"/>
      <c r="G666" s="106"/>
      <c r="H666" s="107"/>
      <c r="I666" s="283"/>
      <c r="J666" s="69"/>
      <c r="K666" s="69"/>
      <c r="L666" s="69"/>
      <c r="M666" s="69"/>
      <c r="N666" s="69"/>
      <c r="O666" s="69"/>
      <c r="P666" s="69"/>
      <c r="Q666" s="69"/>
      <c r="R666" s="69"/>
      <c r="S666" s="326"/>
      <c r="T666" s="322">
        <f t="shared" si="90"/>
        <v>0</v>
      </c>
      <c r="U666" s="100">
        <f t="shared" si="91"/>
        <v>0</v>
      </c>
      <c r="V666" s="101">
        <f>D649</f>
        <v>2095</v>
      </c>
      <c r="W666" s="474" t="s">
        <v>102</v>
      </c>
      <c r="X666" s="95">
        <f t="shared" si="92"/>
        <v>0</v>
      </c>
      <c r="Y666" s="114"/>
    </row>
    <row r="667" spans="1:25" ht="16.5" thickBot="1" x14ac:dyDescent="0.25">
      <c r="A667" s="104"/>
      <c r="B667" s="105"/>
      <c r="C667" s="105"/>
      <c r="D667" s="105"/>
      <c r="E667" s="112"/>
      <c r="F667" s="112"/>
      <c r="G667" s="106"/>
      <c r="H667" s="107"/>
      <c r="I667" s="284">
        <v>3</v>
      </c>
      <c r="J667" s="69">
        <v>2</v>
      </c>
      <c r="K667" s="69"/>
      <c r="L667" s="69"/>
      <c r="M667" s="69"/>
      <c r="N667" s="69"/>
      <c r="O667" s="69"/>
      <c r="P667" s="69"/>
      <c r="Q667" s="69"/>
      <c r="R667" s="69"/>
      <c r="S667" s="326">
        <v>1</v>
      </c>
      <c r="T667" s="322">
        <f t="shared" si="90"/>
        <v>3</v>
      </c>
      <c r="U667" s="100">
        <f t="shared" si="91"/>
        <v>1.431980906921241E-3</v>
      </c>
      <c r="V667" s="101">
        <f>D649</f>
        <v>2095</v>
      </c>
      <c r="W667" s="272" t="s">
        <v>3</v>
      </c>
      <c r="X667" s="95">
        <f t="shared" si="92"/>
        <v>3</v>
      </c>
      <c r="Y667" s="113"/>
    </row>
    <row r="668" spans="1:25" ht="16.5" thickBot="1" x14ac:dyDescent="0.25">
      <c r="A668" s="104"/>
      <c r="B668" s="105"/>
      <c r="C668" s="105"/>
      <c r="D668" s="105"/>
      <c r="E668" s="105"/>
      <c r="F668" s="112"/>
      <c r="G668" s="106"/>
      <c r="H668" s="107"/>
      <c r="I668" s="284">
        <v>150</v>
      </c>
      <c r="J668" s="69">
        <v>1</v>
      </c>
      <c r="K668" s="69"/>
      <c r="L668" s="69"/>
      <c r="M668" s="69"/>
      <c r="N668" s="69"/>
      <c r="O668" s="69"/>
      <c r="P668" s="69"/>
      <c r="Q668" s="69"/>
      <c r="R668" s="69"/>
      <c r="S668" s="326"/>
      <c r="T668" s="322">
        <f t="shared" si="90"/>
        <v>1</v>
      </c>
      <c r="U668" s="100">
        <f t="shared" si="91"/>
        <v>4.7732696897374703E-4</v>
      </c>
      <c r="V668" s="101">
        <f>D649</f>
        <v>2095</v>
      </c>
      <c r="W668" s="272" t="s">
        <v>8</v>
      </c>
      <c r="X668" s="95">
        <f t="shared" si="92"/>
        <v>1</v>
      </c>
      <c r="Y668" s="114"/>
    </row>
    <row r="669" spans="1:25" ht="16.5" thickBot="1" x14ac:dyDescent="0.25">
      <c r="A669" s="104"/>
      <c r="B669" s="105"/>
      <c r="C669" s="105"/>
      <c r="D669" s="105"/>
      <c r="E669" s="105"/>
      <c r="F669" s="112"/>
      <c r="G669" s="106"/>
      <c r="H669" s="107"/>
      <c r="I669" s="284"/>
      <c r="J669" s="69"/>
      <c r="K669" s="69"/>
      <c r="L669" s="69"/>
      <c r="M669" s="69"/>
      <c r="N669" s="69"/>
      <c r="O669" s="69"/>
      <c r="P669" s="69"/>
      <c r="Q669" s="69"/>
      <c r="R669" s="69"/>
      <c r="S669" s="326"/>
      <c r="T669" s="322">
        <f t="shared" si="90"/>
        <v>0</v>
      </c>
      <c r="U669" s="100">
        <f t="shared" si="91"/>
        <v>0</v>
      </c>
      <c r="V669" s="101">
        <f>D649</f>
        <v>2095</v>
      </c>
      <c r="W669" s="272" t="s">
        <v>9</v>
      </c>
      <c r="X669" s="95">
        <f t="shared" si="92"/>
        <v>0</v>
      </c>
      <c r="Y669" s="114"/>
    </row>
    <row r="670" spans="1:25" ht="16.5" thickBot="1" x14ac:dyDescent="0.25">
      <c r="A670" s="104"/>
      <c r="B670" s="105"/>
      <c r="C670" s="105"/>
      <c r="D670" s="105"/>
      <c r="E670" s="105"/>
      <c r="F670" s="112"/>
      <c r="G670" s="106"/>
      <c r="H670" s="107"/>
      <c r="I670" s="284">
        <v>2</v>
      </c>
      <c r="J670" s="69"/>
      <c r="K670" s="69"/>
      <c r="L670" s="69"/>
      <c r="M670" s="69"/>
      <c r="N670" s="69"/>
      <c r="O670" s="69"/>
      <c r="P670" s="69"/>
      <c r="Q670" s="69"/>
      <c r="R670" s="69"/>
      <c r="S670" s="326"/>
      <c r="T670" s="322">
        <f t="shared" si="90"/>
        <v>0</v>
      </c>
      <c r="U670" s="100">
        <f t="shared" si="91"/>
        <v>0</v>
      </c>
      <c r="V670" s="101">
        <f>D649</f>
        <v>2095</v>
      </c>
      <c r="W670" s="272" t="s">
        <v>81</v>
      </c>
      <c r="X670" s="95">
        <f t="shared" si="92"/>
        <v>0</v>
      </c>
      <c r="Y670" s="114"/>
    </row>
    <row r="671" spans="1:25" ht="16.5" thickBot="1" x14ac:dyDescent="0.25">
      <c r="A671" s="104"/>
      <c r="B671" s="105"/>
      <c r="C671" s="105"/>
      <c r="D671" s="105"/>
      <c r="E671" s="105"/>
      <c r="F671" s="112"/>
      <c r="G671" s="106"/>
      <c r="H671" s="107"/>
      <c r="I671" s="284">
        <v>1</v>
      </c>
      <c r="J671" s="69"/>
      <c r="K671" s="69"/>
      <c r="L671" s="69"/>
      <c r="M671" s="69"/>
      <c r="N671" s="69"/>
      <c r="O671" s="69"/>
      <c r="P671" s="69"/>
      <c r="Q671" s="69"/>
      <c r="R671" s="69"/>
      <c r="S671" s="326"/>
      <c r="T671" s="322">
        <f t="shared" si="90"/>
        <v>0</v>
      </c>
      <c r="U671" s="100">
        <f t="shared" si="91"/>
        <v>0</v>
      </c>
      <c r="V671" s="101">
        <f>D649</f>
        <v>2095</v>
      </c>
      <c r="W671" s="272" t="s">
        <v>20</v>
      </c>
      <c r="X671" s="95">
        <f t="shared" si="92"/>
        <v>0</v>
      </c>
      <c r="Y671" s="114"/>
    </row>
    <row r="672" spans="1:25" ht="16.5" thickBot="1" x14ac:dyDescent="0.25">
      <c r="A672" s="104"/>
      <c r="B672" s="105"/>
      <c r="C672" s="105"/>
      <c r="D672" s="105"/>
      <c r="E672" s="105"/>
      <c r="F672" s="112"/>
      <c r="G672" s="106"/>
      <c r="H672" s="107"/>
      <c r="I672" s="284"/>
      <c r="J672" s="69"/>
      <c r="K672" s="69"/>
      <c r="L672" s="69"/>
      <c r="M672" s="69"/>
      <c r="N672" s="69"/>
      <c r="O672" s="69"/>
      <c r="P672" s="69"/>
      <c r="Q672" s="69"/>
      <c r="R672" s="69"/>
      <c r="S672" s="326"/>
      <c r="T672" s="322">
        <f t="shared" si="90"/>
        <v>0</v>
      </c>
      <c r="U672" s="100">
        <f t="shared" si="91"/>
        <v>0</v>
      </c>
      <c r="V672" s="101">
        <f>D649</f>
        <v>2095</v>
      </c>
      <c r="W672" s="272" t="s">
        <v>82</v>
      </c>
      <c r="X672" s="95">
        <f t="shared" si="92"/>
        <v>0</v>
      </c>
      <c r="Y672" s="103" t="s">
        <v>497</v>
      </c>
    </row>
    <row r="673" spans="1:25" ht="16.5" thickBot="1" x14ac:dyDescent="0.25">
      <c r="A673" s="104"/>
      <c r="B673" s="105"/>
      <c r="C673" s="105"/>
      <c r="D673" s="105"/>
      <c r="E673" s="105"/>
      <c r="F673" s="112"/>
      <c r="G673" s="106"/>
      <c r="H673" s="107"/>
      <c r="I673" s="284"/>
      <c r="J673" s="69"/>
      <c r="K673" s="69"/>
      <c r="L673" s="69"/>
      <c r="M673" s="69"/>
      <c r="N673" s="69"/>
      <c r="O673" s="69"/>
      <c r="P673" s="69"/>
      <c r="Q673" s="69"/>
      <c r="R673" s="69"/>
      <c r="S673" s="326"/>
      <c r="T673" s="322">
        <f t="shared" si="90"/>
        <v>0</v>
      </c>
      <c r="U673" s="100">
        <f t="shared" si="91"/>
        <v>0</v>
      </c>
      <c r="V673" s="101">
        <f>D649</f>
        <v>2095</v>
      </c>
      <c r="W673" s="475" t="s">
        <v>190</v>
      </c>
      <c r="X673" s="95">
        <f t="shared" si="92"/>
        <v>0</v>
      </c>
      <c r="Y673" s="103" t="s">
        <v>498</v>
      </c>
    </row>
    <row r="674" spans="1:25" ht="16.5" thickBot="1" x14ac:dyDescent="0.25">
      <c r="A674" s="104"/>
      <c r="B674" s="105"/>
      <c r="C674" s="105"/>
      <c r="D674" s="105"/>
      <c r="E674" s="112"/>
      <c r="F674" s="112"/>
      <c r="G674" s="106"/>
      <c r="H674" s="107"/>
      <c r="I674" s="284">
        <v>11</v>
      </c>
      <c r="J674" s="69">
        <v>4</v>
      </c>
      <c r="K674" s="69"/>
      <c r="L674" s="69"/>
      <c r="M674" s="69"/>
      <c r="N674" s="69"/>
      <c r="O674" s="69"/>
      <c r="P674" s="69"/>
      <c r="Q674" s="69"/>
      <c r="R674" s="69"/>
      <c r="S674" s="326"/>
      <c r="T674" s="322">
        <f t="shared" si="90"/>
        <v>4</v>
      </c>
      <c r="U674" s="100">
        <f t="shared" si="91"/>
        <v>1.9093078758949881E-3</v>
      </c>
      <c r="V674" s="101">
        <f>D649</f>
        <v>2095</v>
      </c>
      <c r="W674" s="272" t="s">
        <v>13</v>
      </c>
      <c r="X674" s="95">
        <f t="shared" si="92"/>
        <v>4</v>
      </c>
      <c r="Y674" s="103"/>
    </row>
    <row r="675" spans="1:25" ht="16.5" thickBot="1" x14ac:dyDescent="0.25">
      <c r="A675" s="104"/>
      <c r="B675" s="105"/>
      <c r="C675" s="105"/>
      <c r="D675" s="105"/>
      <c r="E675" s="112"/>
      <c r="F675" s="112"/>
      <c r="G675" s="106"/>
      <c r="H675" s="107"/>
      <c r="I675" s="69">
        <v>5</v>
      </c>
      <c r="J675" s="69">
        <v>1</v>
      </c>
      <c r="K675" s="69"/>
      <c r="L675" s="69"/>
      <c r="M675" s="69"/>
      <c r="N675" s="69"/>
      <c r="O675" s="69"/>
      <c r="P675" s="69"/>
      <c r="Q675" s="69"/>
      <c r="R675" s="69"/>
      <c r="S675" s="326"/>
      <c r="T675" s="322">
        <f t="shared" si="90"/>
        <v>1</v>
      </c>
      <c r="U675" s="100">
        <f t="shared" si="91"/>
        <v>4.7732696897374703E-4</v>
      </c>
      <c r="V675" s="101">
        <f>D649</f>
        <v>2095</v>
      </c>
      <c r="W675" s="273" t="s">
        <v>198</v>
      </c>
      <c r="X675" s="95">
        <f t="shared" si="92"/>
        <v>1</v>
      </c>
      <c r="Y675" s="113"/>
    </row>
    <row r="676" spans="1:25" ht="16.5" thickBot="1" x14ac:dyDescent="0.25">
      <c r="A676" s="104"/>
      <c r="B676" s="105"/>
      <c r="C676" s="105"/>
      <c r="D676" s="105"/>
      <c r="E676" s="112"/>
      <c r="F676" s="112"/>
      <c r="G676" s="106"/>
      <c r="H676" s="107"/>
      <c r="I676" s="69">
        <v>1</v>
      </c>
      <c r="J676" s="69"/>
      <c r="K676" s="69"/>
      <c r="L676" s="69"/>
      <c r="M676" s="69"/>
      <c r="N676" s="69"/>
      <c r="O676" s="69"/>
      <c r="P676" s="69"/>
      <c r="Q676" s="69"/>
      <c r="R676" s="69"/>
      <c r="S676" s="326"/>
      <c r="T676" s="322">
        <f t="shared" si="90"/>
        <v>0</v>
      </c>
      <c r="U676" s="100">
        <f t="shared" si="91"/>
        <v>0</v>
      </c>
      <c r="V676" s="101">
        <f>D649</f>
        <v>2095</v>
      </c>
      <c r="W676" s="273" t="s">
        <v>100</v>
      </c>
      <c r="X676" s="95">
        <f t="shared" si="92"/>
        <v>0</v>
      </c>
      <c r="Y676" s="113"/>
    </row>
    <row r="677" spans="1:25" ht="16.5" thickBot="1" x14ac:dyDescent="0.25">
      <c r="A677" s="104"/>
      <c r="B677" s="105"/>
      <c r="C677" s="105"/>
      <c r="D677" s="105"/>
      <c r="E677" s="112"/>
      <c r="F677" s="112"/>
      <c r="G677" s="106"/>
      <c r="H677" s="115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329"/>
      <c r="T677" s="323">
        <f t="shared" si="90"/>
        <v>0</v>
      </c>
      <c r="U677" s="418">
        <f t="shared" si="91"/>
        <v>0</v>
      </c>
      <c r="V677" s="101">
        <f>D649</f>
        <v>2095</v>
      </c>
      <c r="W677" s="276" t="s">
        <v>10</v>
      </c>
      <c r="X677" s="95">
        <f t="shared" si="92"/>
        <v>0</v>
      </c>
      <c r="Y677" s="103"/>
    </row>
    <row r="678" spans="1:25" ht="16.5" thickBot="1" x14ac:dyDescent="0.3">
      <c r="A678" s="104"/>
      <c r="B678" s="105"/>
      <c r="C678" s="105"/>
      <c r="D678" s="105"/>
      <c r="E678" s="112"/>
      <c r="F678" s="112"/>
      <c r="G678" s="106"/>
      <c r="H678" s="89"/>
      <c r="I678" s="90"/>
      <c r="J678" s="314"/>
      <c r="K678" s="90"/>
      <c r="L678" s="90"/>
      <c r="M678" s="90"/>
      <c r="N678" s="90"/>
      <c r="O678" s="90"/>
      <c r="P678" s="90"/>
      <c r="Q678" s="90"/>
      <c r="R678" s="90"/>
      <c r="S678" s="90"/>
      <c r="T678" s="321"/>
      <c r="U678" s="321"/>
      <c r="V678" s="123"/>
      <c r="W678" s="277" t="s">
        <v>172</v>
      </c>
      <c r="X678" s="95">
        <f t="shared" si="92"/>
        <v>0</v>
      </c>
      <c r="Y678" s="103"/>
    </row>
    <row r="679" spans="1:25" ht="16.5" thickBot="1" x14ac:dyDescent="0.25">
      <c r="A679" s="104"/>
      <c r="B679" s="105"/>
      <c r="C679" s="105"/>
      <c r="D679" s="105"/>
      <c r="E679" s="112"/>
      <c r="F679" s="112"/>
      <c r="G679" s="117"/>
      <c r="H679" s="97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325"/>
      <c r="T679" s="324">
        <f t="shared" ref="T679:T687" si="93">SUM(H679,J679,L679,N679,P679,R679,S679)</f>
        <v>0</v>
      </c>
      <c r="U679" s="216">
        <f>($T679)/$D$649</f>
        <v>0</v>
      </c>
      <c r="V679" s="101">
        <f>D649</f>
        <v>2095</v>
      </c>
      <c r="W679" s="271" t="s">
        <v>468</v>
      </c>
      <c r="X679" s="95">
        <f t="shared" si="92"/>
        <v>0</v>
      </c>
      <c r="Y679" s="103"/>
    </row>
    <row r="680" spans="1:25" ht="16.5" thickBot="1" x14ac:dyDescent="0.25">
      <c r="A680" s="104"/>
      <c r="B680" s="105"/>
      <c r="C680" s="105"/>
      <c r="D680" s="105"/>
      <c r="E680" s="112"/>
      <c r="F680" s="112"/>
      <c r="G680" s="117"/>
      <c r="H680" s="107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326"/>
      <c r="T680" s="322">
        <f t="shared" si="93"/>
        <v>0</v>
      </c>
      <c r="U680" s="216">
        <f t="shared" ref="U680:U687" si="94">($T680)/$D$649</f>
        <v>0</v>
      </c>
      <c r="V680" s="101">
        <f>D649</f>
        <v>2095</v>
      </c>
      <c r="W680" s="272" t="s">
        <v>87</v>
      </c>
      <c r="X680" s="95">
        <f t="shared" si="92"/>
        <v>0</v>
      </c>
      <c r="Y680" s="103" t="s">
        <v>268</v>
      </c>
    </row>
    <row r="681" spans="1:25" ht="16.5" thickBot="1" x14ac:dyDescent="0.25">
      <c r="A681" s="104"/>
      <c r="B681" s="105"/>
      <c r="C681" s="105"/>
      <c r="D681" s="105"/>
      <c r="E681" s="112"/>
      <c r="F681" s="112"/>
      <c r="G681" s="117"/>
      <c r="H681" s="107">
        <v>2</v>
      </c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326"/>
      <c r="T681" s="322">
        <f t="shared" si="93"/>
        <v>2</v>
      </c>
      <c r="U681" s="216">
        <f t="shared" si="94"/>
        <v>9.5465393794749406E-4</v>
      </c>
      <c r="V681" s="101">
        <f>D649</f>
        <v>2095</v>
      </c>
      <c r="W681" s="365" t="s">
        <v>16</v>
      </c>
      <c r="X681" s="95">
        <f t="shared" si="92"/>
        <v>2</v>
      </c>
      <c r="Y681" s="103" t="s">
        <v>264</v>
      </c>
    </row>
    <row r="682" spans="1:25" ht="16.5" thickBot="1" x14ac:dyDescent="0.25">
      <c r="A682" s="104"/>
      <c r="B682" s="105"/>
      <c r="C682" s="105"/>
      <c r="D682" s="105"/>
      <c r="E682" s="112"/>
      <c r="F682" s="112"/>
      <c r="G682" s="117"/>
      <c r="H682" s="107">
        <v>3</v>
      </c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326"/>
      <c r="T682" s="322">
        <f t="shared" si="93"/>
        <v>3</v>
      </c>
      <c r="U682" s="216">
        <f t="shared" si="94"/>
        <v>1.431980906921241E-3</v>
      </c>
      <c r="V682" s="101">
        <f>D649</f>
        <v>2095</v>
      </c>
      <c r="W682" s="272" t="s">
        <v>75</v>
      </c>
      <c r="X682" s="95">
        <f t="shared" si="92"/>
        <v>3</v>
      </c>
      <c r="Y682" s="103" t="s">
        <v>343</v>
      </c>
    </row>
    <row r="683" spans="1:25" ht="16.5" thickBot="1" x14ac:dyDescent="0.25">
      <c r="A683" s="104"/>
      <c r="B683" s="105"/>
      <c r="C683" s="105"/>
      <c r="D683" s="105"/>
      <c r="E683" s="112"/>
      <c r="F683" s="112"/>
      <c r="G683" s="117"/>
      <c r="H683" s="107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326"/>
      <c r="T683" s="322">
        <f t="shared" si="93"/>
        <v>0</v>
      </c>
      <c r="U683" s="216">
        <f t="shared" si="94"/>
        <v>0</v>
      </c>
      <c r="V683" s="101">
        <f>D649</f>
        <v>2095</v>
      </c>
      <c r="W683" s="272" t="s">
        <v>88</v>
      </c>
      <c r="X683" s="95">
        <f t="shared" si="92"/>
        <v>0</v>
      </c>
      <c r="Y683" s="103"/>
    </row>
    <row r="684" spans="1:25" ht="16.5" thickBot="1" x14ac:dyDescent="0.25">
      <c r="A684" s="104"/>
      <c r="B684" s="105"/>
      <c r="C684" s="105"/>
      <c r="D684" s="105"/>
      <c r="E684" s="112"/>
      <c r="F684" s="112"/>
      <c r="G684" s="117"/>
      <c r="H684" s="107">
        <v>1</v>
      </c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326"/>
      <c r="T684" s="322">
        <f t="shared" si="93"/>
        <v>1</v>
      </c>
      <c r="U684" s="216">
        <f t="shared" si="94"/>
        <v>4.7732696897374703E-4</v>
      </c>
      <c r="V684" s="101">
        <f>D649</f>
        <v>2095</v>
      </c>
      <c r="W684" s="273" t="s">
        <v>28</v>
      </c>
      <c r="X684" s="95">
        <f t="shared" si="92"/>
        <v>1</v>
      </c>
      <c r="Y684" s="103"/>
    </row>
    <row r="685" spans="1:25" ht="16.5" thickBot="1" x14ac:dyDescent="0.25">
      <c r="A685" s="104"/>
      <c r="B685" s="105"/>
      <c r="C685" s="105"/>
      <c r="D685" s="105"/>
      <c r="E685" s="112"/>
      <c r="F685" s="112"/>
      <c r="G685" s="117"/>
      <c r="H685" s="115">
        <v>2</v>
      </c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329"/>
      <c r="T685" s="322">
        <f t="shared" si="93"/>
        <v>2</v>
      </c>
      <c r="U685" s="216">
        <f t="shared" si="94"/>
        <v>9.5465393794749406E-4</v>
      </c>
      <c r="V685" s="101">
        <f>D649</f>
        <v>2095</v>
      </c>
      <c r="W685" s="276" t="s">
        <v>184</v>
      </c>
      <c r="X685" s="95">
        <f t="shared" si="92"/>
        <v>2</v>
      </c>
      <c r="Y685" s="113"/>
    </row>
    <row r="686" spans="1:25" ht="16.5" thickBot="1" x14ac:dyDescent="0.25">
      <c r="A686" s="104"/>
      <c r="B686" s="105"/>
      <c r="C686" s="105"/>
      <c r="D686" s="105"/>
      <c r="E686" s="112"/>
      <c r="F686" s="112"/>
      <c r="G686" s="117"/>
      <c r="H686" s="115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329"/>
      <c r="T686" s="322">
        <f t="shared" si="93"/>
        <v>0</v>
      </c>
      <c r="U686" s="216">
        <f t="shared" si="94"/>
        <v>0</v>
      </c>
      <c r="V686" s="101">
        <f>D649</f>
        <v>2095</v>
      </c>
      <c r="W686" s="276" t="s">
        <v>89</v>
      </c>
      <c r="X686" s="95">
        <f t="shared" si="92"/>
        <v>0</v>
      </c>
      <c r="Y686" s="103"/>
    </row>
    <row r="687" spans="1:25" ht="16.5" thickBot="1" x14ac:dyDescent="0.25">
      <c r="A687" s="125"/>
      <c r="B687" s="126"/>
      <c r="C687" s="126"/>
      <c r="D687" s="126"/>
      <c r="E687" s="127"/>
      <c r="F687" s="127"/>
      <c r="G687" s="128"/>
      <c r="H687" s="115">
        <v>20</v>
      </c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329"/>
      <c r="T687" s="322">
        <f t="shared" si="93"/>
        <v>20</v>
      </c>
      <c r="U687" s="320">
        <f t="shared" si="94"/>
        <v>9.5465393794749408E-3</v>
      </c>
      <c r="V687" s="101">
        <f>D649</f>
        <v>2095</v>
      </c>
      <c r="W687" s="274" t="s">
        <v>163</v>
      </c>
      <c r="X687" s="279">
        <f>T687</f>
        <v>20</v>
      </c>
      <c r="Y687" s="285"/>
    </row>
    <row r="688" spans="1:25" ht="15.75" thickBot="1" x14ac:dyDescent="0.25">
      <c r="A688" s="130"/>
      <c r="B688" s="130"/>
      <c r="C688" s="130"/>
      <c r="D688" s="130"/>
      <c r="E688" s="130"/>
      <c r="F688" s="130"/>
      <c r="G688" s="53" t="s">
        <v>5</v>
      </c>
      <c r="H688" s="131">
        <f>SUM(H650:H687)</f>
        <v>175</v>
      </c>
      <c r="I688" s="131">
        <f>SUM(I650:I687)</f>
        <v>177</v>
      </c>
      <c r="J688" s="131">
        <f>SUM(J650:J687)</f>
        <v>22</v>
      </c>
      <c r="K688" s="131">
        <f t="shared" ref="K688:R688" si="95">SUM(K650:K687)</f>
        <v>0</v>
      </c>
      <c r="L688" s="131">
        <f t="shared" si="95"/>
        <v>0</v>
      </c>
      <c r="M688" s="131">
        <f t="shared" si="95"/>
        <v>0</v>
      </c>
      <c r="N688" s="131">
        <f t="shared" si="95"/>
        <v>0</v>
      </c>
      <c r="O688" s="131">
        <f t="shared" si="95"/>
        <v>0</v>
      </c>
      <c r="P688" s="131">
        <f t="shared" si="95"/>
        <v>0</v>
      </c>
      <c r="Q688" s="131">
        <f t="shared" si="95"/>
        <v>0</v>
      </c>
      <c r="R688" s="131">
        <f t="shared" si="95"/>
        <v>0</v>
      </c>
      <c r="S688" s="131">
        <f>SUM(S650:S687)</f>
        <v>28</v>
      </c>
      <c r="T688" s="262">
        <f>SUM(H688,J688,L688,N688,P688,R688,S688)</f>
        <v>225</v>
      </c>
      <c r="U688" s="216">
        <f>($T688)/$D$649</f>
        <v>0.10739856801909307</v>
      </c>
      <c r="V688" s="101">
        <f>D649</f>
        <v>2095</v>
      </c>
      <c r="W688" s="46"/>
    </row>
    <row r="690" spans="1:25" ht="15.75" thickBot="1" x14ac:dyDescent="0.3"/>
    <row r="691" spans="1:25" ht="75.75" thickBot="1" x14ac:dyDescent="0.3">
      <c r="A691" s="48"/>
      <c r="B691" s="48" t="s">
        <v>23</v>
      </c>
      <c r="C691" s="49" t="s">
        <v>55</v>
      </c>
      <c r="D691" s="49" t="s">
        <v>18</v>
      </c>
      <c r="E691" s="48" t="s">
        <v>17</v>
      </c>
      <c r="F691" s="50" t="s">
        <v>1</v>
      </c>
      <c r="G691" s="51" t="s">
        <v>24</v>
      </c>
      <c r="H691" s="52" t="s">
        <v>76</v>
      </c>
      <c r="I691" s="52" t="s">
        <v>77</v>
      </c>
      <c r="J691" s="52" t="s">
        <v>56</v>
      </c>
      <c r="K691" s="52" t="s">
        <v>61</v>
      </c>
      <c r="L691" s="52" t="s">
        <v>57</v>
      </c>
      <c r="M691" s="52" t="s">
        <v>62</v>
      </c>
      <c r="N691" s="52" t="s">
        <v>58</v>
      </c>
      <c r="O691" s="52" t="s">
        <v>63</v>
      </c>
      <c r="P691" s="52" t="s">
        <v>59</v>
      </c>
      <c r="Q691" s="52" t="s">
        <v>78</v>
      </c>
      <c r="R691" s="52" t="s">
        <v>128</v>
      </c>
      <c r="S691" s="52" t="s">
        <v>43</v>
      </c>
      <c r="T691" s="52" t="s">
        <v>5</v>
      </c>
      <c r="U691" s="48" t="s">
        <v>2</v>
      </c>
      <c r="V691" s="86" t="s">
        <v>73</v>
      </c>
      <c r="W691" s="87" t="s">
        <v>21</v>
      </c>
      <c r="X691" s="49" t="s">
        <v>18</v>
      </c>
      <c r="Y691" s="88" t="s">
        <v>7</v>
      </c>
    </row>
    <row r="692" spans="1:25" ht="15.75" thickBot="1" x14ac:dyDescent="0.3">
      <c r="A692" s="449">
        <v>1488957</v>
      </c>
      <c r="B692" s="278" t="s">
        <v>122</v>
      </c>
      <c r="C692" s="449">
        <v>1920</v>
      </c>
      <c r="D692" s="449">
        <v>2098</v>
      </c>
      <c r="E692" s="454">
        <v>1860</v>
      </c>
      <c r="F692" s="455">
        <f>E692/D692</f>
        <v>0.88655862726406098</v>
      </c>
      <c r="G692" s="54">
        <v>45078</v>
      </c>
      <c r="H692" s="89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1"/>
      <c r="T692" s="413"/>
      <c r="U692" s="123"/>
      <c r="V692" s="91"/>
      <c r="W692" s="93" t="s">
        <v>79</v>
      </c>
      <c r="X692" s="279">
        <v>578.5</v>
      </c>
      <c r="Y692" s="84" t="s">
        <v>74</v>
      </c>
    </row>
    <row r="693" spans="1:25" ht="16.5" thickBot="1" x14ac:dyDescent="0.25">
      <c r="A693" s="94"/>
      <c r="B693" s="95"/>
      <c r="C693" s="95"/>
      <c r="D693" s="95"/>
      <c r="E693" s="95"/>
      <c r="F693" s="95"/>
      <c r="G693" s="96"/>
      <c r="H693" s="97">
        <v>67</v>
      </c>
      <c r="I693" s="98"/>
      <c r="J693" s="98">
        <v>6</v>
      </c>
      <c r="K693" s="98"/>
      <c r="L693" s="98"/>
      <c r="M693" s="98"/>
      <c r="N693" s="98"/>
      <c r="O693" s="98"/>
      <c r="P693" s="98"/>
      <c r="Q693" s="98"/>
      <c r="R693" s="98"/>
      <c r="S693" s="325">
        <v>27</v>
      </c>
      <c r="T693" s="324">
        <f>SUM(H693,J693,L693,N693,P693,R693,S693)</f>
        <v>100</v>
      </c>
      <c r="U693" s="417">
        <f>($T693)/$D$692</f>
        <v>4.7664442326024785E-2</v>
      </c>
      <c r="V693" s="101">
        <f>D692</f>
        <v>2098</v>
      </c>
      <c r="W693" s="271" t="s">
        <v>16</v>
      </c>
      <c r="X693" s="95">
        <f>T693</f>
        <v>100</v>
      </c>
      <c r="Y693" s="280" t="s">
        <v>135</v>
      </c>
    </row>
    <row r="694" spans="1:25" ht="16.5" thickBot="1" x14ac:dyDescent="0.25">
      <c r="A694" s="104"/>
      <c r="B694" s="105"/>
      <c r="C694" s="105"/>
      <c r="D694" s="105"/>
      <c r="E694" s="105"/>
      <c r="F694" s="105"/>
      <c r="G694" s="106"/>
      <c r="H694" s="107">
        <v>5</v>
      </c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326"/>
      <c r="T694" s="322">
        <f t="shared" ref="T694:T720" si="96">SUM(H694,J694,L694,N694,P694,R694,S694)</f>
        <v>5</v>
      </c>
      <c r="U694" s="100">
        <f t="shared" ref="U694:U720" si="97">($T694)/$D$692</f>
        <v>2.3832221163012394E-3</v>
      </c>
      <c r="V694" s="101">
        <f>D692</f>
        <v>2098</v>
      </c>
      <c r="W694" s="272" t="s">
        <v>6</v>
      </c>
      <c r="X694" s="95">
        <f t="shared" ref="X694:X729" si="98">T694</f>
        <v>5</v>
      </c>
      <c r="Y694" s="280" t="s">
        <v>173</v>
      </c>
    </row>
    <row r="695" spans="1:25" ht="16.5" thickBot="1" x14ac:dyDescent="0.25">
      <c r="A695" s="104"/>
      <c r="B695" s="105"/>
      <c r="C695" s="105"/>
      <c r="D695" s="105"/>
      <c r="E695" s="112"/>
      <c r="F695" s="112"/>
      <c r="G695" s="106"/>
      <c r="H695" s="107">
        <v>13</v>
      </c>
      <c r="I695" s="69"/>
      <c r="J695" s="69">
        <v>1</v>
      </c>
      <c r="K695" s="69"/>
      <c r="L695" s="69"/>
      <c r="M695" s="69"/>
      <c r="N695" s="69"/>
      <c r="O695" s="69"/>
      <c r="P695" s="69"/>
      <c r="Q695" s="69"/>
      <c r="R695" s="69"/>
      <c r="S695" s="326"/>
      <c r="T695" s="322">
        <f t="shared" si="96"/>
        <v>14</v>
      </c>
      <c r="U695" s="100">
        <f t="shared" si="97"/>
        <v>6.6730219256434702E-3</v>
      </c>
      <c r="V695" s="101">
        <f>D692</f>
        <v>2098</v>
      </c>
      <c r="W695" s="272" t="s">
        <v>14</v>
      </c>
      <c r="X695" s="95">
        <f t="shared" si="98"/>
        <v>14</v>
      </c>
      <c r="Y695" s="318"/>
    </row>
    <row r="696" spans="1:25" ht="16.5" thickBot="1" x14ac:dyDescent="0.25">
      <c r="A696" s="104"/>
      <c r="B696" s="105"/>
      <c r="C696" s="105"/>
      <c r="D696" s="105"/>
      <c r="E696" s="112"/>
      <c r="F696" s="112"/>
      <c r="G696" s="106"/>
      <c r="H696" s="107">
        <v>24</v>
      </c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326"/>
      <c r="T696" s="322">
        <f t="shared" si="96"/>
        <v>24</v>
      </c>
      <c r="U696" s="100">
        <f t="shared" si="97"/>
        <v>1.1439466158245948E-2</v>
      </c>
      <c r="V696" s="101">
        <f>D692</f>
        <v>2098</v>
      </c>
      <c r="W696" s="272" t="s">
        <v>15</v>
      </c>
      <c r="X696" s="95">
        <f t="shared" si="98"/>
        <v>24</v>
      </c>
      <c r="Y696" s="442"/>
    </row>
    <row r="697" spans="1:25" ht="16.5" thickBot="1" x14ac:dyDescent="0.25">
      <c r="A697" s="104"/>
      <c r="B697" s="105"/>
      <c r="C697" s="105"/>
      <c r="D697" s="105"/>
      <c r="E697" s="112"/>
      <c r="F697" s="112"/>
      <c r="G697" s="106"/>
      <c r="H697" s="107">
        <v>2</v>
      </c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326"/>
      <c r="T697" s="322">
        <f t="shared" si="96"/>
        <v>2</v>
      </c>
      <c r="U697" s="100">
        <f t="shared" si="97"/>
        <v>9.5328884652049568E-4</v>
      </c>
      <c r="V697" s="101">
        <f>D692</f>
        <v>2098</v>
      </c>
      <c r="W697" s="272" t="s">
        <v>32</v>
      </c>
      <c r="X697" s="95">
        <f t="shared" si="98"/>
        <v>2</v>
      </c>
      <c r="Y697" s="442"/>
    </row>
    <row r="698" spans="1:25" ht="16.5" thickBot="1" x14ac:dyDescent="0.25">
      <c r="A698" s="104"/>
      <c r="B698" s="105"/>
      <c r="C698" s="105"/>
      <c r="D698" s="105"/>
      <c r="E698" s="112"/>
      <c r="F698" s="112"/>
      <c r="G698" s="106"/>
      <c r="H698" s="107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326"/>
      <c r="T698" s="322">
        <f t="shared" si="96"/>
        <v>0</v>
      </c>
      <c r="U698" s="100">
        <f t="shared" si="97"/>
        <v>0</v>
      </c>
      <c r="V698" s="101">
        <f>D692</f>
        <v>2098</v>
      </c>
      <c r="W698" s="272" t="s">
        <v>33</v>
      </c>
      <c r="X698" s="95">
        <f t="shared" si="98"/>
        <v>0</v>
      </c>
      <c r="Y698" s="113"/>
    </row>
    <row r="699" spans="1:25" ht="16.5" thickBot="1" x14ac:dyDescent="0.25">
      <c r="A699" s="104"/>
      <c r="B699" s="105"/>
      <c r="C699" s="105"/>
      <c r="D699" s="105"/>
      <c r="E699" s="112"/>
      <c r="F699" s="112"/>
      <c r="G699" s="106"/>
      <c r="H699" s="107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326"/>
      <c r="T699" s="322">
        <f t="shared" si="96"/>
        <v>0</v>
      </c>
      <c r="U699" s="100">
        <f t="shared" si="97"/>
        <v>0</v>
      </c>
      <c r="V699" s="101">
        <f>D692</f>
        <v>2098</v>
      </c>
      <c r="W699" s="272" t="s">
        <v>219</v>
      </c>
      <c r="X699" s="95">
        <f t="shared" si="98"/>
        <v>0</v>
      </c>
      <c r="Y699" s="457"/>
    </row>
    <row r="700" spans="1:25" ht="16.5" thickBot="1" x14ac:dyDescent="0.25">
      <c r="A700" s="104"/>
      <c r="B700" s="105"/>
      <c r="C700" s="105"/>
      <c r="D700" s="105"/>
      <c r="E700" s="112"/>
      <c r="F700" s="112"/>
      <c r="G700" s="106"/>
      <c r="H700" s="107">
        <v>2</v>
      </c>
      <c r="I700" s="69"/>
      <c r="J700" s="69">
        <v>1</v>
      </c>
      <c r="K700" s="69"/>
      <c r="L700" s="69"/>
      <c r="M700" s="69"/>
      <c r="N700" s="69"/>
      <c r="O700" s="69"/>
      <c r="P700" s="69"/>
      <c r="Q700" s="69"/>
      <c r="R700" s="69"/>
      <c r="S700" s="326"/>
      <c r="T700" s="322">
        <f t="shared" si="96"/>
        <v>3</v>
      </c>
      <c r="U700" s="100">
        <f t="shared" si="97"/>
        <v>1.4299332697807435E-3</v>
      </c>
      <c r="V700" s="101">
        <f>D692</f>
        <v>2098</v>
      </c>
      <c r="W700" s="272" t="s">
        <v>31</v>
      </c>
      <c r="X700" s="95">
        <f t="shared" si="98"/>
        <v>3</v>
      </c>
      <c r="Y700" s="113"/>
    </row>
    <row r="701" spans="1:25" ht="16.5" thickBot="1" x14ac:dyDescent="0.25">
      <c r="A701" s="104"/>
      <c r="B701" s="105"/>
      <c r="C701" s="105"/>
      <c r="D701" s="105"/>
      <c r="E701" s="112"/>
      <c r="F701" s="112"/>
      <c r="G701" s="106"/>
      <c r="H701" s="107">
        <v>1</v>
      </c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326">
        <v>1</v>
      </c>
      <c r="T701" s="322">
        <f t="shared" si="96"/>
        <v>2</v>
      </c>
      <c r="U701" s="100">
        <f t="shared" si="97"/>
        <v>9.5328884652049568E-4</v>
      </c>
      <c r="V701" s="101">
        <f>D692</f>
        <v>2098</v>
      </c>
      <c r="W701" s="272" t="s">
        <v>0</v>
      </c>
      <c r="X701" s="95">
        <f t="shared" si="98"/>
        <v>2</v>
      </c>
      <c r="Y701" s="318"/>
    </row>
    <row r="702" spans="1:25" ht="16.5" thickBot="1" x14ac:dyDescent="0.25">
      <c r="A702" s="104"/>
      <c r="B702" s="105"/>
      <c r="C702" s="105"/>
      <c r="D702" s="105"/>
      <c r="E702" s="112"/>
      <c r="F702" s="112"/>
      <c r="G702" s="106"/>
      <c r="H702" s="107">
        <v>11</v>
      </c>
      <c r="I702" s="69"/>
      <c r="J702" s="69">
        <v>5</v>
      </c>
      <c r="K702" s="69"/>
      <c r="L702" s="69"/>
      <c r="M702" s="69"/>
      <c r="N702" s="69"/>
      <c r="O702" s="69"/>
      <c r="P702" s="69"/>
      <c r="Q702" s="69"/>
      <c r="R702" s="69"/>
      <c r="S702" s="326"/>
      <c r="T702" s="322">
        <f t="shared" si="96"/>
        <v>16</v>
      </c>
      <c r="U702" s="100">
        <f t="shared" si="97"/>
        <v>7.6263107721639654E-3</v>
      </c>
      <c r="V702" s="101">
        <f>D692</f>
        <v>2098</v>
      </c>
      <c r="W702" s="272" t="s">
        <v>12</v>
      </c>
      <c r="X702" s="95">
        <f t="shared" si="98"/>
        <v>16</v>
      </c>
      <c r="Y702" s="114"/>
    </row>
    <row r="703" spans="1:25" ht="16.5" thickBot="1" x14ac:dyDescent="0.25">
      <c r="A703" s="104"/>
      <c r="B703" s="105"/>
      <c r="C703" s="105"/>
      <c r="D703" s="105"/>
      <c r="E703" s="112"/>
      <c r="F703" s="112" t="s">
        <v>109</v>
      </c>
      <c r="G703" s="106"/>
      <c r="H703" s="107">
        <v>26</v>
      </c>
      <c r="I703" s="69"/>
      <c r="J703" s="69">
        <v>5</v>
      </c>
      <c r="K703" s="69"/>
      <c r="L703" s="69"/>
      <c r="M703" s="69"/>
      <c r="N703" s="69"/>
      <c r="O703" s="69"/>
      <c r="P703" s="69"/>
      <c r="Q703" s="69"/>
      <c r="R703" s="69"/>
      <c r="S703" s="326">
        <v>2</v>
      </c>
      <c r="T703" s="322">
        <f t="shared" si="96"/>
        <v>33</v>
      </c>
      <c r="U703" s="100">
        <f t="shared" si="97"/>
        <v>1.5729265967588179E-2</v>
      </c>
      <c r="V703" s="101">
        <f>D692</f>
        <v>2098</v>
      </c>
      <c r="W703" s="272" t="s">
        <v>35</v>
      </c>
      <c r="X703" s="95">
        <f t="shared" si="98"/>
        <v>33</v>
      </c>
      <c r="Y703" s="114"/>
    </row>
    <row r="704" spans="1:25" ht="16.5" thickBot="1" x14ac:dyDescent="0.25">
      <c r="A704" s="104"/>
      <c r="B704" s="105"/>
      <c r="C704" s="105"/>
      <c r="D704" s="105"/>
      <c r="E704" s="112"/>
      <c r="F704" s="112"/>
      <c r="G704" s="106"/>
      <c r="H704" s="107"/>
      <c r="I704" s="69"/>
      <c r="J704" s="69">
        <v>4</v>
      </c>
      <c r="K704" s="69"/>
      <c r="L704" s="69"/>
      <c r="M704" s="69"/>
      <c r="N704" s="69"/>
      <c r="O704" s="69"/>
      <c r="P704" s="69"/>
      <c r="Q704" s="69"/>
      <c r="R704" s="69"/>
      <c r="S704" s="326"/>
      <c r="T704" s="322">
        <f t="shared" si="96"/>
        <v>4</v>
      </c>
      <c r="U704" s="100">
        <f t="shared" si="97"/>
        <v>1.9065776930409914E-3</v>
      </c>
      <c r="V704" s="101">
        <f>D692</f>
        <v>2098</v>
      </c>
      <c r="W704" s="273" t="s">
        <v>29</v>
      </c>
      <c r="X704" s="95">
        <f t="shared" si="98"/>
        <v>4</v>
      </c>
      <c r="Y704" s="103"/>
    </row>
    <row r="705" spans="1:25" ht="16.5" thickBot="1" x14ac:dyDescent="0.25">
      <c r="A705" s="104"/>
      <c r="B705" s="105"/>
      <c r="C705" s="105"/>
      <c r="D705" s="105"/>
      <c r="E705" s="112"/>
      <c r="F705" s="112"/>
      <c r="G705" s="117"/>
      <c r="H705" s="118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326"/>
      <c r="T705" s="322">
        <f t="shared" si="96"/>
        <v>0</v>
      </c>
      <c r="U705" s="100">
        <f t="shared" si="97"/>
        <v>0</v>
      </c>
      <c r="V705" s="101">
        <f>D692</f>
        <v>2098</v>
      </c>
      <c r="W705" s="273" t="s">
        <v>28</v>
      </c>
      <c r="X705" s="95">
        <f t="shared" si="98"/>
        <v>0</v>
      </c>
      <c r="Y705" s="282"/>
    </row>
    <row r="706" spans="1:25" ht="16.5" thickBot="1" x14ac:dyDescent="0.25">
      <c r="A706" s="104"/>
      <c r="B706" s="105"/>
      <c r="C706" s="105"/>
      <c r="D706" s="105"/>
      <c r="E706" s="112"/>
      <c r="F706" s="112"/>
      <c r="G706" s="117"/>
      <c r="H706" s="118">
        <v>1</v>
      </c>
      <c r="I706" s="69"/>
      <c r="J706" s="69">
        <v>2</v>
      </c>
      <c r="K706" s="69"/>
      <c r="L706" s="69"/>
      <c r="M706" s="69"/>
      <c r="N706" s="69"/>
      <c r="O706" s="69"/>
      <c r="P706" s="69"/>
      <c r="Q706" s="69"/>
      <c r="R706" s="69"/>
      <c r="S706" s="326"/>
      <c r="T706" s="322">
        <f t="shared" si="96"/>
        <v>3</v>
      </c>
      <c r="U706" s="100">
        <f t="shared" si="97"/>
        <v>1.4299332697807435E-3</v>
      </c>
      <c r="V706" s="101">
        <f>D692</f>
        <v>2098</v>
      </c>
      <c r="W706" s="273" t="s">
        <v>208</v>
      </c>
      <c r="X706" s="95">
        <f t="shared" si="98"/>
        <v>3</v>
      </c>
      <c r="Y706" s="111"/>
    </row>
    <row r="707" spans="1:25" ht="16.5" thickBot="1" x14ac:dyDescent="0.25">
      <c r="A707" s="104"/>
      <c r="B707" s="105"/>
      <c r="C707" s="105"/>
      <c r="D707" s="105"/>
      <c r="E707" s="112"/>
      <c r="F707" s="112"/>
      <c r="G707" s="117"/>
      <c r="H707" s="219"/>
      <c r="I707" s="220"/>
      <c r="J707" s="220"/>
      <c r="K707" s="220"/>
      <c r="L707" s="220"/>
      <c r="M707" s="220"/>
      <c r="N707" s="220"/>
      <c r="O707" s="220"/>
      <c r="P707" s="220"/>
      <c r="Q707" s="220"/>
      <c r="R707" s="220"/>
      <c r="S707" s="327"/>
      <c r="T707" s="323">
        <f t="shared" si="96"/>
        <v>0</v>
      </c>
      <c r="U707" s="320">
        <f t="shared" si="97"/>
        <v>0</v>
      </c>
      <c r="V707" s="311">
        <f>D692</f>
        <v>2098</v>
      </c>
      <c r="W707" s="274" t="s">
        <v>10</v>
      </c>
      <c r="X707" s="95">
        <f t="shared" si="98"/>
        <v>0</v>
      </c>
      <c r="Y707" s="282"/>
    </row>
    <row r="708" spans="1:25" ht="16.5" thickBot="1" x14ac:dyDescent="0.25">
      <c r="A708" s="104"/>
      <c r="B708" s="105"/>
      <c r="C708" s="105"/>
      <c r="D708" s="105"/>
      <c r="E708" s="112"/>
      <c r="F708" s="112"/>
      <c r="G708" s="106"/>
      <c r="H708" s="97"/>
      <c r="I708" s="119">
        <v>5</v>
      </c>
      <c r="J708" s="119"/>
      <c r="K708" s="119"/>
      <c r="L708" s="119"/>
      <c r="M708" s="119"/>
      <c r="N708" s="119"/>
      <c r="O708" s="119"/>
      <c r="P708" s="119"/>
      <c r="Q708" s="119"/>
      <c r="R708" s="119"/>
      <c r="S708" s="328"/>
      <c r="T708" s="324">
        <f t="shared" si="96"/>
        <v>0</v>
      </c>
      <c r="U708" s="216">
        <f t="shared" si="97"/>
        <v>0</v>
      </c>
      <c r="V708" s="101">
        <f>D692</f>
        <v>2098</v>
      </c>
      <c r="W708" s="275" t="s">
        <v>11</v>
      </c>
      <c r="X708" s="95">
        <f t="shared" si="98"/>
        <v>0</v>
      </c>
      <c r="Y708" s="114"/>
    </row>
    <row r="709" spans="1:25" ht="16.5" thickBot="1" x14ac:dyDescent="0.25">
      <c r="A709" s="104"/>
      <c r="B709" s="105"/>
      <c r="C709" s="105"/>
      <c r="D709" s="105"/>
      <c r="E709" s="112"/>
      <c r="F709" s="112"/>
      <c r="G709" s="106"/>
      <c r="H709" s="107"/>
      <c r="I709" s="283"/>
      <c r="J709" s="69"/>
      <c r="K709" s="69"/>
      <c r="L709" s="69"/>
      <c r="M709" s="69"/>
      <c r="N709" s="69"/>
      <c r="O709" s="69"/>
      <c r="P709" s="69"/>
      <c r="Q709" s="69"/>
      <c r="R709" s="69"/>
      <c r="S709" s="326"/>
      <c r="T709" s="322">
        <f t="shared" si="96"/>
        <v>0</v>
      </c>
      <c r="U709" s="100">
        <f t="shared" si="97"/>
        <v>0</v>
      </c>
      <c r="V709" s="101">
        <f>D692</f>
        <v>2098</v>
      </c>
      <c r="W709" s="474" t="s">
        <v>102</v>
      </c>
      <c r="X709" s="95">
        <f t="shared" si="98"/>
        <v>0</v>
      </c>
      <c r="Y709" s="114"/>
    </row>
    <row r="710" spans="1:25" ht="16.5" thickBot="1" x14ac:dyDescent="0.25">
      <c r="A710" s="104"/>
      <c r="B710" s="105"/>
      <c r="C710" s="105"/>
      <c r="D710" s="105"/>
      <c r="E710" s="112"/>
      <c r="F710" s="112"/>
      <c r="G710" s="106"/>
      <c r="H710" s="107"/>
      <c r="I710" s="284">
        <v>2</v>
      </c>
      <c r="J710" s="69"/>
      <c r="K710" s="69"/>
      <c r="L710" s="69"/>
      <c r="M710" s="69"/>
      <c r="N710" s="69"/>
      <c r="O710" s="69"/>
      <c r="P710" s="69"/>
      <c r="Q710" s="69"/>
      <c r="R710" s="69"/>
      <c r="S710" s="326">
        <v>2</v>
      </c>
      <c r="T710" s="322">
        <f t="shared" si="96"/>
        <v>2</v>
      </c>
      <c r="U710" s="100">
        <f t="shared" si="97"/>
        <v>9.5328884652049568E-4</v>
      </c>
      <c r="V710" s="101">
        <f>D692</f>
        <v>2098</v>
      </c>
      <c r="W710" s="272" t="s">
        <v>3</v>
      </c>
      <c r="X710" s="95">
        <f t="shared" si="98"/>
        <v>2</v>
      </c>
      <c r="Y710" s="113"/>
    </row>
    <row r="711" spans="1:25" ht="16.5" thickBot="1" x14ac:dyDescent="0.25">
      <c r="A711" s="104"/>
      <c r="B711" s="105"/>
      <c r="C711" s="105"/>
      <c r="D711" s="105"/>
      <c r="E711" s="105"/>
      <c r="F711" s="112"/>
      <c r="G711" s="106"/>
      <c r="H711" s="107"/>
      <c r="I711" s="284">
        <v>90</v>
      </c>
      <c r="J711" s="69">
        <v>1</v>
      </c>
      <c r="K711" s="69"/>
      <c r="L711" s="69"/>
      <c r="M711" s="69"/>
      <c r="N711" s="69"/>
      <c r="O711" s="69"/>
      <c r="P711" s="69"/>
      <c r="Q711" s="69"/>
      <c r="R711" s="69"/>
      <c r="S711" s="326"/>
      <c r="T711" s="322">
        <f t="shared" si="96"/>
        <v>1</v>
      </c>
      <c r="U711" s="100">
        <f t="shared" si="97"/>
        <v>4.7664442326024784E-4</v>
      </c>
      <c r="V711" s="101">
        <f>D692</f>
        <v>2098</v>
      </c>
      <c r="W711" s="272" t="s">
        <v>8</v>
      </c>
      <c r="X711" s="95">
        <f t="shared" si="98"/>
        <v>1</v>
      </c>
      <c r="Y711" s="114"/>
    </row>
    <row r="712" spans="1:25" ht="16.5" thickBot="1" x14ac:dyDescent="0.25">
      <c r="A712" s="104"/>
      <c r="B712" s="105"/>
      <c r="C712" s="105"/>
      <c r="D712" s="105"/>
      <c r="E712" s="105"/>
      <c r="F712" s="112"/>
      <c r="G712" s="106"/>
      <c r="H712" s="107"/>
      <c r="I712" s="284"/>
      <c r="J712" s="69"/>
      <c r="K712" s="69"/>
      <c r="L712" s="69"/>
      <c r="M712" s="69"/>
      <c r="N712" s="69"/>
      <c r="O712" s="69"/>
      <c r="P712" s="69"/>
      <c r="Q712" s="69"/>
      <c r="R712" s="69"/>
      <c r="S712" s="326"/>
      <c r="T712" s="322">
        <f t="shared" si="96"/>
        <v>0</v>
      </c>
      <c r="U712" s="100">
        <f t="shared" si="97"/>
        <v>0</v>
      </c>
      <c r="V712" s="101">
        <f>D692</f>
        <v>2098</v>
      </c>
      <c r="W712" s="272" t="s">
        <v>9</v>
      </c>
      <c r="X712" s="95">
        <f t="shared" si="98"/>
        <v>0</v>
      </c>
      <c r="Y712" s="114"/>
    </row>
    <row r="713" spans="1:25" ht="16.5" thickBot="1" x14ac:dyDescent="0.25">
      <c r="A713" s="104"/>
      <c r="B713" s="105"/>
      <c r="C713" s="105"/>
      <c r="D713" s="105"/>
      <c r="E713" s="105"/>
      <c r="F713" s="112"/>
      <c r="G713" s="106"/>
      <c r="H713" s="107"/>
      <c r="I713" s="284">
        <v>1</v>
      </c>
      <c r="J713" s="69"/>
      <c r="K713" s="69"/>
      <c r="L713" s="69"/>
      <c r="M713" s="69"/>
      <c r="N713" s="69"/>
      <c r="O713" s="69"/>
      <c r="P713" s="69"/>
      <c r="Q713" s="69"/>
      <c r="R713" s="69"/>
      <c r="S713" s="326"/>
      <c r="T713" s="322">
        <f t="shared" si="96"/>
        <v>0</v>
      </c>
      <c r="U713" s="100">
        <f t="shared" si="97"/>
        <v>0</v>
      </c>
      <c r="V713" s="101">
        <f>D692</f>
        <v>2098</v>
      </c>
      <c r="W713" s="272" t="s">
        <v>81</v>
      </c>
      <c r="X713" s="95">
        <f t="shared" si="98"/>
        <v>0</v>
      </c>
      <c r="Y713" s="114"/>
    </row>
    <row r="714" spans="1:25" ht="16.5" thickBot="1" x14ac:dyDescent="0.25">
      <c r="A714" s="104"/>
      <c r="B714" s="105"/>
      <c r="C714" s="105"/>
      <c r="D714" s="105"/>
      <c r="E714" s="105"/>
      <c r="F714" s="112"/>
      <c r="G714" s="106"/>
      <c r="H714" s="107"/>
      <c r="I714" s="284"/>
      <c r="J714" s="69"/>
      <c r="K714" s="69"/>
      <c r="L714" s="69"/>
      <c r="M714" s="69"/>
      <c r="N714" s="69"/>
      <c r="O714" s="69"/>
      <c r="P714" s="69"/>
      <c r="Q714" s="69"/>
      <c r="R714" s="69"/>
      <c r="S714" s="326"/>
      <c r="T714" s="322">
        <f t="shared" si="96"/>
        <v>0</v>
      </c>
      <c r="U714" s="100">
        <f t="shared" si="97"/>
        <v>0</v>
      </c>
      <c r="V714" s="101">
        <f>D692</f>
        <v>2098</v>
      </c>
      <c r="W714" s="272" t="s">
        <v>20</v>
      </c>
      <c r="X714" s="95">
        <f t="shared" si="98"/>
        <v>0</v>
      </c>
      <c r="Y714" s="114"/>
    </row>
    <row r="715" spans="1:25" ht="16.5" thickBot="1" x14ac:dyDescent="0.25">
      <c r="A715" s="104"/>
      <c r="B715" s="105"/>
      <c r="C715" s="105"/>
      <c r="D715" s="105"/>
      <c r="E715" s="105"/>
      <c r="F715" s="112"/>
      <c r="G715" s="106"/>
      <c r="H715" s="107"/>
      <c r="I715" s="284">
        <v>1</v>
      </c>
      <c r="J715" s="69"/>
      <c r="K715" s="69"/>
      <c r="L715" s="69"/>
      <c r="M715" s="69"/>
      <c r="N715" s="69"/>
      <c r="O715" s="69"/>
      <c r="P715" s="69"/>
      <c r="Q715" s="69"/>
      <c r="R715" s="69"/>
      <c r="S715" s="326"/>
      <c r="T715" s="322">
        <f t="shared" si="96"/>
        <v>0</v>
      </c>
      <c r="U715" s="100">
        <f t="shared" si="97"/>
        <v>0</v>
      </c>
      <c r="V715" s="101">
        <f>D692</f>
        <v>2098</v>
      </c>
      <c r="W715" s="272" t="s">
        <v>82</v>
      </c>
      <c r="X715" s="95">
        <f t="shared" si="98"/>
        <v>0</v>
      </c>
      <c r="Y715" s="103" t="s">
        <v>503</v>
      </c>
    </row>
    <row r="716" spans="1:25" ht="16.5" thickBot="1" x14ac:dyDescent="0.25">
      <c r="A716" s="104"/>
      <c r="B716" s="105"/>
      <c r="C716" s="105"/>
      <c r="D716" s="105"/>
      <c r="E716" s="105"/>
      <c r="F716" s="112"/>
      <c r="G716" s="106"/>
      <c r="H716" s="107"/>
      <c r="I716" s="284"/>
      <c r="J716" s="69"/>
      <c r="K716" s="69"/>
      <c r="L716" s="69"/>
      <c r="M716" s="69"/>
      <c r="N716" s="69"/>
      <c r="O716" s="69"/>
      <c r="P716" s="69"/>
      <c r="Q716" s="69"/>
      <c r="R716" s="69"/>
      <c r="S716" s="326"/>
      <c r="T716" s="322">
        <f t="shared" si="96"/>
        <v>0</v>
      </c>
      <c r="U716" s="100">
        <f t="shared" si="97"/>
        <v>0</v>
      </c>
      <c r="V716" s="101">
        <f>D692</f>
        <v>2098</v>
      </c>
      <c r="W716" s="475" t="s">
        <v>190</v>
      </c>
      <c r="X716" s="95">
        <f t="shared" si="98"/>
        <v>0</v>
      </c>
      <c r="Y716" s="103" t="s">
        <v>504</v>
      </c>
    </row>
    <row r="717" spans="1:25" ht="16.5" thickBot="1" x14ac:dyDescent="0.25">
      <c r="A717" s="104"/>
      <c r="B717" s="105"/>
      <c r="C717" s="105"/>
      <c r="D717" s="105"/>
      <c r="E717" s="112"/>
      <c r="F717" s="112"/>
      <c r="G717" s="106"/>
      <c r="H717" s="107"/>
      <c r="I717" s="284">
        <v>9</v>
      </c>
      <c r="J717" s="69"/>
      <c r="K717" s="69"/>
      <c r="L717" s="69"/>
      <c r="M717" s="69"/>
      <c r="N717" s="69"/>
      <c r="O717" s="69"/>
      <c r="P717" s="69"/>
      <c r="Q717" s="69"/>
      <c r="R717" s="69"/>
      <c r="S717" s="326"/>
      <c r="T717" s="322">
        <f t="shared" si="96"/>
        <v>0</v>
      </c>
      <c r="U717" s="100">
        <f t="shared" si="97"/>
        <v>0</v>
      </c>
      <c r="V717" s="101">
        <f>D692</f>
        <v>2098</v>
      </c>
      <c r="W717" s="272" t="s">
        <v>13</v>
      </c>
      <c r="X717" s="95">
        <f t="shared" si="98"/>
        <v>0</v>
      </c>
      <c r="Y717" s="103"/>
    </row>
    <row r="718" spans="1:25" ht="16.5" thickBot="1" x14ac:dyDescent="0.25">
      <c r="A718" s="104"/>
      <c r="B718" s="105"/>
      <c r="C718" s="105"/>
      <c r="D718" s="105"/>
      <c r="E718" s="112"/>
      <c r="F718" s="112"/>
      <c r="G718" s="106"/>
      <c r="H718" s="107"/>
      <c r="I718" s="69">
        <v>6</v>
      </c>
      <c r="J718" s="69">
        <v>2</v>
      </c>
      <c r="K718" s="69"/>
      <c r="L718" s="69"/>
      <c r="M718" s="69"/>
      <c r="N718" s="69"/>
      <c r="O718" s="69"/>
      <c r="P718" s="69"/>
      <c r="Q718" s="69"/>
      <c r="R718" s="69"/>
      <c r="S718" s="326"/>
      <c r="T718" s="322">
        <f t="shared" si="96"/>
        <v>2</v>
      </c>
      <c r="U718" s="100">
        <f t="shared" si="97"/>
        <v>9.5328884652049568E-4</v>
      </c>
      <c r="V718" s="101">
        <f>D692</f>
        <v>2098</v>
      </c>
      <c r="W718" s="273" t="s">
        <v>198</v>
      </c>
      <c r="X718" s="95">
        <f t="shared" si="98"/>
        <v>2</v>
      </c>
      <c r="Y718" s="113"/>
    </row>
    <row r="719" spans="1:25" ht="16.5" thickBot="1" x14ac:dyDescent="0.25">
      <c r="A719" s="104"/>
      <c r="B719" s="105"/>
      <c r="C719" s="105"/>
      <c r="D719" s="105"/>
      <c r="E719" s="112"/>
      <c r="F719" s="112"/>
      <c r="G719" s="106"/>
      <c r="H719" s="107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326"/>
      <c r="T719" s="322">
        <f t="shared" si="96"/>
        <v>0</v>
      </c>
      <c r="U719" s="100">
        <f t="shared" si="97"/>
        <v>0</v>
      </c>
      <c r="V719" s="101">
        <f>D692</f>
        <v>2098</v>
      </c>
      <c r="W719" s="273" t="s">
        <v>100</v>
      </c>
      <c r="X719" s="95">
        <f t="shared" si="98"/>
        <v>0</v>
      </c>
      <c r="Y719" s="113"/>
    </row>
    <row r="720" spans="1:25" ht="16.5" thickBot="1" x14ac:dyDescent="0.25">
      <c r="A720" s="104"/>
      <c r="B720" s="105"/>
      <c r="C720" s="105"/>
      <c r="D720" s="105"/>
      <c r="E720" s="112"/>
      <c r="F720" s="112"/>
      <c r="G720" s="106"/>
      <c r="H720" s="115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329"/>
      <c r="T720" s="323">
        <f t="shared" si="96"/>
        <v>0</v>
      </c>
      <c r="U720" s="418">
        <f t="shared" si="97"/>
        <v>0</v>
      </c>
      <c r="V720" s="101">
        <f>D692</f>
        <v>2098</v>
      </c>
      <c r="W720" s="276" t="s">
        <v>10</v>
      </c>
      <c r="X720" s="95">
        <f t="shared" si="98"/>
        <v>0</v>
      </c>
      <c r="Y720" s="103"/>
    </row>
    <row r="721" spans="1:25" ht="16.5" thickBot="1" x14ac:dyDescent="0.3">
      <c r="A721" s="104"/>
      <c r="B721" s="105"/>
      <c r="C721" s="105"/>
      <c r="D721" s="105"/>
      <c r="E721" s="112"/>
      <c r="F721" s="112"/>
      <c r="G721" s="106"/>
      <c r="H721" s="89"/>
      <c r="I721" s="90"/>
      <c r="J721" s="314"/>
      <c r="K721" s="90"/>
      <c r="L721" s="90"/>
      <c r="M721" s="90"/>
      <c r="N721" s="90"/>
      <c r="O721" s="90"/>
      <c r="P721" s="90"/>
      <c r="Q721" s="90"/>
      <c r="R721" s="90"/>
      <c r="S721" s="90"/>
      <c r="T721" s="321"/>
      <c r="U721" s="321"/>
      <c r="V721" s="123"/>
      <c r="W721" s="277" t="s">
        <v>172</v>
      </c>
      <c r="X721" s="95">
        <f t="shared" si="98"/>
        <v>0</v>
      </c>
      <c r="Y721" s="103"/>
    </row>
    <row r="722" spans="1:25" ht="16.5" thickBot="1" x14ac:dyDescent="0.25">
      <c r="A722" s="104"/>
      <c r="B722" s="105"/>
      <c r="C722" s="105"/>
      <c r="D722" s="105"/>
      <c r="E722" s="112"/>
      <c r="F722" s="112"/>
      <c r="G722" s="117"/>
      <c r="H722" s="97">
        <v>2</v>
      </c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325"/>
      <c r="T722" s="324">
        <f t="shared" ref="T722:T730" si="99">SUM(H722,J722,L722,N722,P722,R722,S722)</f>
        <v>2</v>
      </c>
      <c r="U722" s="216">
        <f>($T722)/$D$692</f>
        <v>9.5328884652049568E-4</v>
      </c>
      <c r="V722" s="101">
        <f>D692</f>
        <v>2098</v>
      </c>
      <c r="W722" s="271" t="s">
        <v>86</v>
      </c>
      <c r="X722" s="95">
        <f t="shared" si="98"/>
        <v>2</v>
      </c>
      <c r="Y722" s="103"/>
    </row>
    <row r="723" spans="1:25" ht="16.5" thickBot="1" x14ac:dyDescent="0.25">
      <c r="A723" s="104"/>
      <c r="B723" s="105"/>
      <c r="C723" s="105"/>
      <c r="D723" s="105"/>
      <c r="E723" s="112"/>
      <c r="F723" s="112"/>
      <c r="G723" s="117"/>
      <c r="H723" s="107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326"/>
      <c r="T723" s="322">
        <f t="shared" si="99"/>
        <v>0</v>
      </c>
      <c r="U723" s="216">
        <f t="shared" ref="U723:U731" si="100">($T723)/$D$692</f>
        <v>0</v>
      </c>
      <c r="V723" s="101">
        <f>D692</f>
        <v>2098</v>
      </c>
      <c r="W723" s="272" t="s">
        <v>87</v>
      </c>
      <c r="X723" s="95">
        <f t="shared" si="98"/>
        <v>0</v>
      </c>
      <c r="Y723" s="103" t="s">
        <v>339</v>
      </c>
    </row>
    <row r="724" spans="1:25" ht="16.5" thickBot="1" x14ac:dyDescent="0.25">
      <c r="A724" s="104"/>
      <c r="B724" s="105"/>
      <c r="C724" s="105"/>
      <c r="D724" s="105"/>
      <c r="E724" s="112"/>
      <c r="F724" s="112"/>
      <c r="G724" s="117"/>
      <c r="H724" s="107">
        <v>1</v>
      </c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326"/>
      <c r="T724" s="322">
        <f t="shared" si="99"/>
        <v>1</v>
      </c>
      <c r="U724" s="216">
        <f t="shared" si="100"/>
        <v>4.7664442326024784E-4</v>
      </c>
      <c r="V724" s="101">
        <f>D692</f>
        <v>2098</v>
      </c>
      <c r="W724" s="365" t="s">
        <v>16</v>
      </c>
      <c r="X724" s="95">
        <f t="shared" si="98"/>
        <v>1</v>
      </c>
      <c r="Y724" s="103" t="s">
        <v>502</v>
      </c>
    </row>
    <row r="725" spans="1:25" ht="16.5" thickBot="1" x14ac:dyDescent="0.25">
      <c r="A725" s="104"/>
      <c r="B725" s="105"/>
      <c r="C725" s="105"/>
      <c r="D725" s="105"/>
      <c r="E725" s="112"/>
      <c r="F725" s="112"/>
      <c r="G725" s="117"/>
      <c r="H725" s="107">
        <v>2</v>
      </c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326"/>
      <c r="T725" s="322">
        <f t="shared" si="99"/>
        <v>2</v>
      </c>
      <c r="U725" s="216">
        <f t="shared" si="100"/>
        <v>9.5328884652049568E-4</v>
      </c>
      <c r="V725" s="101">
        <f>D692</f>
        <v>2098</v>
      </c>
      <c r="W725" s="272" t="s">
        <v>75</v>
      </c>
      <c r="X725" s="95">
        <f t="shared" si="98"/>
        <v>2</v>
      </c>
      <c r="Y725" s="103" t="s">
        <v>338</v>
      </c>
    </row>
    <row r="726" spans="1:25" ht="16.5" thickBot="1" x14ac:dyDescent="0.25">
      <c r="A726" s="104"/>
      <c r="B726" s="105"/>
      <c r="C726" s="105"/>
      <c r="D726" s="105"/>
      <c r="E726" s="112"/>
      <c r="F726" s="112"/>
      <c r="G726" s="117"/>
      <c r="H726" s="107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326"/>
      <c r="T726" s="322">
        <f t="shared" si="99"/>
        <v>0</v>
      </c>
      <c r="U726" s="216">
        <f t="shared" si="100"/>
        <v>0</v>
      </c>
      <c r="V726" s="101">
        <f>D692</f>
        <v>2098</v>
      </c>
      <c r="W726" s="272" t="s">
        <v>88</v>
      </c>
      <c r="X726" s="95">
        <f t="shared" si="98"/>
        <v>0</v>
      </c>
      <c r="Y726" s="103" t="s">
        <v>318</v>
      </c>
    </row>
    <row r="727" spans="1:25" ht="16.5" thickBot="1" x14ac:dyDescent="0.25">
      <c r="A727" s="104"/>
      <c r="B727" s="105"/>
      <c r="C727" s="105"/>
      <c r="D727" s="105"/>
      <c r="E727" s="112"/>
      <c r="F727" s="112"/>
      <c r="G727" s="117"/>
      <c r="H727" s="107">
        <v>1</v>
      </c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326"/>
      <c r="T727" s="322">
        <f t="shared" si="99"/>
        <v>1</v>
      </c>
      <c r="U727" s="216">
        <f t="shared" si="100"/>
        <v>4.7664442326024784E-4</v>
      </c>
      <c r="V727" s="101">
        <f>D692</f>
        <v>2098</v>
      </c>
      <c r="W727" s="273" t="s">
        <v>28</v>
      </c>
      <c r="X727" s="95">
        <f t="shared" si="98"/>
        <v>1</v>
      </c>
      <c r="Y727" s="103"/>
    </row>
    <row r="728" spans="1:25" ht="16.5" thickBot="1" x14ac:dyDescent="0.25">
      <c r="A728" s="104"/>
      <c r="B728" s="105"/>
      <c r="C728" s="105"/>
      <c r="D728" s="105"/>
      <c r="E728" s="112"/>
      <c r="F728" s="112"/>
      <c r="G728" s="117"/>
      <c r="H728" s="115">
        <v>5</v>
      </c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329"/>
      <c r="T728" s="322">
        <f t="shared" si="99"/>
        <v>5</v>
      </c>
      <c r="U728" s="216">
        <f t="shared" si="100"/>
        <v>2.3832221163012394E-3</v>
      </c>
      <c r="V728" s="101">
        <f>D692</f>
        <v>2098</v>
      </c>
      <c r="W728" s="276" t="s">
        <v>184</v>
      </c>
      <c r="X728" s="95">
        <f t="shared" si="98"/>
        <v>5</v>
      </c>
      <c r="Y728" s="103"/>
    </row>
    <row r="729" spans="1:25" ht="16.5" thickBot="1" x14ac:dyDescent="0.25">
      <c r="A729" s="104"/>
      <c r="B729" s="105"/>
      <c r="C729" s="105"/>
      <c r="D729" s="105"/>
      <c r="E729" s="112"/>
      <c r="F729" s="112"/>
      <c r="G729" s="117"/>
      <c r="H729" s="115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329"/>
      <c r="T729" s="322">
        <f t="shared" si="99"/>
        <v>0</v>
      </c>
      <c r="U729" s="216">
        <f t="shared" si="100"/>
        <v>0</v>
      </c>
      <c r="V729" s="101">
        <f>D692</f>
        <v>2098</v>
      </c>
      <c r="W729" s="276" t="s">
        <v>89</v>
      </c>
      <c r="X729" s="95">
        <f t="shared" si="98"/>
        <v>0</v>
      </c>
      <c r="Y729" s="103"/>
    </row>
    <row r="730" spans="1:25" ht="16.5" thickBot="1" x14ac:dyDescent="0.25">
      <c r="A730" s="125"/>
      <c r="B730" s="126"/>
      <c r="C730" s="126"/>
      <c r="D730" s="126"/>
      <c r="E730" s="127"/>
      <c r="F730" s="127"/>
      <c r="G730" s="128"/>
      <c r="H730" s="115">
        <v>15</v>
      </c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329"/>
      <c r="T730" s="322">
        <f t="shared" si="99"/>
        <v>15</v>
      </c>
      <c r="U730" s="418">
        <f t="shared" si="100"/>
        <v>7.1496663489037183E-3</v>
      </c>
      <c r="V730" s="101">
        <f>D692</f>
        <v>2098</v>
      </c>
      <c r="W730" s="274" t="s">
        <v>163</v>
      </c>
      <c r="X730" s="279">
        <f>T730</f>
        <v>15</v>
      </c>
      <c r="Y730" s="285"/>
    </row>
    <row r="731" spans="1:25" ht="15.75" thickBot="1" x14ac:dyDescent="0.25">
      <c r="A731" s="130"/>
      <c r="B731" s="130"/>
      <c r="C731" s="130"/>
      <c r="D731" s="130"/>
      <c r="E731" s="130"/>
      <c r="F731" s="130"/>
      <c r="G731" s="53" t="s">
        <v>5</v>
      </c>
      <c r="H731" s="131">
        <f t="shared" ref="H731:S731" si="101">SUM(H693:H730)</f>
        <v>178</v>
      </c>
      <c r="I731" s="131">
        <f t="shared" si="101"/>
        <v>114</v>
      </c>
      <c r="J731" s="131">
        <f t="shared" si="101"/>
        <v>27</v>
      </c>
      <c r="K731" s="131">
        <f t="shared" si="101"/>
        <v>0</v>
      </c>
      <c r="L731" s="131">
        <f t="shared" si="101"/>
        <v>0</v>
      </c>
      <c r="M731" s="131">
        <f t="shared" si="101"/>
        <v>0</v>
      </c>
      <c r="N731" s="131">
        <f t="shared" si="101"/>
        <v>0</v>
      </c>
      <c r="O731" s="131">
        <f t="shared" si="101"/>
        <v>0</v>
      </c>
      <c r="P731" s="131">
        <f t="shared" si="101"/>
        <v>0</v>
      </c>
      <c r="Q731" s="131">
        <f t="shared" si="101"/>
        <v>0</v>
      </c>
      <c r="R731" s="131">
        <f t="shared" si="101"/>
        <v>0</v>
      </c>
      <c r="S731" s="131">
        <f t="shared" si="101"/>
        <v>32</v>
      </c>
      <c r="T731" s="262">
        <f>SUM(H731,J731,L731,N731,P731,R731,S731)</f>
        <v>237</v>
      </c>
      <c r="U731" s="479">
        <f t="shared" si="100"/>
        <v>0.11296472831267874</v>
      </c>
      <c r="V731" s="101">
        <f>D692</f>
        <v>2098</v>
      </c>
      <c r="W731" s="46"/>
    </row>
    <row r="733" spans="1:25" ht="15.75" thickBot="1" x14ac:dyDescent="0.3"/>
    <row r="734" spans="1:25" ht="75.75" thickBot="1" x14ac:dyDescent="0.3">
      <c r="A734" s="48"/>
      <c r="B734" s="48" t="s">
        <v>23</v>
      </c>
      <c r="C734" s="49" t="s">
        <v>55</v>
      </c>
      <c r="D734" s="49" t="s">
        <v>18</v>
      </c>
      <c r="E734" s="48" t="s">
        <v>17</v>
      </c>
      <c r="F734" s="50" t="s">
        <v>1</v>
      </c>
      <c r="G734" s="51" t="s">
        <v>24</v>
      </c>
      <c r="H734" s="52" t="s">
        <v>76</v>
      </c>
      <c r="I734" s="52" t="s">
        <v>77</v>
      </c>
      <c r="J734" s="52" t="s">
        <v>56</v>
      </c>
      <c r="K734" s="52" t="s">
        <v>61</v>
      </c>
      <c r="L734" s="52" t="s">
        <v>57</v>
      </c>
      <c r="M734" s="52" t="s">
        <v>62</v>
      </c>
      <c r="N734" s="52" t="s">
        <v>58</v>
      </c>
      <c r="O734" s="52" t="s">
        <v>63</v>
      </c>
      <c r="P734" s="52" t="s">
        <v>59</v>
      </c>
      <c r="Q734" s="52" t="s">
        <v>78</v>
      </c>
      <c r="R734" s="52" t="s">
        <v>128</v>
      </c>
      <c r="S734" s="52" t="s">
        <v>43</v>
      </c>
      <c r="T734" s="52" t="s">
        <v>5</v>
      </c>
      <c r="U734" s="48" t="s">
        <v>2</v>
      </c>
      <c r="V734" s="86" t="s">
        <v>73</v>
      </c>
      <c r="W734" s="87" t="s">
        <v>21</v>
      </c>
      <c r="X734" s="49" t="s">
        <v>18</v>
      </c>
      <c r="Y734" s="88" t="s">
        <v>7</v>
      </c>
    </row>
    <row r="735" spans="1:25" ht="15.75" thickBot="1" x14ac:dyDescent="0.3">
      <c r="A735" s="449">
        <v>1492707</v>
      </c>
      <c r="B735" s="278" t="s">
        <v>122</v>
      </c>
      <c r="C735" s="449">
        <v>1920</v>
      </c>
      <c r="D735" s="449">
        <v>2094</v>
      </c>
      <c r="E735" s="454">
        <v>1878</v>
      </c>
      <c r="F735" s="455">
        <f>E735/D735</f>
        <v>0.8968481375358166</v>
      </c>
      <c r="G735" s="54">
        <v>45083</v>
      </c>
      <c r="H735" s="89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1"/>
      <c r="T735" s="413"/>
      <c r="U735" s="123"/>
      <c r="V735" s="91"/>
      <c r="W735" s="93" t="s">
        <v>79</v>
      </c>
      <c r="X735" s="279">
        <v>578.5</v>
      </c>
      <c r="Y735" s="84" t="s">
        <v>74</v>
      </c>
    </row>
    <row r="736" spans="1:25" ht="16.5" thickBot="1" x14ac:dyDescent="0.25">
      <c r="A736" s="94"/>
      <c r="B736" s="95"/>
      <c r="C736" s="95"/>
      <c r="D736" s="95"/>
      <c r="E736" s="95"/>
      <c r="F736" s="95"/>
      <c r="G736" s="96"/>
      <c r="H736" s="97">
        <v>39</v>
      </c>
      <c r="I736" s="98"/>
      <c r="J736" s="98">
        <v>4</v>
      </c>
      <c r="K736" s="98"/>
      <c r="L736" s="98"/>
      <c r="M736" s="98"/>
      <c r="N736" s="98"/>
      <c r="O736" s="98"/>
      <c r="P736" s="98"/>
      <c r="Q736" s="98"/>
      <c r="R736" s="98"/>
      <c r="S736" s="325">
        <v>17</v>
      </c>
      <c r="T736" s="324">
        <f>SUM(H736,J736,L736,N736,P736,R736,S736)</f>
        <v>60</v>
      </c>
      <c r="U736" s="417">
        <f>($T736)/$D$735</f>
        <v>2.865329512893983E-2</v>
      </c>
      <c r="V736" s="101">
        <f>D735</f>
        <v>2094</v>
      </c>
      <c r="W736" s="271" t="s">
        <v>16</v>
      </c>
      <c r="X736" s="95">
        <f>T736</f>
        <v>60</v>
      </c>
      <c r="Y736" s="280" t="s">
        <v>135</v>
      </c>
    </row>
    <row r="737" spans="1:25" ht="16.5" thickBot="1" x14ac:dyDescent="0.25">
      <c r="A737" s="104"/>
      <c r="B737" s="105"/>
      <c r="C737" s="105"/>
      <c r="D737" s="105"/>
      <c r="E737" s="105"/>
      <c r="F737" s="105"/>
      <c r="G737" s="106"/>
      <c r="H737" s="107">
        <v>10</v>
      </c>
      <c r="I737" s="69"/>
      <c r="J737" s="69">
        <v>1</v>
      </c>
      <c r="K737" s="69"/>
      <c r="L737" s="69"/>
      <c r="M737" s="69"/>
      <c r="N737" s="69"/>
      <c r="O737" s="69"/>
      <c r="P737" s="69"/>
      <c r="Q737" s="69"/>
      <c r="R737" s="69"/>
      <c r="S737" s="326">
        <v>1</v>
      </c>
      <c r="T737" s="322">
        <f t="shared" ref="T737:T763" si="102">SUM(H737,J737,L737,N737,P737,R737,S737)</f>
        <v>12</v>
      </c>
      <c r="U737" s="100">
        <f t="shared" ref="U737:U763" si="103">($T737)/$D$735</f>
        <v>5.7306590257879654E-3</v>
      </c>
      <c r="V737" s="101">
        <f>D735</f>
        <v>2094</v>
      </c>
      <c r="W737" s="272" t="s">
        <v>6</v>
      </c>
      <c r="X737" s="95">
        <f t="shared" ref="X737:X772" si="104">T737</f>
        <v>12</v>
      </c>
      <c r="Y737" s="280" t="s">
        <v>173</v>
      </c>
    </row>
    <row r="738" spans="1:25" ht="16.5" thickBot="1" x14ac:dyDescent="0.25">
      <c r="A738" s="104"/>
      <c r="B738" s="105"/>
      <c r="C738" s="105"/>
      <c r="D738" s="105"/>
      <c r="E738" s="112"/>
      <c r="F738" s="112"/>
      <c r="G738" s="106"/>
      <c r="H738" s="107">
        <v>11</v>
      </c>
      <c r="I738" s="69"/>
      <c r="J738" s="69">
        <v>3</v>
      </c>
      <c r="K738" s="69"/>
      <c r="L738" s="69"/>
      <c r="M738" s="69"/>
      <c r="N738" s="69"/>
      <c r="O738" s="69"/>
      <c r="P738" s="69"/>
      <c r="Q738" s="69"/>
      <c r="R738" s="69"/>
      <c r="S738" s="326">
        <v>2</v>
      </c>
      <c r="T738" s="322">
        <f t="shared" si="102"/>
        <v>16</v>
      </c>
      <c r="U738" s="100">
        <f t="shared" si="103"/>
        <v>7.6408787010506206E-3</v>
      </c>
      <c r="V738" s="101">
        <f>D735</f>
        <v>2094</v>
      </c>
      <c r="W738" s="272" t="s">
        <v>14</v>
      </c>
      <c r="X738" s="95">
        <f t="shared" si="104"/>
        <v>16</v>
      </c>
      <c r="Y738" s="318"/>
    </row>
    <row r="739" spans="1:25" ht="16.5" thickBot="1" x14ac:dyDescent="0.25">
      <c r="A739" s="104"/>
      <c r="B739" s="105"/>
      <c r="C739" s="105"/>
      <c r="D739" s="105"/>
      <c r="E739" s="112"/>
      <c r="F739" s="112"/>
      <c r="G739" s="106"/>
      <c r="H739" s="107">
        <v>5</v>
      </c>
      <c r="I739" s="69"/>
      <c r="J739" s="69">
        <v>1</v>
      </c>
      <c r="K739" s="69"/>
      <c r="L739" s="69"/>
      <c r="M739" s="69"/>
      <c r="N739" s="69"/>
      <c r="O739" s="69"/>
      <c r="P739" s="69"/>
      <c r="Q739" s="69"/>
      <c r="R739" s="69"/>
      <c r="S739" s="326"/>
      <c r="T739" s="322">
        <f t="shared" si="102"/>
        <v>6</v>
      </c>
      <c r="U739" s="100">
        <f t="shared" si="103"/>
        <v>2.8653295128939827E-3</v>
      </c>
      <c r="V739" s="101">
        <f>D735</f>
        <v>2094</v>
      </c>
      <c r="W739" s="272" t="s">
        <v>15</v>
      </c>
      <c r="X739" s="95">
        <f t="shared" si="104"/>
        <v>6</v>
      </c>
      <c r="Y739" s="442"/>
    </row>
    <row r="740" spans="1:25" ht="16.5" thickBot="1" x14ac:dyDescent="0.25">
      <c r="A740" s="104"/>
      <c r="B740" s="105"/>
      <c r="C740" s="105"/>
      <c r="D740" s="105"/>
      <c r="E740" s="112"/>
      <c r="F740" s="112"/>
      <c r="G740" s="106"/>
      <c r="H740" s="107">
        <v>3</v>
      </c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326"/>
      <c r="T740" s="322">
        <f t="shared" si="102"/>
        <v>3</v>
      </c>
      <c r="U740" s="100">
        <f t="shared" si="103"/>
        <v>1.4326647564469914E-3</v>
      </c>
      <c r="V740" s="101">
        <f>D735</f>
        <v>2094</v>
      </c>
      <c r="W740" s="272" t="s">
        <v>32</v>
      </c>
      <c r="X740" s="95">
        <f t="shared" si="104"/>
        <v>3</v>
      </c>
      <c r="Y740" s="442"/>
    </row>
    <row r="741" spans="1:25" ht="16.5" thickBot="1" x14ac:dyDescent="0.25">
      <c r="A741" s="104"/>
      <c r="B741" s="105"/>
      <c r="C741" s="105"/>
      <c r="D741" s="105"/>
      <c r="E741" s="112"/>
      <c r="F741" s="112"/>
      <c r="G741" s="106"/>
      <c r="H741" s="107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326"/>
      <c r="T741" s="322">
        <f t="shared" si="102"/>
        <v>0</v>
      </c>
      <c r="U741" s="100">
        <f t="shared" si="103"/>
        <v>0</v>
      </c>
      <c r="V741" s="101">
        <f>D735</f>
        <v>2094</v>
      </c>
      <c r="W741" s="272" t="s">
        <v>33</v>
      </c>
      <c r="X741" s="95">
        <f t="shared" si="104"/>
        <v>0</v>
      </c>
      <c r="Y741" s="113"/>
    </row>
    <row r="742" spans="1:25" ht="16.5" thickBot="1" x14ac:dyDescent="0.25">
      <c r="A742" s="104"/>
      <c r="B742" s="105"/>
      <c r="C742" s="105"/>
      <c r="D742" s="105"/>
      <c r="E742" s="112"/>
      <c r="F742" s="112"/>
      <c r="G742" s="106"/>
      <c r="H742" s="107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326"/>
      <c r="T742" s="322">
        <f t="shared" si="102"/>
        <v>0</v>
      </c>
      <c r="U742" s="100">
        <f t="shared" si="103"/>
        <v>0</v>
      </c>
      <c r="V742" s="101">
        <f>D735</f>
        <v>2094</v>
      </c>
      <c r="W742" s="272" t="s">
        <v>219</v>
      </c>
      <c r="X742" s="95">
        <f t="shared" si="104"/>
        <v>0</v>
      </c>
      <c r="Y742" s="457"/>
    </row>
    <row r="743" spans="1:25" ht="16.5" thickBot="1" x14ac:dyDescent="0.25">
      <c r="A743" s="104"/>
      <c r="B743" s="105"/>
      <c r="C743" s="105"/>
      <c r="D743" s="105"/>
      <c r="E743" s="112"/>
      <c r="F743" s="112"/>
      <c r="G743" s="106"/>
      <c r="H743" s="107">
        <v>3</v>
      </c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326"/>
      <c r="T743" s="322">
        <f t="shared" si="102"/>
        <v>3</v>
      </c>
      <c r="U743" s="100">
        <f t="shared" si="103"/>
        <v>1.4326647564469914E-3</v>
      </c>
      <c r="V743" s="101">
        <f>D735</f>
        <v>2094</v>
      </c>
      <c r="W743" s="272" t="s">
        <v>31</v>
      </c>
      <c r="X743" s="95">
        <f t="shared" si="104"/>
        <v>3</v>
      </c>
      <c r="Y743" s="113"/>
    </row>
    <row r="744" spans="1:25" ht="16.5" thickBot="1" x14ac:dyDescent="0.25">
      <c r="A744" s="104"/>
      <c r="B744" s="105"/>
      <c r="C744" s="105"/>
      <c r="D744" s="105"/>
      <c r="E744" s="112"/>
      <c r="F744" s="112"/>
      <c r="G744" s="106"/>
      <c r="H744" s="107">
        <v>3</v>
      </c>
      <c r="I744" s="69"/>
      <c r="J744" s="69">
        <v>1</v>
      </c>
      <c r="K744" s="69"/>
      <c r="L744" s="69"/>
      <c r="M744" s="69"/>
      <c r="N744" s="69"/>
      <c r="O744" s="69"/>
      <c r="P744" s="69"/>
      <c r="Q744" s="69"/>
      <c r="R744" s="69"/>
      <c r="S744" s="326">
        <v>2</v>
      </c>
      <c r="T744" s="322">
        <f t="shared" si="102"/>
        <v>6</v>
      </c>
      <c r="U744" s="100">
        <f t="shared" si="103"/>
        <v>2.8653295128939827E-3</v>
      </c>
      <c r="V744" s="101">
        <f>D735</f>
        <v>2094</v>
      </c>
      <c r="W744" s="272" t="s">
        <v>0</v>
      </c>
      <c r="X744" s="95">
        <f t="shared" si="104"/>
        <v>6</v>
      </c>
      <c r="Y744" s="318"/>
    </row>
    <row r="745" spans="1:25" ht="16.5" thickBot="1" x14ac:dyDescent="0.25">
      <c r="A745" s="104"/>
      <c r="B745" s="105"/>
      <c r="C745" s="105"/>
      <c r="D745" s="105"/>
      <c r="E745" s="112"/>
      <c r="F745" s="112"/>
      <c r="G745" s="106"/>
      <c r="H745" s="107">
        <v>11</v>
      </c>
      <c r="I745" s="69"/>
      <c r="J745" s="69"/>
      <c r="K745" s="69"/>
      <c r="L745" s="69"/>
      <c r="M745" s="69"/>
      <c r="N745" s="69"/>
      <c r="O745" s="69"/>
      <c r="P745" s="69"/>
      <c r="Q745" s="69"/>
      <c r="R745" s="69">
        <v>1</v>
      </c>
      <c r="S745" s="326">
        <v>4</v>
      </c>
      <c r="T745" s="322">
        <f t="shared" si="102"/>
        <v>16</v>
      </c>
      <c r="U745" s="100">
        <f t="shared" si="103"/>
        <v>7.6408787010506206E-3</v>
      </c>
      <c r="V745" s="101">
        <f>D735</f>
        <v>2094</v>
      </c>
      <c r="W745" s="272" t="s">
        <v>12</v>
      </c>
      <c r="X745" s="95">
        <f t="shared" si="104"/>
        <v>16</v>
      </c>
      <c r="Y745" s="114"/>
    </row>
    <row r="746" spans="1:25" ht="16.5" thickBot="1" x14ac:dyDescent="0.25">
      <c r="A746" s="104"/>
      <c r="B746" s="105"/>
      <c r="C746" s="105"/>
      <c r="D746" s="105"/>
      <c r="E746" s="112"/>
      <c r="F746" s="112" t="s">
        <v>109</v>
      </c>
      <c r="G746" s="106"/>
      <c r="H746" s="107">
        <v>6</v>
      </c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326"/>
      <c r="T746" s="322">
        <f t="shared" si="102"/>
        <v>6</v>
      </c>
      <c r="U746" s="100">
        <f t="shared" si="103"/>
        <v>2.8653295128939827E-3</v>
      </c>
      <c r="V746" s="101">
        <f>D735</f>
        <v>2094</v>
      </c>
      <c r="W746" s="272" t="s">
        <v>35</v>
      </c>
      <c r="X746" s="95">
        <f t="shared" si="104"/>
        <v>6</v>
      </c>
      <c r="Y746" s="114"/>
    </row>
    <row r="747" spans="1:25" ht="16.5" thickBot="1" x14ac:dyDescent="0.25">
      <c r="A747" s="104"/>
      <c r="B747" s="105"/>
      <c r="C747" s="105"/>
      <c r="D747" s="105"/>
      <c r="E747" s="112"/>
      <c r="F747" s="112"/>
      <c r="G747" s="106"/>
      <c r="H747" s="107"/>
      <c r="I747" s="69"/>
      <c r="J747" s="69">
        <v>3</v>
      </c>
      <c r="K747" s="69"/>
      <c r="L747" s="69"/>
      <c r="M747" s="69"/>
      <c r="N747" s="69"/>
      <c r="O747" s="69"/>
      <c r="P747" s="69"/>
      <c r="Q747" s="69"/>
      <c r="R747" s="69"/>
      <c r="S747" s="326"/>
      <c r="T747" s="322">
        <f t="shared" si="102"/>
        <v>3</v>
      </c>
      <c r="U747" s="100">
        <f t="shared" si="103"/>
        <v>1.4326647564469914E-3</v>
      </c>
      <c r="V747" s="101">
        <f>D735</f>
        <v>2094</v>
      </c>
      <c r="W747" s="273" t="s">
        <v>29</v>
      </c>
      <c r="X747" s="95">
        <f t="shared" si="104"/>
        <v>3</v>
      </c>
      <c r="Y747" s="103"/>
    </row>
    <row r="748" spans="1:25" ht="16.5" thickBot="1" x14ac:dyDescent="0.25">
      <c r="A748" s="104"/>
      <c r="B748" s="105"/>
      <c r="C748" s="105"/>
      <c r="D748" s="105"/>
      <c r="E748" s="112"/>
      <c r="F748" s="112"/>
      <c r="G748" s="117"/>
      <c r="H748" s="118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326"/>
      <c r="T748" s="322">
        <f t="shared" si="102"/>
        <v>0</v>
      </c>
      <c r="U748" s="100">
        <f t="shared" si="103"/>
        <v>0</v>
      </c>
      <c r="V748" s="101">
        <f>D735</f>
        <v>2094</v>
      </c>
      <c r="W748" s="273" t="s">
        <v>28</v>
      </c>
      <c r="X748" s="95">
        <f t="shared" si="104"/>
        <v>0</v>
      </c>
      <c r="Y748" s="282"/>
    </row>
    <row r="749" spans="1:25" ht="16.5" thickBot="1" x14ac:dyDescent="0.25">
      <c r="A749" s="104"/>
      <c r="B749" s="105"/>
      <c r="C749" s="105"/>
      <c r="D749" s="105"/>
      <c r="E749" s="112"/>
      <c r="F749" s="112"/>
      <c r="G749" s="117"/>
      <c r="H749" s="118">
        <v>1</v>
      </c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326"/>
      <c r="T749" s="322">
        <f t="shared" si="102"/>
        <v>1</v>
      </c>
      <c r="U749" s="100">
        <f t="shared" si="103"/>
        <v>4.7755491881566379E-4</v>
      </c>
      <c r="V749" s="101">
        <f>D735</f>
        <v>2094</v>
      </c>
      <c r="W749" s="273" t="s">
        <v>208</v>
      </c>
      <c r="X749" s="95">
        <f t="shared" si="104"/>
        <v>1</v>
      </c>
      <c r="Y749" s="111"/>
    </row>
    <row r="750" spans="1:25" ht="16.5" thickBot="1" x14ac:dyDescent="0.25">
      <c r="A750" s="104"/>
      <c r="B750" s="105"/>
      <c r="C750" s="105"/>
      <c r="D750" s="105"/>
      <c r="E750" s="112"/>
      <c r="F750" s="112"/>
      <c r="G750" s="117"/>
      <c r="H750" s="219"/>
      <c r="I750" s="220"/>
      <c r="J750" s="220"/>
      <c r="K750" s="220"/>
      <c r="L750" s="220"/>
      <c r="M750" s="220"/>
      <c r="N750" s="220"/>
      <c r="O750" s="220"/>
      <c r="P750" s="220"/>
      <c r="Q750" s="220"/>
      <c r="R750" s="220"/>
      <c r="S750" s="327"/>
      <c r="T750" s="323">
        <f t="shared" si="102"/>
        <v>0</v>
      </c>
      <c r="U750" s="320">
        <f t="shared" si="103"/>
        <v>0</v>
      </c>
      <c r="V750" s="311">
        <f>D735</f>
        <v>2094</v>
      </c>
      <c r="W750" s="274" t="s">
        <v>10</v>
      </c>
      <c r="X750" s="95">
        <f t="shared" si="104"/>
        <v>0</v>
      </c>
      <c r="Y750" s="282"/>
    </row>
    <row r="751" spans="1:25" ht="16.5" thickBot="1" x14ac:dyDescent="0.25">
      <c r="A751" s="104"/>
      <c r="B751" s="105"/>
      <c r="C751" s="105"/>
      <c r="D751" s="105"/>
      <c r="E751" s="112"/>
      <c r="F751" s="112"/>
      <c r="G751" s="106"/>
      <c r="H751" s="97"/>
      <c r="I751" s="119">
        <v>1</v>
      </c>
      <c r="J751" s="119"/>
      <c r="K751" s="119"/>
      <c r="L751" s="119"/>
      <c r="M751" s="119"/>
      <c r="N751" s="119"/>
      <c r="O751" s="119"/>
      <c r="P751" s="119"/>
      <c r="Q751" s="119"/>
      <c r="R751" s="119"/>
      <c r="S751" s="328"/>
      <c r="T751" s="324">
        <f t="shared" si="102"/>
        <v>0</v>
      </c>
      <c r="U751" s="216">
        <f t="shared" si="103"/>
        <v>0</v>
      </c>
      <c r="V751" s="101">
        <f>D735</f>
        <v>2094</v>
      </c>
      <c r="W751" s="275" t="s">
        <v>11</v>
      </c>
      <c r="X751" s="95">
        <f t="shared" si="104"/>
        <v>0</v>
      </c>
      <c r="Y751" s="114"/>
    </row>
    <row r="752" spans="1:25" ht="16.5" thickBot="1" x14ac:dyDescent="0.25">
      <c r="A752" s="104"/>
      <c r="B752" s="105"/>
      <c r="C752" s="105"/>
      <c r="D752" s="105"/>
      <c r="E752" s="112"/>
      <c r="F752" s="112"/>
      <c r="G752" s="106"/>
      <c r="H752" s="107"/>
      <c r="I752" s="283"/>
      <c r="J752" s="69"/>
      <c r="K752" s="69"/>
      <c r="L752" s="69"/>
      <c r="M752" s="69"/>
      <c r="N752" s="69"/>
      <c r="O752" s="69"/>
      <c r="P752" s="69"/>
      <c r="Q752" s="69"/>
      <c r="R752" s="69"/>
      <c r="S752" s="326"/>
      <c r="T752" s="322">
        <f t="shared" si="102"/>
        <v>0</v>
      </c>
      <c r="U752" s="100">
        <f t="shared" si="103"/>
        <v>0</v>
      </c>
      <c r="V752" s="101">
        <f>D735</f>
        <v>2094</v>
      </c>
      <c r="W752" s="474" t="s">
        <v>102</v>
      </c>
      <c r="X752" s="95">
        <f t="shared" si="104"/>
        <v>0</v>
      </c>
      <c r="Y752" s="114"/>
    </row>
    <row r="753" spans="1:25" ht="16.5" thickBot="1" x14ac:dyDescent="0.25">
      <c r="A753" s="104"/>
      <c r="B753" s="105"/>
      <c r="C753" s="105"/>
      <c r="D753" s="105"/>
      <c r="E753" s="112"/>
      <c r="F753" s="112"/>
      <c r="G753" s="106"/>
      <c r="H753" s="107"/>
      <c r="I753" s="284">
        <v>3</v>
      </c>
      <c r="J753" s="69"/>
      <c r="K753" s="69"/>
      <c r="L753" s="69"/>
      <c r="M753" s="69"/>
      <c r="N753" s="69"/>
      <c r="O753" s="69"/>
      <c r="P753" s="69"/>
      <c r="Q753" s="69"/>
      <c r="R753" s="69"/>
      <c r="S753" s="326"/>
      <c r="T753" s="322">
        <f t="shared" si="102"/>
        <v>0</v>
      </c>
      <c r="U753" s="100">
        <f t="shared" si="103"/>
        <v>0</v>
      </c>
      <c r="V753" s="101">
        <f>D735</f>
        <v>2094</v>
      </c>
      <c r="W753" s="272" t="s">
        <v>3</v>
      </c>
      <c r="X753" s="95">
        <f t="shared" si="104"/>
        <v>0</v>
      </c>
      <c r="Y753" s="113"/>
    </row>
    <row r="754" spans="1:25" ht="16.5" thickBot="1" x14ac:dyDescent="0.25">
      <c r="A754" s="104"/>
      <c r="B754" s="105"/>
      <c r="C754" s="105"/>
      <c r="D754" s="105"/>
      <c r="E754" s="105"/>
      <c r="F754" s="112"/>
      <c r="G754" s="106"/>
      <c r="H754" s="107"/>
      <c r="I754" s="284">
        <v>23</v>
      </c>
      <c r="J754" s="69"/>
      <c r="K754" s="69"/>
      <c r="L754" s="69"/>
      <c r="M754" s="69"/>
      <c r="N754" s="69"/>
      <c r="O754" s="69"/>
      <c r="P754" s="69"/>
      <c r="Q754" s="69"/>
      <c r="R754" s="69"/>
      <c r="S754" s="326"/>
      <c r="T754" s="322">
        <f t="shared" si="102"/>
        <v>0</v>
      </c>
      <c r="U754" s="100">
        <f t="shared" si="103"/>
        <v>0</v>
      </c>
      <c r="V754" s="101">
        <f>D735</f>
        <v>2094</v>
      </c>
      <c r="W754" s="272" t="s">
        <v>8</v>
      </c>
      <c r="X754" s="95">
        <f t="shared" si="104"/>
        <v>0</v>
      </c>
      <c r="Y754" s="114"/>
    </row>
    <row r="755" spans="1:25" ht="16.5" thickBot="1" x14ac:dyDescent="0.25">
      <c r="A755" s="104"/>
      <c r="B755" s="105"/>
      <c r="C755" s="105"/>
      <c r="D755" s="105"/>
      <c r="E755" s="105"/>
      <c r="F755" s="112"/>
      <c r="G755" s="106"/>
      <c r="H755" s="107"/>
      <c r="I755" s="284">
        <v>1</v>
      </c>
      <c r="J755" s="69"/>
      <c r="K755" s="69"/>
      <c r="L755" s="69"/>
      <c r="M755" s="69"/>
      <c r="N755" s="69"/>
      <c r="O755" s="69"/>
      <c r="P755" s="69"/>
      <c r="Q755" s="69"/>
      <c r="R755" s="69"/>
      <c r="S755" s="326"/>
      <c r="T755" s="322">
        <f t="shared" si="102"/>
        <v>0</v>
      </c>
      <c r="U755" s="100">
        <f t="shared" si="103"/>
        <v>0</v>
      </c>
      <c r="V755" s="101">
        <f>D735</f>
        <v>2094</v>
      </c>
      <c r="W755" s="272" t="s">
        <v>9</v>
      </c>
      <c r="X755" s="95">
        <f t="shared" si="104"/>
        <v>0</v>
      </c>
      <c r="Y755" s="114"/>
    </row>
    <row r="756" spans="1:25" ht="16.5" thickBot="1" x14ac:dyDescent="0.25">
      <c r="A756" s="104"/>
      <c r="B756" s="105"/>
      <c r="C756" s="105"/>
      <c r="D756" s="105"/>
      <c r="E756" s="105"/>
      <c r="F756" s="112"/>
      <c r="G756" s="106"/>
      <c r="H756" s="107"/>
      <c r="I756" s="284">
        <v>1</v>
      </c>
      <c r="J756" s="69"/>
      <c r="K756" s="69"/>
      <c r="L756" s="69"/>
      <c r="M756" s="69"/>
      <c r="N756" s="69"/>
      <c r="O756" s="69"/>
      <c r="P756" s="69"/>
      <c r="Q756" s="69"/>
      <c r="R756" s="69"/>
      <c r="S756" s="326"/>
      <c r="T756" s="322">
        <f t="shared" si="102"/>
        <v>0</v>
      </c>
      <c r="U756" s="100">
        <f t="shared" si="103"/>
        <v>0</v>
      </c>
      <c r="V756" s="101">
        <f>D735</f>
        <v>2094</v>
      </c>
      <c r="W756" s="272" t="s">
        <v>81</v>
      </c>
      <c r="X756" s="95">
        <f t="shared" si="104"/>
        <v>0</v>
      </c>
      <c r="Y756" s="114"/>
    </row>
    <row r="757" spans="1:25" ht="16.5" thickBot="1" x14ac:dyDescent="0.25">
      <c r="A757" s="104"/>
      <c r="B757" s="105"/>
      <c r="C757" s="105"/>
      <c r="D757" s="105"/>
      <c r="E757" s="105"/>
      <c r="F757" s="112"/>
      <c r="G757" s="106"/>
      <c r="H757" s="107"/>
      <c r="I757" s="284"/>
      <c r="J757" s="69"/>
      <c r="K757" s="69"/>
      <c r="L757" s="69"/>
      <c r="M757" s="69"/>
      <c r="N757" s="69"/>
      <c r="O757" s="69"/>
      <c r="P757" s="69"/>
      <c r="Q757" s="69"/>
      <c r="R757" s="69"/>
      <c r="S757" s="326"/>
      <c r="T757" s="322">
        <f t="shared" si="102"/>
        <v>0</v>
      </c>
      <c r="U757" s="100">
        <f t="shared" si="103"/>
        <v>0</v>
      </c>
      <c r="V757" s="101">
        <f>D735</f>
        <v>2094</v>
      </c>
      <c r="W757" s="272" t="s">
        <v>20</v>
      </c>
      <c r="X757" s="95">
        <f t="shared" si="104"/>
        <v>0</v>
      </c>
      <c r="Y757" s="114"/>
    </row>
    <row r="758" spans="1:25" ht="16.5" thickBot="1" x14ac:dyDescent="0.25">
      <c r="A758" s="104"/>
      <c r="B758" s="105"/>
      <c r="C758" s="105"/>
      <c r="D758" s="105"/>
      <c r="E758" s="105"/>
      <c r="F758" s="112"/>
      <c r="G758" s="106"/>
      <c r="H758" s="107"/>
      <c r="I758" s="284">
        <v>1</v>
      </c>
      <c r="J758" s="69"/>
      <c r="K758" s="69"/>
      <c r="L758" s="69"/>
      <c r="M758" s="69"/>
      <c r="N758" s="69"/>
      <c r="O758" s="69"/>
      <c r="P758" s="69"/>
      <c r="Q758" s="69"/>
      <c r="R758" s="69"/>
      <c r="S758" s="326"/>
      <c r="T758" s="322">
        <f t="shared" si="102"/>
        <v>0</v>
      </c>
      <c r="U758" s="100">
        <f t="shared" si="103"/>
        <v>0</v>
      </c>
      <c r="V758" s="101">
        <f>D735</f>
        <v>2094</v>
      </c>
      <c r="W758" s="272" t="s">
        <v>82</v>
      </c>
      <c r="X758" s="95">
        <f t="shared" si="104"/>
        <v>0</v>
      </c>
      <c r="Y758" s="103" t="s">
        <v>519</v>
      </c>
    </row>
    <row r="759" spans="1:25" ht="16.5" thickBot="1" x14ac:dyDescent="0.25">
      <c r="A759" s="104"/>
      <c r="B759" s="105"/>
      <c r="C759" s="105"/>
      <c r="D759" s="105"/>
      <c r="E759" s="105"/>
      <c r="F759" s="112"/>
      <c r="G759" s="106"/>
      <c r="H759" s="107"/>
      <c r="I759" s="284"/>
      <c r="J759" s="69"/>
      <c r="K759" s="69"/>
      <c r="L759" s="69"/>
      <c r="M759" s="69"/>
      <c r="N759" s="69"/>
      <c r="O759" s="69"/>
      <c r="P759" s="69"/>
      <c r="Q759" s="69"/>
      <c r="R759" s="69"/>
      <c r="S759" s="326"/>
      <c r="T759" s="322">
        <f t="shared" si="102"/>
        <v>0</v>
      </c>
      <c r="U759" s="100">
        <f t="shared" si="103"/>
        <v>0</v>
      </c>
      <c r="V759" s="101">
        <f>D735</f>
        <v>2094</v>
      </c>
      <c r="W759" s="475" t="s">
        <v>190</v>
      </c>
      <c r="X759" s="95">
        <f t="shared" si="104"/>
        <v>0</v>
      </c>
      <c r="Y759" s="103" t="s">
        <v>520</v>
      </c>
    </row>
    <row r="760" spans="1:25" ht="16.5" thickBot="1" x14ac:dyDescent="0.25">
      <c r="A760" s="104"/>
      <c r="B760" s="105"/>
      <c r="C760" s="105"/>
      <c r="D760" s="105"/>
      <c r="E760" s="112"/>
      <c r="F760" s="112"/>
      <c r="G760" s="106"/>
      <c r="H760" s="107"/>
      <c r="I760" s="284">
        <v>9</v>
      </c>
      <c r="J760" s="69">
        <v>1</v>
      </c>
      <c r="K760" s="69"/>
      <c r="L760" s="69"/>
      <c r="M760" s="69"/>
      <c r="N760" s="69"/>
      <c r="O760" s="69"/>
      <c r="P760" s="69"/>
      <c r="Q760" s="69"/>
      <c r="R760" s="69"/>
      <c r="S760" s="326"/>
      <c r="T760" s="322">
        <f t="shared" si="102"/>
        <v>1</v>
      </c>
      <c r="U760" s="100">
        <f t="shared" si="103"/>
        <v>4.7755491881566379E-4</v>
      </c>
      <c r="V760" s="101">
        <f>D735</f>
        <v>2094</v>
      </c>
      <c r="W760" s="272" t="s">
        <v>13</v>
      </c>
      <c r="X760" s="95">
        <f t="shared" si="104"/>
        <v>1</v>
      </c>
      <c r="Y760" s="103"/>
    </row>
    <row r="761" spans="1:25" ht="16.5" thickBot="1" x14ac:dyDescent="0.25">
      <c r="A761" s="104"/>
      <c r="B761" s="105"/>
      <c r="C761" s="105"/>
      <c r="D761" s="105"/>
      <c r="E761" s="112"/>
      <c r="F761" s="112"/>
      <c r="G761" s="106"/>
      <c r="H761" s="107"/>
      <c r="I761" s="69">
        <v>11</v>
      </c>
      <c r="J761" s="69">
        <v>1</v>
      </c>
      <c r="K761" s="69"/>
      <c r="L761" s="69"/>
      <c r="M761" s="69"/>
      <c r="N761" s="69"/>
      <c r="O761" s="69"/>
      <c r="P761" s="69"/>
      <c r="Q761" s="69"/>
      <c r="R761" s="69"/>
      <c r="S761" s="326"/>
      <c r="T761" s="322">
        <f t="shared" si="102"/>
        <v>1</v>
      </c>
      <c r="U761" s="100">
        <f t="shared" si="103"/>
        <v>4.7755491881566379E-4</v>
      </c>
      <c r="V761" s="101">
        <f>D735</f>
        <v>2094</v>
      </c>
      <c r="W761" s="273" t="s">
        <v>198</v>
      </c>
      <c r="X761" s="95">
        <f t="shared" si="104"/>
        <v>1</v>
      </c>
      <c r="Y761" s="113"/>
    </row>
    <row r="762" spans="1:25" ht="16.5" thickBot="1" x14ac:dyDescent="0.25">
      <c r="A762" s="104"/>
      <c r="B762" s="105"/>
      <c r="C762" s="105"/>
      <c r="D762" s="105"/>
      <c r="E762" s="112"/>
      <c r="F762" s="112"/>
      <c r="G762" s="106"/>
      <c r="H762" s="107"/>
      <c r="I762" s="69">
        <v>1</v>
      </c>
      <c r="J762" s="69"/>
      <c r="K762" s="69"/>
      <c r="L762" s="69"/>
      <c r="M762" s="69"/>
      <c r="N762" s="69"/>
      <c r="O762" s="69"/>
      <c r="P762" s="69"/>
      <c r="Q762" s="69"/>
      <c r="R762" s="69"/>
      <c r="S762" s="326"/>
      <c r="T762" s="322">
        <f t="shared" si="102"/>
        <v>0</v>
      </c>
      <c r="U762" s="100">
        <f t="shared" si="103"/>
        <v>0</v>
      </c>
      <c r="V762" s="101">
        <f>D735</f>
        <v>2094</v>
      </c>
      <c r="W762" s="273" t="s">
        <v>100</v>
      </c>
      <c r="X762" s="95">
        <f t="shared" si="104"/>
        <v>0</v>
      </c>
      <c r="Y762" s="113"/>
    </row>
    <row r="763" spans="1:25" ht="16.5" thickBot="1" x14ac:dyDescent="0.25">
      <c r="A763" s="104"/>
      <c r="B763" s="105"/>
      <c r="C763" s="105"/>
      <c r="D763" s="105"/>
      <c r="E763" s="112"/>
      <c r="F763" s="112"/>
      <c r="G763" s="106"/>
      <c r="H763" s="115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329"/>
      <c r="T763" s="323">
        <f t="shared" si="102"/>
        <v>0</v>
      </c>
      <c r="U763" s="418">
        <f t="shared" si="103"/>
        <v>0</v>
      </c>
      <c r="V763" s="101">
        <f>D735</f>
        <v>2094</v>
      </c>
      <c r="W763" s="276" t="s">
        <v>10</v>
      </c>
      <c r="X763" s="95">
        <f t="shared" si="104"/>
        <v>0</v>
      </c>
      <c r="Y763" s="103"/>
    </row>
    <row r="764" spans="1:25" ht="16.5" thickBot="1" x14ac:dyDescent="0.3">
      <c r="A764" s="104"/>
      <c r="B764" s="105"/>
      <c r="C764" s="105"/>
      <c r="D764" s="105"/>
      <c r="E764" s="112"/>
      <c r="F764" s="112"/>
      <c r="G764" s="106"/>
      <c r="H764" s="89"/>
      <c r="I764" s="90"/>
      <c r="J764" s="314"/>
      <c r="K764" s="90"/>
      <c r="L764" s="90"/>
      <c r="M764" s="90"/>
      <c r="N764" s="90"/>
      <c r="O764" s="90"/>
      <c r="P764" s="90"/>
      <c r="Q764" s="90"/>
      <c r="R764" s="90"/>
      <c r="S764" s="90"/>
      <c r="T764" s="321"/>
      <c r="U764" s="321"/>
      <c r="V764" s="123"/>
      <c r="W764" s="277" t="s">
        <v>172</v>
      </c>
      <c r="X764" s="95">
        <f t="shared" si="104"/>
        <v>0</v>
      </c>
      <c r="Y764" s="103"/>
    </row>
    <row r="765" spans="1:25" ht="16.5" thickBot="1" x14ac:dyDescent="0.25">
      <c r="A765" s="104"/>
      <c r="B765" s="105"/>
      <c r="C765" s="105"/>
      <c r="D765" s="105"/>
      <c r="E765" s="112"/>
      <c r="F765" s="112"/>
      <c r="G765" s="117"/>
      <c r="H765" s="97">
        <v>2</v>
      </c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325"/>
      <c r="T765" s="324">
        <f t="shared" ref="T765:T773" si="105">SUM(H765,J765,L765,N765,P765,R765,S765)</f>
        <v>2</v>
      </c>
      <c r="U765" s="216">
        <f>($T765)/$D$735</f>
        <v>9.5510983763132757E-4</v>
      </c>
      <c r="V765" s="101">
        <f>D735</f>
        <v>2094</v>
      </c>
      <c r="W765" s="271" t="s">
        <v>86</v>
      </c>
      <c r="X765" s="95">
        <f t="shared" si="104"/>
        <v>2</v>
      </c>
      <c r="Y765" s="103"/>
    </row>
    <row r="766" spans="1:25" ht="16.5" thickBot="1" x14ac:dyDescent="0.25">
      <c r="A766" s="104"/>
      <c r="B766" s="105"/>
      <c r="C766" s="105"/>
      <c r="D766" s="105"/>
      <c r="E766" s="112"/>
      <c r="F766" s="112"/>
      <c r="G766" s="117"/>
      <c r="H766" s="107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326"/>
      <c r="T766" s="322">
        <f t="shared" si="105"/>
        <v>0</v>
      </c>
      <c r="U766" s="216">
        <f t="shared" ref="U766:U774" si="106">($T766)/$D$735</f>
        <v>0</v>
      </c>
      <c r="V766" s="101">
        <f>D735</f>
        <v>2094</v>
      </c>
      <c r="W766" s="272" t="s">
        <v>87</v>
      </c>
      <c r="X766" s="95">
        <f t="shared" si="104"/>
        <v>0</v>
      </c>
      <c r="Y766" s="103" t="s">
        <v>521</v>
      </c>
    </row>
    <row r="767" spans="1:25" ht="16.5" thickBot="1" x14ac:dyDescent="0.25">
      <c r="A767" s="104"/>
      <c r="B767" s="105"/>
      <c r="C767" s="105"/>
      <c r="D767" s="105"/>
      <c r="E767" s="112"/>
      <c r="F767" s="112"/>
      <c r="G767" s="117"/>
      <c r="H767" s="107">
        <v>2</v>
      </c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326"/>
      <c r="T767" s="322">
        <f t="shared" si="105"/>
        <v>2</v>
      </c>
      <c r="U767" s="216">
        <f t="shared" si="106"/>
        <v>9.5510983763132757E-4</v>
      </c>
      <c r="V767" s="101">
        <f>D735</f>
        <v>2094</v>
      </c>
      <c r="W767" s="365" t="s">
        <v>16</v>
      </c>
      <c r="X767" s="95">
        <f t="shared" si="104"/>
        <v>2</v>
      </c>
      <c r="Y767" s="103" t="s">
        <v>523</v>
      </c>
    </row>
    <row r="768" spans="1:25" ht="16.5" thickBot="1" x14ac:dyDescent="0.25">
      <c r="A768" s="104"/>
      <c r="B768" s="105"/>
      <c r="C768" s="105"/>
      <c r="D768" s="105"/>
      <c r="E768" s="112"/>
      <c r="F768" s="112"/>
      <c r="G768" s="117"/>
      <c r="H768" s="107">
        <v>3</v>
      </c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326"/>
      <c r="T768" s="322">
        <f t="shared" si="105"/>
        <v>3</v>
      </c>
      <c r="U768" s="216">
        <f t="shared" si="106"/>
        <v>1.4326647564469914E-3</v>
      </c>
      <c r="V768" s="101">
        <f>D735</f>
        <v>2094</v>
      </c>
      <c r="W768" s="272" t="s">
        <v>75</v>
      </c>
      <c r="X768" s="95">
        <f t="shared" si="104"/>
        <v>3</v>
      </c>
      <c r="Y768" s="103"/>
    </row>
    <row r="769" spans="1:25" ht="16.5" thickBot="1" x14ac:dyDescent="0.25">
      <c r="A769" s="104"/>
      <c r="B769" s="105"/>
      <c r="C769" s="105"/>
      <c r="D769" s="105"/>
      <c r="E769" s="112"/>
      <c r="F769" s="112"/>
      <c r="G769" s="117"/>
      <c r="H769" s="107">
        <v>1</v>
      </c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326"/>
      <c r="T769" s="322">
        <f t="shared" si="105"/>
        <v>1</v>
      </c>
      <c r="U769" s="216">
        <f t="shared" si="106"/>
        <v>4.7755491881566379E-4</v>
      </c>
      <c r="V769" s="101">
        <f>D735</f>
        <v>2094</v>
      </c>
      <c r="W769" s="273" t="s">
        <v>522</v>
      </c>
      <c r="X769" s="95">
        <f t="shared" si="104"/>
        <v>1</v>
      </c>
      <c r="Y769" s="103"/>
    </row>
    <row r="770" spans="1:25" ht="16.5" thickBot="1" x14ac:dyDescent="0.25">
      <c r="A770" s="104"/>
      <c r="B770" s="105"/>
      <c r="C770" s="105"/>
      <c r="D770" s="105"/>
      <c r="E770" s="112"/>
      <c r="F770" s="112"/>
      <c r="G770" s="117"/>
      <c r="H770" s="107">
        <v>2</v>
      </c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326"/>
      <c r="T770" s="322">
        <f t="shared" si="105"/>
        <v>2</v>
      </c>
      <c r="U770" s="216">
        <f t="shared" si="106"/>
        <v>9.5510983763132757E-4</v>
      </c>
      <c r="V770" s="101">
        <f>D735</f>
        <v>2094</v>
      </c>
      <c r="W770" s="273" t="s">
        <v>28</v>
      </c>
      <c r="X770" s="95">
        <f t="shared" si="104"/>
        <v>2</v>
      </c>
      <c r="Y770" s="103"/>
    </row>
    <row r="771" spans="1:25" ht="16.5" thickBot="1" x14ac:dyDescent="0.25">
      <c r="A771" s="104"/>
      <c r="B771" s="105"/>
      <c r="C771" s="105"/>
      <c r="D771" s="105"/>
      <c r="E771" s="112"/>
      <c r="F771" s="112"/>
      <c r="G771" s="117"/>
      <c r="H771" s="115">
        <v>10</v>
      </c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329"/>
      <c r="T771" s="322">
        <f t="shared" si="105"/>
        <v>10</v>
      </c>
      <c r="U771" s="216">
        <f t="shared" si="106"/>
        <v>4.7755491881566383E-3</v>
      </c>
      <c r="V771" s="101">
        <f>D735</f>
        <v>2094</v>
      </c>
      <c r="W771" s="276" t="s">
        <v>184</v>
      </c>
      <c r="X771" s="95">
        <f t="shared" si="104"/>
        <v>10</v>
      </c>
      <c r="Y771" s="103"/>
    </row>
    <row r="772" spans="1:25" ht="16.5" thickBot="1" x14ac:dyDescent="0.25">
      <c r="A772" s="104"/>
      <c r="B772" s="105"/>
      <c r="C772" s="105"/>
      <c r="D772" s="105"/>
      <c r="E772" s="112"/>
      <c r="F772" s="112"/>
      <c r="G772" s="117"/>
      <c r="H772" s="115">
        <v>21</v>
      </c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329"/>
      <c r="T772" s="322">
        <f t="shared" si="105"/>
        <v>21</v>
      </c>
      <c r="U772" s="216">
        <f t="shared" si="106"/>
        <v>1.0028653295128941E-2</v>
      </c>
      <c r="V772" s="101">
        <f>D735</f>
        <v>2094</v>
      </c>
      <c r="W772" s="272" t="s">
        <v>12</v>
      </c>
      <c r="X772" s="95">
        <f t="shared" si="104"/>
        <v>21</v>
      </c>
      <c r="Y772" s="103"/>
    </row>
    <row r="773" spans="1:25" ht="16.5" thickBot="1" x14ac:dyDescent="0.25">
      <c r="A773" s="125"/>
      <c r="B773" s="126"/>
      <c r="C773" s="126"/>
      <c r="D773" s="126"/>
      <c r="E773" s="127"/>
      <c r="F773" s="127"/>
      <c r="G773" s="128"/>
      <c r="H773" s="115">
        <v>41</v>
      </c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329"/>
      <c r="T773" s="322">
        <f t="shared" si="105"/>
        <v>41</v>
      </c>
      <c r="U773" s="320">
        <f t="shared" si="106"/>
        <v>1.9579751671442217E-2</v>
      </c>
      <c r="V773" s="101">
        <f>D735</f>
        <v>2094</v>
      </c>
      <c r="W773" s="274" t="s">
        <v>163</v>
      </c>
      <c r="X773" s="279">
        <f>T773</f>
        <v>41</v>
      </c>
      <c r="Y773" s="285"/>
    </row>
    <row r="774" spans="1:25" ht="15.75" thickBot="1" x14ac:dyDescent="0.25">
      <c r="A774" s="130"/>
      <c r="B774" s="130"/>
      <c r="C774" s="130"/>
      <c r="D774" s="130"/>
      <c r="E774" s="130"/>
      <c r="F774" s="130"/>
      <c r="G774" s="53" t="s">
        <v>5</v>
      </c>
      <c r="H774" s="131">
        <f t="shared" ref="H774:S774" si="107">SUM(H736:H773)</f>
        <v>174</v>
      </c>
      <c r="I774" s="131">
        <f t="shared" si="107"/>
        <v>51</v>
      </c>
      <c r="J774" s="131">
        <f t="shared" si="107"/>
        <v>15</v>
      </c>
      <c r="K774" s="131">
        <f t="shared" si="107"/>
        <v>0</v>
      </c>
      <c r="L774" s="131">
        <f t="shared" si="107"/>
        <v>0</v>
      </c>
      <c r="M774" s="131">
        <f t="shared" si="107"/>
        <v>0</v>
      </c>
      <c r="N774" s="131">
        <f t="shared" si="107"/>
        <v>0</v>
      </c>
      <c r="O774" s="131">
        <f t="shared" si="107"/>
        <v>0</v>
      </c>
      <c r="P774" s="131">
        <f t="shared" si="107"/>
        <v>0</v>
      </c>
      <c r="Q774" s="131">
        <f t="shared" si="107"/>
        <v>0</v>
      </c>
      <c r="R774" s="131">
        <f t="shared" si="107"/>
        <v>1</v>
      </c>
      <c r="S774" s="131">
        <f t="shared" si="107"/>
        <v>26</v>
      </c>
      <c r="T774" s="262">
        <f>SUM(H774,J774,L774,N774,P774,R774,S774)</f>
        <v>216</v>
      </c>
      <c r="U774" s="479">
        <f t="shared" si="106"/>
        <v>0.10315186246418338</v>
      </c>
      <c r="V774" s="101">
        <f>D735</f>
        <v>2094</v>
      </c>
      <c r="W774" s="46"/>
    </row>
    <row r="775" spans="1:25" ht="15.75" thickBot="1" x14ac:dyDescent="0.3"/>
    <row r="776" spans="1:25" ht="75.75" thickBot="1" x14ac:dyDescent="0.3">
      <c r="A776" s="48"/>
      <c r="B776" s="48" t="s">
        <v>23</v>
      </c>
      <c r="C776" s="49" t="s">
        <v>55</v>
      </c>
      <c r="D776" s="49" t="s">
        <v>18</v>
      </c>
      <c r="E776" s="48" t="s">
        <v>17</v>
      </c>
      <c r="F776" s="50" t="s">
        <v>1</v>
      </c>
      <c r="G776" s="51" t="s">
        <v>24</v>
      </c>
      <c r="H776" s="52" t="s">
        <v>76</v>
      </c>
      <c r="I776" s="52" t="s">
        <v>77</v>
      </c>
      <c r="J776" s="52" t="s">
        <v>56</v>
      </c>
      <c r="K776" s="52" t="s">
        <v>61</v>
      </c>
      <c r="L776" s="52" t="s">
        <v>57</v>
      </c>
      <c r="M776" s="52" t="s">
        <v>62</v>
      </c>
      <c r="N776" s="52" t="s">
        <v>58</v>
      </c>
      <c r="O776" s="52" t="s">
        <v>63</v>
      </c>
      <c r="P776" s="52" t="s">
        <v>59</v>
      </c>
      <c r="Q776" s="52" t="s">
        <v>78</v>
      </c>
      <c r="R776" s="52" t="s">
        <v>128</v>
      </c>
      <c r="S776" s="52" t="s">
        <v>43</v>
      </c>
      <c r="T776" s="52" t="s">
        <v>5</v>
      </c>
      <c r="U776" s="48" t="s">
        <v>2</v>
      </c>
      <c r="V776" s="86" t="s">
        <v>73</v>
      </c>
      <c r="W776" s="486" t="s">
        <v>21</v>
      </c>
      <c r="X776" s="49" t="s">
        <v>18</v>
      </c>
      <c r="Y776" s="88" t="s">
        <v>7</v>
      </c>
    </row>
    <row r="777" spans="1:25" ht="15.75" thickBot="1" x14ac:dyDescent="0.3">
      <c r="A777" s="449">
        <v>1492705</v>
      </c>
      <c r="B777" s="278" t="s">
        <v>122</v>
      </c>
      <c r="C777" s="449">
        <v>1920</v>
      </c>
      <c r="D777" s="449">
        <v>2068</v>
      </c>
      <c r="E777" s="454">
        <v>1872</v>
      </c>
      <c r="F777" s="455">
        <f>E777/D777</f>
        <v>0.90522243713733075</v>
      </c>
      <c r="G777" s="54">
        <v>45090</v>
      </c>
      <c r="H777" s="89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1"/>
      <c r="T777" s="413"/>
      <c r="U777" s="123"/>
      <c r="V777" s="91"/>
      <c r="W777" s="93" t="s">
        <v>79</v>
      </c>
      <c r="X777" s="279">
        <v>578.5</v>
      </c>
      <c r="Y777" s="84" t="s">
        <v>74</v>
      </c>
    </row>
    <row r="778" spans="1:25" ht="16.5" thickBot="1" x14ac:dyDescent="0.25">
      <c r="A778" s="94"/>
      <c r="B778" s="95"/>
      <c r="C778" s="95"/>
      <c r="D778" s="95"/>
      <c r="E778" s="95"/>
      <c r="F778" s="95"/>
      <c r="G778" s="96"/>
      <c r="H778" s="97">
        <v>78</v>
      </c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325">
        <v>28</v>
      </c>
      <c r="T778" s="324">
        <f>SUM(H778,J778,L778,N778,P778,R778,S778)</f>
        <v>106</v>
      </c>
      <c r="U778" s="417">
        <f>($T778)/$D$777</f>
        <v>5.1257253384912958E-2</v>
      </c>
      <c r="V778" s="101">
        <f>D777</f>
        <v>2068</v>
      </c>
      <c r="W778" s="271" t="s">
        <v>16</v>
      </c>
      <c r="X778" s="95">
        <f>T778</f>
        <v>106</v>
      </c>
      <c r="Y778" s="280" t="s">
        <v>135</v>
      </c>
    </row>
    <row r="779" spans="1:25" ht="16.5" thickBot="1" x14ac:dyDescent="0.25">
      <c r="A779" s="104"/>
      <c r="B779" s="105"/>
      <c r="C779" s="105"/>
      <c r="D779" s="105"/>
      <c r="E779" s="105"/>
      <c r="F779" s="105"/>
      <c r="G779" s="106"/>
      <c r="H779" s="107">
        <v>5</v>
      </c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326"/>
      <c r="T779" s="322">
        <f t="shared" ref="T779:T805" si="108">SUM(H779,J779,L779,N779,P779,R779,S779)</f>
        <v>5</v>
      </c>
      <c r="U779" s="100">
        <f t="shared" ref="U779:U805" si="109">($T779)/$D$777</f>
        <v>2.4177949709864605E-3</v>
      </c>
      <c r="V779" s="101">
        <f>D777</f>
        <v>2068</v>
      </c>
      <c r="W779" s="272" t="s">
        <v>6</v>
      </c>
      <c r="X779" s="95">
        <f t="shared" ref="X779:X814" si="110">T779</f>
        <v>5</v>
      </c>
      <c r="Y779" s="280" t="s">
        <v>173</v>
      </c>
    </row>
    <row r="780" spans="1:25" ht="16.5" thickBot="1" x14ac:dyDescent="0.25">
      <c r="A780" s="104"/>
      <c r="B780" s="105"/>
      <c r="C780" s="105"/>
      <c r="D780" s="105"/>
      <c r="E780" s="112"/>
      <c r="F780" s="112"/>
      <c r="G780" s="106"/>
      <c r="H780" s="107">
        <v>8</v>
      </c>
      <c r="I780" s="69"/>
      <c r="J780" s="69">
        <v>1</v>
      </c>
      <c r="K780" s="69"/>
      <c r="L780" s="69"/>
      <c r="M780" s="69"/>
      <c r="N780" s="69"/>
      <c r="O780" s="69"/>
      <c r="P780" s="69"/>
      <c r="Q780" s="69"/>
      <c r="R780" s="69"/>
      <c r="S780" s="326">
        <v>1</v>
      </c>
      <c r="T780" s="322">
        <f t="shared" si="108"/>
        <v>10</v>
      </c>
      <c r="U780" s="100">
        <f t="shared" si="109"/>
        <v>4.8355899419729211E-3</v>
      </c>
      <c r="V780" s="101">
        <f>D777</f>
        <v>2068</v>
      </c>
      <c r="W780" s="272" t="s">
        <v>14</v>
      </c>
      <c r="X780" s="95">
        <f t="shared" si="110"/>
        <v>10</v>
      </c>
      <c r="Y780" s="318"/>
    </row>
    <row r="781" spans="1:25" ht="16.5" thickBot="1" x14ac:dyDescent="0.25">
      <c r="A781" s="104"/>
      <c r="B781" s="105"/>
      <c r="C781" s="105"/>
      <c r="D781" s="105"/>
      <c r="E781" s="112"/>
      <c r="F781" s="112"/>
      <c r="G781" s="106"/>
      <c r="H781" s="107">
        <v>1</v>
      </c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326"/>
      <c r="T781" s="322">
        <f t="shared" si="108"/>
        <v>1</v>
      </c>
      <c r="U781" s="100">
        <f t="shared" si="109"/>
        <v>4.8355899419729207E-4</v>
      </c>
      <c r="V781" s="101">
        <f>D777</f>
        <v>2068</v>
      </c>
      <c r="W781" s="272" t="s">
        <v>15</v>
      </c>
      <c r="X781" s="95">
        <f t="shared" si="110"/>
        <v>1</v>
      </c>
      <c r="Y781" s="442"/>
    </row>
    <row r="782" spans="1:25" ht="16.5" thickBot="1" x14ac:dyDescent="0.25">
      <c r="A782" s="104"/>
      <c r="B782" s="105"/>
      <c r="C782" s="105"/>
      <c r="D782" s="105"/>
      <c r="E782" s="112"/>
      <c r="F782" s="112"/>
      <c r="G782" s="106"/>
      <c r="H782" s="107">
        <v>1</v>
      </c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326"/>
      <c r="T782" s="322">
        <f t="shared" si="108"/>
        <v>1</v>
      </c>
      <c r="U782" s="100">
        <f t="shared" si="109"/>
        <v>4.8355899419729207E-4</v>
      </c>
      <c r="V782" s="101">
        <f>D777</f>
        <v>2068</v>
      </c>
      <c r="W782" s="272" t="s">
        <v>32</v>
      </c>
      <c r="X782" s="95">
        <f t="shared" si="110"/>
        <v>1</v>
      </c>
      <c r="Y782" s="442"/>
    </row>
    <row r="783" spans="1:25" ht="16.5" thickBot="1" x14ac:dyDescent="0.25">
      <c r="A783" s="104"/>
      <c r="B783" s="105"/>
      <c r="C783" s="105"/>
      <c r="D783" s="105"/>
      <c r="E783" s="112"/>
      <c r="F783" s="112"/>
      <c r="G783" s="106"/>
      <c r="H783" s="107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326"/>
      <c r="T783" s="322">
        <f t="shared" si="108"/>
        <v>0</v>
      </c>
      <c r="U783" s="100">
        <f t="shared" si="109"/>
        <v>0</v>
      </c>
      <c r="V783" s="101">
        <f>D777</f>
        <v>2068</v>
      </c>
      <c r="W783" s="272" t="s">
        <v>33</v>
      </c>
      <c r="X783" s="95">
        <f t="shared" si="110"/>
        <v>0</v>
      </c>
      <c r="Y783" s="113"/>
    </row>
    <row r="784" spans="1:25" ht="16.5" thickBot="1" x14ac:dyDescent="0.25">
      <c r="A784" s="104"/>
      <c r="B784" s="105"/>
      <c r="C784" s="105"/>
      <c r="D784" s="105"/>
      <c r="E784" s="112"/>
      <c r="F784" s="112"/>
      <c r="G784" s="106"/>
      <c r="H784" s="107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326"/>
      <c r="T784" s="322">
        <f t="shared" si="108"/>
        <v>0</v>
      </c>
      <c r="U784" s="100">
        <f t="shared" si="109"/>
        <v>0</v>
      </c>
      <c r="V784" s="101">
        <f>D777</f>
        <v>2068</v>
      </c>
      <c r="W784" s="272" t="s">
        <v>219</v>
      </c>
      <c r="X784" s="95">
        <f t="shared" si="110"/>
        <v>0</v>
      </c>
      <c r="Y784" s="457"/>
    </row>
    <row r="785" spans="1:25" ht="16.5" thickBot="1" x14ac:dyDescent="0.25">
      <c r="A785" s="104"/>
      <c r="B785" s="105"/>
      <c r="C785" s="105"/>
      <c r="D785" s="105"/>
      <c r="E785" s="112"/>
      <c r="F785" s="112"/>
      <c r="G785" s="106"/>
      <c r="H785" s="107">
        <v>1</v>
      </c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326"/>
      <c r="T785" s="322">
        <f t="shared" si="108"/>
        <v>1</v>
      </c>
      <c r="U785" s="100">
        <f t="shared" si="109"/>
        <v>4.8355899419729207E-4</v>
      </c>
      <c r="V785" s="101">
        <f>D777</f>
        <v>2068</v>
      </c>
      <c r="W785" s="272" t="s">
        <v>31</v>
      </c>
      <c r="X785" s="95">
        <f t="shared" si="110"/>
        <v>1</v>
      </c>
      <c r="Y785" s="113"/>
    </row>
    <row r="786" spans="1:25" ht="16.5" thickBot="1" x14ac:dyDescent="0.25">
      <c r="A786" s="104"/>
      <c r="B786" s="105"/>
      <c r="C786" s="105"/>
      <c r="D786" s="105"/>
      <c r="E786" s="112"/>
      <c r="F786" s="112"/>
      <c r="G786" s="106"/>
      <c r="H786" s="107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326">
        <v>1</v>
      </c>
      <c r="T786" s="322">
        <f t="shared" si="108"/>
        <v>1</v>
      </c>
      <c r="U786" s="100">
        <f t="shared" si="109"/>
        <v>4.8355899419729207E-4</v>
      </c>
      <c r="V786" s="101">
        <f>D777</f>
        <v>2068</v>
      </c>
      <c r="W786" s="272" t="s">
        <v>0</v>
      </c>
      <c r="X786" s="95">
        <f t="shared" si="110"/>
        <v>1</v>
      </c>
      <c r="Y786" s="318"/>
    </row>
    <row r="787" spans="1:25" ht="16.5" thickBot="1" x14ac:dyDescent="0.25">
      <c r="A787" s="104"/>
      <c r="B787" s="105"/>
      <c r="C787" s="105"/>
      <c r="D787" s="105"/>
      <c r="E787" s="112"/>
      <c r="F787" s="112"/>
      <c r="G787" s="106"/>
      <c r="H787" s="107">
        <v>3</v>
      </c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326"/>
      <c r="T787" s="322">
        <f t="shared" si="108"/>
        <v>3</v>
      </c>
      <c r="U787" s="100">
        <f t="shared" si="109"/>
        <v>1.4506769825918763E-3</v>
      </c>
      <c r="V787" s="101">
        <f>D777</f>
        <v>2068</v>
      </c>
      <c r="W787" s="272" t="s">
        <v>12</v>
      </c>
      <c r="X787" s="95">
        <f t="shared" si="110"/>
        <v>3</v>
      </c>
      <c r="Y787" s="114"/>
    </row>
    <row r="788" spans="1:25" ht="16.5" thickBot="1" x14ac:dyDescent="0.25">
      <c r="A788" s="104"/>
      <c r="B788" s="105"/>
      <c r="C788" s="105"/>
      <c r="D788" s="105"/>
      <c r="E788" s="112"/>
      <c r="F788" s="112" t="s">
        <v>109</v>
      </c>
      <c r="G788" s="106"/>
      <c r="H788" s="107">
        <v>2</v>
      </c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326">
        <v>2</v>
      </c>
      <c r="T788" s="322">
        <f t="shared" si="108"/>
        <v>4</v>
      </c>
      <c r="U788" s="100">
        <f t="shared" si="109"/>
        <v>1.9342359767891683E-3</v>
      </c>
      <c r="V788" s="101">
        <f>D777</f>
        <v>2068</v>
      </c>
      <c r="W788" s="272" t="s">
        <v>35</v>
      </c>
      <c r="X788" s="95">
        <f t="shared" si="110"/>
        <v>4</v>
      </c>
      <c r="Y788" s="114"/>
    </row>
    <row r="789" spans="1:25" ht="16.5" thickBot="1" x14ac:dyDescent="0.25">
      <c r="A789" s="104"/>
      <c r="B789" s="105"/>
      <c r="C789" s="105"/>
      <c r="D789" s="105"/>
      <c r="E789" s="112"/>
      <c r="F789" s="112"/>
      <c r="G789" s="106"/>
      <c r="H789" s="107"/>
      <c r="I789" s="69"/>
      <c r="J789" s="69">
        <v>5</v>
      </c>
      <c r="K789" s="69"/>
      <c r="L789" s="69"/>
      <c r="M789" s="69"/>
      <c r="N789" s="69"/>
      <c r="O789" s="69"/>
      <c r="P789" s="69"/>
      <c r="Q789" s="69"/>
      <c r="R789" s="69"/>
      <c r="S789" s="326"/>
      <c r="T789" s="322">
        <f t="shared" si="108"/>
        <v>5</v>
      </c>
      <c r="U789" s="100">
        <f t="shared" si="109"/>
        <v>2.4177949709864605E-3</v>
      </c>
      <c r="V789" s="101">
        <f>D777</f>
        <v>2068</v>
      </c>
      <c r="W789" s="273" t="s">
        <v>29</v>
      </c>
      <c r="X789" s="95">
        <f t="shared" si="110"/>
        <v>5</v>
      </c>
      <c r="Y789" s="103"/>
    </row>
    <row r="790" spans="1:25" ht="16.5" thickBot="1" x14ac:dyDescent="0.25">
      <c r="A790" s="104"/>
      <c r="B790" s="105"/>
      <c r="C790" s="105"/>
      <c r="D790" s="105"/>
      <c r="E790" s="112"/>
      <c r="F790" s="112"/>
      <c r="G790" s="117"/>
      <c r="H790" s="118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326"/>
      <c r="T790" s="322">
        <f t="shared" si="108"/>
        <v>0</v>
      </c>
      <c r="U790" s="100">
        <f t="shared" si="109"/>
        <v>0</v>
      </c>
      <c r="V790" s="101">
        <f>D777</f>
        <v>2068</v>
      </c>
      <c r="W790" s="273" t="s">
        <v>28</v>
      </c>
      <c r="X790" s="95">
        <f t="shared" si="110"/>
        <v>0</v>
      </c>
      <c r="Y790" s="282"/>
    </row>
    <row r="791" spans="1:25" ht="16.5" thickBot="1" x14ac:dyDescent="0.25">
      <c r="A791" s="104"/>
      <c r="B791" s="105"/>
      <c r="C791" s="105"/>
      <c r="D791" s="105"/>
      <c r="E791" s="112"/>
      <c r="F791" s="112"/>
      <c r="G791" s="117"/>
      <c r="H791" s="118">
        <v>1</v>
      </c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326"/>
      <c r="T791" s="322">
        <f t="shared" si="108"/>
        <v>1</v>
      </c>
      <c r="U791" s="100">
        <f t="shared" si="109"/>
        <v>4.8355899419729207E-4</v>
      </c>
      <c r="V791" s="101">
        <f>D777</f>
        <v>2068</v>
      </c>
      <c r="W791" s="273" t="s">
        <v>208</v>
      </c>
      <c r="X791" s="95">
        <f t="shared" si="110"/>
        <v>1</v>
      </c>
      <c r="Y791" s="111"/>
    </row>
    <row r="792" spans="1:25" ht="16.5" thickBot="1" x14ac:dyDescent="0.25">
      <c r="A792" s="104"/>
      <c r="B792" s="105"/>
      <c r="C792" s="105"/>
      <c r="D792" s="105"/>
      <c r="E792" s="112"/>
      <c r="F792" s="112"/>
      <c r="G792" s="117"/>
      <c r="H792" s="219"/>
      <c r="I792" s="220"/>
      <c r="J792" s="220"/>
      <c r="K792" s="220"/>
      <c r="L792" s="220"/>
      <c r="M792" s="220"/>
      <c r="N792" s="220"/>
      <c r="O792" s="220"/>
      <c r="P792" s="220"/>
      <c r="Q792" s="220"/>
      <c r="R792" s="220"/>
      <c r="S792" s="327"/>
      <c r="T792" s="323">
        <f t="shared" si="108"/>
        <v>0</v>
      </c>
      <c r="U792" s="320">
        <f t="shared" si="109"/>
        <v>0</v>
      </c>
      <c r="V792" s="311">
        <f>D777</f>
        <v>2068</v>
      </c>
      <c r="W792" s="274" t="s">
        <v>10</v>
      </c>
      <c r="X792" s="95">
        <f t="shared" si="110"/>
        <v>0</v>
      </c>
      <c r="Y792" s="282"/>
    </row>
    <row r="793" spans="1:25" ht="16.5" thickBot="1" x14ac:dyDescent="0.25">
      <c r="A793" s="104"/>
      <c r="B793" s="105"/>
      <c r="C793" s="105"/>
      <c r="D793" s="105"/>
      <c r="E793" s="112"/>
      <c r="F793" s="112"/>
      <c r="G793" s="106"/>
      <c r="H793" s="97"/>
      <c r="I793" s="119">
        <v>3</v>
      </c>
      <c r="J793" s="119"/>
      <c r="K793" s="119"/>
      <c r="L793" s="119"/>
      <c r="M793" s="119"/>
      <c r="N793" s="119"/>
      <c r="O793" s="119"/>
      <c r="P793" s="119"/>
      <c r="Q793" s="119"/>
      <c r="R793" s="119"/>
      <c r="S793" s="328"/>
      <c r="T793" s="324">
        <f t="shared" si="108"/>
        <v>0</v>
      </c>
      <c r="U793" s="216">
        <f t="shared" si="109"/>
        <v>0</v>
      </c>
      <c r="V793" s="101">
        <f>D777</f>
        <v>2068</v>
      </c>
      <c r="W793" s="275" t="s">
        <v>11</v>
      </c>
      <c r="X793" s="95">
        <f t="shared" si="110"/>
        <v>0</v>
      </c>
      <c r="Y793" s="114"/>
    </row>
    <row r="794" spans="1:25" ht="16.5" thickBot="1" x14ac:dyDescent="0.25">
      <c r="A794" s="104"/>
      <c r="B794" s="105"/>
      <c r="C794" s="105"/>
      <c r="D794" s="105"/>
      <c r="E794" s="112"/>
      <c r="F794" s="112"/>
      <c r="G794" s="106"/>
      <c r="H794" s="107"/>
      <c r="I794" s="283"/>
      <c r="J794" s="69"/>
      <c r="K794" s="69"/>
      <c r="L794" s="69"/>
      <c r="M794" s="69"/>
      <c r="N794" s="69"/>
      <c r="O794" s="69"/>
      <c r="P794" s="69"/>
      <c r="Q794" s="69"/>
      <c r="R794" s="69"/>
      <c r="S794" s="326"/>
      <c r="T794" s="322">
        <f t="shared" si="108"/>
        <v>0</v>
      </c>
      <c r="U794" s="100">
        <f t="shared" si="109"/>
        <v>0</v>
      </c>
      <c r="V794" s="101">
        <f>D777</f>
        <v>2068</v>
      </c>
      <c r="W794" s="474" t="s">
        <v>102</v>
      </c>
      <c r="X794" s="95">
        <f t="shared" si="110"/>
        <v>0</v>
      </c>
      <c r="Y794" s="114"/>
    </row>
    <row r="795" spans="1:25" ht="16.5" thickBot="1" x14ac:dyDescent="0.25">
      <c r="A795" s="104"/>
      <c r="B795" s="105"/>
      <c r="C795" s="105"/>
      <c r="D795" s="105"/>
      <c r="E795" s="112"/>
      <c r="F795" s="112"/>
      <c r="G795" s="106"/>
      <c r="H795" s="107"/>
      <c r="I795" s="284">
        <v>2</v>
      </c>
      <c r="J795" s="69">
        <v>2</v>
      </c>
      <c r="K795" s="69"/>
      <c r="L795" s="69"/>
      <c r="M795" s="69"/>
      <c r="N795" s="69"/>
      <c r="O795" s="69"/>
      <c r="P795" s="69"/>
      <c r="Q795" s="69"/>
      <c r="R795" s="69"/>
      <c r="S795" s="326">
        <v>1</v>
      </c>
      <c r="T795" s="322">
        <f t="shared" si="108"/>
        <v>3</v>
      </c>
      <c r="U795" s="100">
        <f t="shared" si="109"/>
        <v>1.4506769825918763E-3</v>
      </c>
      <c r="V795" s="101">
        <f>D777</f>
        <v>2068</v>
      </c>
      <c r="W795" s="272" t="s">
        <v>3</v>
      </c>
      <c r="X795" s="95">
        <f t="shared" si="110"/>
        <v>3</v>
      </c>
      <c r="Y795" s="113"/>
    </row>
    <row r="796" spans="1:25" ht="16.5" thickBot="1" x14ac:dyDescent="0.25">
      <c r="A796" s="104"/>
      <c r="B796" s="105"/>
      <c r="C796" s="105"/>
      <c r="D796" s="105"/>
      <c r="E796" s="105"/>
      <c r="F796" s="112"/>
      <c r="G796" s="106"/>
      <c r="H796" s="107"/>
      <c r="I796" s="284">
        <v>9</v>
      </c>
      <c r="J796" s="69">
        <v>2</v>
      </c>
      <c r="K796" s="69"/>
      <c r="L796" s="69"/>
      <c r="M796" s="69"/>
      <c r="N796" s="69"/>
      <c r="O796" s="69"/>
      <c r="P796" s="69"/>
      <c r="Q796" s="69"/>
      <c r="R796" s="69"/>
      <c r="S796" s="326"/>
      <c r="T796" s="322">
        <f t="shared" si="108"/>
        <v>2</v>
      </c>
      <c r="U796" s="100">
        <f t="shared" si="109"/>
        <v>9.6711798839458415E-4</v>
      </c>
      <c r="V796" s="101">
        <f>D777</f>
        <v>2068</v>
      </c>
      <c r="W796" s="272" t="s">
        <v>8</v>
      </c>
      <c r="X796" s="95">
        <f t="shared" si="110"/>
        <v>2</v>
      </c>
      <c r="Y796" s="114"/>
    </row>
    <row r="797" spans="1:25" ht="16.5" thickBot="1" x14ac:dyDescent="0.25">
      <c r="A797" s="104"/>
      <c r="B797" s="105"/>
      <c r="C797" s="105"/>
      <c r="D797" s="105"/>
      <c r="E797" s="105"/>
      <c r="F797" s="112"/>
      <c r="G797" s="106"/>
      <c r="H797" s="107"/>
      <c r="I797" s="284"/>
      <c r="J797" s="69">
        <v>1</v>
      </c>
      <c r="K797" s="69"/>
      <c r="L797" s="69"/>
      <c r="M797" s="69"/>
      <c r="N797" s="69"/>
      <c r="O797" s="69"/>
      <c r="P797" s="69"/>
      <c r="Q797" s="69"/>
      <c r="R797" s="69"/>
      <c r="S797" s="326"/>
      <c r="T797" s="322">
        <f t="shared" si="108"/>
        <v>1</v>
      </c>
      <c r="U797" s="100">
        <f t="shared" si="109"/>
        <v>4.8355899419729207E-4</v>
      </c>
      <c r="V797" s="101">
        <f>D777</f>
        <v>2068</v>
      </c>
      <c r="W797" s="272" t="s">
        <v>9</v>
      </c>
      <c r="X797" s="95">
        <f t="shared" si="110"/>
        <v>1</v>
      </c>
      <c r="Y797" s="114"/>
    </row>
    <row r="798" spans="1:25" ht="16.5" thickBot="1" x14ac:dyDescent="0.25">
      <c r="A798" s="104"/>
      <c r="B798" s="105"/>
      <c r="C798" s="105"/>
      <c r="D798" s="105"/>
      <c r="E798" s="105"/>
      <c r="F798" s="112"/>
      <c r="G798" s="106"/>
      <c r="H798" s="107"/>
      <c r="I798" s="284">
        <v>1</v>
      </c>
      <c r="J798" s="69"/>
      <c r="K798" s="69"/>
      <c r="L798" s="69"/>
      <c r="M798" s="69"/>
      <c r="N798" s="69"/>
      <c r="O798" s="69"/>
      <c r="P798" s="69"/>
      <c r="Q798" s="69"/>
      <c r="R798" s="69"/>
      <c r="S798" s="326"/>
      <c r="T798" s="322">
        <f t="shared" si="108"/>
        <v>0</v>
      </c>
      <c r="U798" s="100">
        <f t="shared" si="109"/>
        <v>0</v>
      </c>
      <c r="V798" s="101">
        <f>D777</f>
        <v>2068</v>
      </c>
      <c r="W798" s="272" t="s">
        <v>81</v>
      </c>
      <c r="X798" s="95">
        <f t="shared" si="110"/>
        <v>0</v>
      </c>
      <c r="Y798" s="114"/>
    </row>
    <row r="799" spans="1:25" ht="16.5" thickBot="1" x14ac:dyDescent="0.25">
      <c r="A799" s="104"/>
      <c r="B799" s="105"/>
      <c r="C799" s="105"/>
      <c r="D799" s="105"/>
      <c r="E799" s="105"/>
      <c r="F799" s="112"/>
      <c r="G799" s="106"/>
      <c r="H799" s="107"/>
      <c r="I799" s="284"/>
      <c r="J799" s="69"/>
      <c r="K799" s="69"/>
      <c r="L799" s="69"/>
      <c r="M799" s="69"/>
      <c r="N799" s="69"/>
      <c r="O799" s="69"/>
      <c r="P799" s="69"/>
      <c r="Q799" s="69"/>
      <c r="R799" s="69"/>
      <c r="S799" s="326">
        <v>1</v>
      </c>
      <c r="T799" s="322">
        <f t="shared" si="108"/>
        <v>1</v>
      </c>
      <c r="U799" s="100">
        <f t="shared" si="109"/>
        <v>4.8355899419729207E-4</v>
      </c>
      <c r="V799" s="101">
        <f>D777</f>
        <v>2068</v>
      </c>
      <c r="W799" s="272" t="s">
        <v>20</v>
      </c>
      <c r="X799" s="95">
        <f t="shared" si="110"/>
        <v>1</v>
      </c>
      <c r="Y799" s="114"/>
    </row>
    <row r="800" spans="1:25" ht="16.5" thickBot="1" x14ac:dyDescent="0.25">
      <c r="A800" s="104"/>
      <c r="B800" s="105"/>
      <c r="C800" s="105"/>
      <c r="D800" s="105"/>
      <c r="E800" s="105"/>
      <c r="F800" s="112"/>
      <c r="G800" s="106"/>
      <c r="H800" s="107"/>
      <c r="I800" s="284">
        <v>1</v>
      </c>
      <c r="J800" s="69"/>
      <c r="K800" s="69"/>
      <c r="L800" s="69"/>
      <c r="M800" s="69"/>
      <c r="N800" s="69"/>
      <c r="O800" s="69"/>
      <c r="P800" s="69"/>
      <c r="Q800" s="69"/>
      <c r="R800" s="69"/>
      <c r="S800" s="326"/>
      <c r="T800" s="322">
        <f t="shared" si="108"/>
        <v>0</v>
      </c>
      <c r="U800" s="100">
        <f t="shared" si="109"/>
        <v>0</v>
      </c>
      <c r="V800" s="101">
        <f>D777</f>
        <v>2068</v>
      </c>
      <c r="W800" s="272" t="s">
        <v>82</v>
      </c>
      <c r="X800" s="95">
        <f t="shared" si="110"/>
        <v>0</v>
      </c>
      <c r="Y800" s="103" t="s">
        <v>519</v>
      </c>
    </row>
    <row r="801" spans="1:25" ht="16.5" thickBot="1" x14ac:dyDescent="0.25">
      <c r="A801" s="104"/>
      <c r="B801" s="105"/>
      <c r="C801" s="105"/>
      <c r="D801" s="105"/>
      <c r="E801" s="105"/>
      <c r="F801" s="112"/>
      <c r="G801" s="106"/>
      <c r="H801" s="107"/>
      <c r="I801" s="284"/>
      <c r="J801" s="69"/>
      <c r="K801" s="69"/>
      <c r="L801" s="69"/>
      <c r="M801" s="69"/>
      <c r="N801" s="69"/>
      <c r="O801" s="69"/>
      <c r="P801" s="69"/>
      <c r="Q801" s="69"/>
      <c r="R801" s="69"/>
      <c r="S801" s="326"/>
      <c r="T801" s="322">
        <f t="shared" si="108"/>
        <v>0</v>
      </c>
      <c r="U801" s="100">
        <f t="shared" si="109"/>
        <v>0</v>
      </c>
      <c r="V801" s="101">
        <f>D777</f>
        <v>2068</v>
      </c>
      <c r="W801" s="475" t="s">
        <v>190</v>
      </c>
      <c r="X801" s="95">
        <f t="shared" si="110"/>
        <v>0</v>
      </c>
      <c r="Y801" s="103" t="s">
        <v>545</v>
      </c>
    </row>
    <row r="802" spans="1:25" ht="16.5" thickBot="1" x14ac:dyDescent="0.25">
      <c r="A802" s="104"/>
      <c r="B802" s="105"/>
      <c r="C802" s="105"/>
      <c r="D802" s="105"/>
      <c r="E802" s="112"/>
      <c r="F802" s="112"/>
      <c r="G802" s="106"/>
      <c r="H802" s="107"/>
      <c r="I802" s="284">
        <v>8</v>
      </c>
      <c r="J802" s="69">
        <v>2</v>
      </c>
      <c r="K802" s="69"/>
      <c r="L802" s="69"/>
      <c r="M802" s="69"/>
      <c r="N802" s="69"/>
      <c r="O802" s="69"/>
      <c r="P802" s="69"/>
      <c r="Q802" s="69"/>
      <c r="R802" s="69"/>
      <c r="S802" s="326"/>
      <c r="T802" s="322">
        <f t="shared" si="108"/>
        <v>2</v>
      </c>
      <c r="U802" s="100">
        <f t="shared" si="109"/>
        <v>9.6711798839458415E-4</v>
      </c>
      <c r="V802" s="101">
        <f>D777</f>
        <v>2068</v>
      </c>
      <c r="W802" s="272" t="s">
        <v>13</v>
      </c>
      <c r="X802" s="95">
        <f t="shared" si="110"/>
        <v>2</v>
      </c>
      <c r="Y802" s="103" t="s">
        <v>543</v>
      </c>
    </row>
    <row r="803" spans="1:25" ht="16.5" thickBot="1" x14ac:dyDescent="0.25">
      <c r="A803" s="104"/>
      <c r="B803" s="105"/>
      <c r="C803" s="105"/>
      <c r="D803" s="105"/>
      <c r="E803" s="112"/>
      <c r="F803" s="112"/>
      <c r="G803" s="106"/>
      <c r="H803" s="107"/>
      <c r="I803" s="69">
        <v>11</v>
      </c>
      <c r="J803" s="69" t="s">
        <v>109</v>
      </c>
      <c r="K803" s="69"/>
      <c r="L803" s="69"/>
      <c r="M803" s="69"/>
      <c r="N803" s="69"/>
      <c r="O803" s="69"/>
      <c r="P803" s="69"/>
      <c r="Q803" s="69"/>
      <c r="R803" s="69"/>
      <c r="S803" s="326"/>
      <c r="T803" s="322">
        <f t="shared" si="108"/>
        <v>0</v>
      </c>
      <c r="U803" s="100">
        <f t="shared" si="109"/>
        <v>0</v>
      </c>
      <c r="V803" s="101">
        <f>D777</f>
        <v>2068</v>
      </c>
      <c r="W803" s="273" t="s">
        <v>198</v>
      </c>
      <c r="X803" s="95">
        <f t="shared" si="110"/>
        <v>0</v>
      </c>
      <c r="Y803" s="113"/>
    </row>
    <row r="804" spans="1:25" ht="16.5" thickBot="1" x14ac:dyDescent="0.25">
      <c r="A804" s="104"/>
      <c r="B804" s="105"/>
      <c r="C804" s="105"/>
      <c r="D804" s="105"/>
      <c r="E804" s="112"/>
      <c r="F804" s="112"/>
      <c r="G804" s="106"/>
      <c r="H804" s="107"/>
      <c r="I804" s="69">
        <v>1</v>
      </c>
      <c r="J804" s="69"/>
      <c r="K804" s="69"/>
      <c r="L804" s="69"/>
      <c r="M804" s="69"/>
      <c r="N804" s="69"/>
      <c r="O804" s="69"/>
      <c r="P804" s="69"/>
      <c r="Q804" s="69"/>
      <c r="R804" s="69"/>
      <c r="S804" s="326"/>
      <c r="T804" s="322">
        <f t="shared" si="108"/>
        <v>0</v>
      </c>
      <c r="U804" s="100">
        <f t="shared" si="109"/>
        <v>0</v>
      </c>
      <c r="V804" s="101">
        <f>D777</f>
        <v>2068</v>
      </c>
      <c r="W804" s="273" t="s">
        <v>100</v>
      </c>
      <c r="X804" s="95">
        <f t="shared" si="110"/>
        <v>0</v>
      </c>
      <c r="Y804" s="113"/>
    </row>
    <row r="805" spans="1:25" ht="16.5" thickBot="1" x14ac:dyDescent="0.25">
      <c r="A805" s="104"/>
      <c r="B805" s="105"/>
      <c r="C805" s="105"/>
      <c r="D805" s="105"/>
      <c r="E805" s="112"/>
      <c r="F805" s="112"/>
      <c r="G805" s="106"/>
      <c r="H805" s="115"/>
      <c r="I805" s="108">
        <v>1</v>
      </c>
      <c r="J805" s="108"/>
      <c r="K805" s="108"/>
      <c r="L805" s="108"/>
      <c r="M805" s="108"/>
      <c r="N805" s="108"/>
      <c r="O805" s="108"/>
      <c r="P805" s="108"/>
      <c r="Q805" s="108"/>
      <c r="R805" s="108"/>
      <c r="S805" s="329"/>
      <c r="T805" s="323">
        <f t="shared" si="108"/>
        <v>0</v>
      </c>
      <c r="U805" s="418">
        <f t="shared" si="109"/>
        <v>0</v>
      </c>
      <c r="V805" s="101">
        <f>D777</f>
        <v>2068</v>
      </c>
      <c r="W805" s="276" t="s">
        <v>29</v>
      </c>
      <c r="X805" s="95">
        <f t="shared" si="110"/>
        <v>0</v>
      </c>
      <c r="Y805" s="282"/>
    </row>
    <row r="806" spans="1:25" ht="16.5" thickBot="1" x14ac:dyDescent="0.3">
      <c r="A806" s="104"/>
      <c r="B806" s="105"/>
      <c r="C806" s="105"/>
      <c r="D806" s="105"/>
      <c r="E806" s="112"/>
      <c r="F806" s="112"/>
      <c r="G806" s="106"/>
      <c r="H806" s="89"/>
      <c r="I806" s="90"/>
      <c r="J806" s="314"/>
      <c r="K806" s="90"/>
      <c r="L806" s="90"/>
      <c r="M806" s="90"/>
      <c r="N806" s="90"/>
      <c r="O806" s="90"/>
      <c r="P806" s="90"/>
      <c r="Q806" s="90"/>
      <c r="R806" s="90"/>
      <c r="S806" s="90"/>
      <c r="T806" s="321"/>
      <c r="U806" s="321"/>
      <c r="V806" s="123"/>
      <c r="W806" s="277" t="s">
        <v>172</v>
      </c>
      <c r="X806" s="95">
        <f t="shared" si="110"/>
        <v>0</v>
      </c>
      <c r="Y806" s="103"/>
    </row>
    <row r="807" spans="1:25" ht="16.5" thickBot="1" x14ac:dyDescent="0.25">
      <c r="A807" s="104"/>
      <c r="B807" s="105"/>
      <c r="C807" s="105"/>
      <c r="D807" s="105"/>
      <c r="E807" s="112"/>
      <c r="F807" s="112"/>
      <c r="G807" s="117"/>
      <c r="H807" s="97">
        <v>2</v>
      </c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325"/>
      <c r="T807" s="324">
        <f t="shared" ref="T807:T815" si="111">SUM(H807,J807,L807,N807,P807,R807,S807)</f>
        <v>2</v>
      </c>
      <c r="U807" s="216">
        <f>($T807)/$D$777</f>
        <v>9.6711798839458415E-4</v>
      </c>
      <c r="V807" s="101">
        <f>D777</f>
        <v>2068</v>
      </c>
      <c r="W807" s="271" t="s">
        <v>86</v>
      </c>
      <c r="X807" s="95">
        <f t="shared" si="110"/>
        <v>2</v>
      </c>
      <c r="Y807" s="103"/>
    </row>
    <row r="808" spans="1:25" ht="16.5" thickBot="1" x14ac:dyDescent="0.25">
      <c r="A808" s="104"/>
      <c r="B808" s="105"/>
      <c r="C808" s="105"/>
      <c r="D808" s="105"/>
      <c r="E808" s="112"/>
      <c r="F808" s="112"/>
      <c r="G808" s="117"/>
      <c r="H808" s="107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326"/>
      <c r="T808" s="322">
        <f t="shared" si="111"/>
        <v>0</v>
      </c>
      <c r="U808" s="216">
        <f t="shared" ref="U808:U816" si="112">($T808)/$D$777</f>
        <v>0</v>
      </c>
      <c r="V808" s="101">
        <f>D777</f>
        <v>2068</v>
      </c>
      <c r="W808" s="272" t="s">
        <v>87</v>
      </c>
      <c r="X808" s="95">
        <f t="shared" si="110"/>
        <v>0</v>
      </c>
      <c r="Y808" s="103" t="s">
        <v>189</v>
      </c>
    </row>
    <row r="809" spans="1:25" ht="16.5" thickBot="1" x14ac:dyDescent="0.25">
      <c r="A809" s="104"/>
      <c r="B809" s="105"/>
      <c r="C809" s="105"/>
      <c r="D809" s="105"/>
      <c r="E809" s="112"/>
      <c r="F809" s="112"/>
      <c r="G809" s="117"/>
      <c r="H809" s="107">
        <v>3</v>
      </c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326"/>
      <c r="T809" s="322">
        <f t="shared" si="111"/>
        <v>3</v>
      </c>
      <c r="U809" s="216">
        <f t="shared" si="112"/>
        <v>1.4506769825918763E-3</v>
      </c>
      <c r="V809" s="101">
        <f>D777</f>
        <v>2068</v>
      </c>
      <c r="W809" s="365" t="s">
        <v>16</v>
      </c>
      <c r="X809" s="95">
        <f t="shared" si="110"/>
        <v>3</v>
      </c>
      <c r="Y809" s="103" t="s">
        <v>544</v>
      </c>
    </row>
    <row r="810" spans="1:25" ht="16.5" thickBot="1" x14ac:dyDescent="0.25">
      <c r="A810" s="104"/>
      <c r="B810" s="105"/>
      <c r="C810" s="105"/>
      <c r="D810" s="105"/>
      <c r="E810" s="112"/>
      <c r="F810" s="112"/>
      <c r="G810" s="117"/>
      <c r="H810" s="107">
        <v>1</v>
      </c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326"/>
      <c r="T810" s="322">
        <f t="shared" si="111"/>
        <v>1</v>
      </c>
      <c r="U810" s="216">
        <f t="shared" si="112"/>
        <v>4.8355899419729207E-4</v>
      </c>
      <c r="V810" s="101">
        <f>D777</f>
        <v>2068</v>
      </c>
      <c r="W810" s="272" t="s">
        <v>75</v>
      </c>
      <c r="X810" s="95">
        <f t="shared" si="110"/>
        <v>1</v>
      </c>
      <c r="Y810" s="103" t="s">
        <v>541</v>
      </c>
    </row>
    <row r="811" spans="1:25" ht="16.5" thickBot="1" x14ac:dyDescent="0.25">
      <c r="A811" s="104"/>
      <c r="B811" s="105"/>
      <c r="C811" s="105"/>
      <c r="D811" s="105"/>
      <c r="E811" s="112"/>
      <c r="F811" s="112"/>
      <c r="G811" s="117"/>
      <c r="H811" s="107">
        <v>2</v>
      </c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326"/>
      <c r="T811" s="322">
        <f t="shared" si="111"/>
        <v>2</v>
      </c>
      <c r="U811" s="216">
        <f t="shared" si="112"/>
        <v>9.6711798839458415E-4</v>
      </c>
      <c r="V811" s="101">
        <f>D777</f>
        <v>2068</v>
      </c>
      <c r="W811" s="273" t="s">
        <v>522</v>
      </c>
      <c r="X811" s="95">
        <f t="shared" si="110"/>
        <v>2</v>
      </c>
      <c r="Y811" s="103" t="s">
        <v>542</v>
      </c>
    </row>
    <row r="812" spans="1:25" ht="16.5" thickBot="1" x14ac:dyDescent="0.25">
      <c r="A812" s="104"/>
      <c r="B812" s="105"/>
      <c r="C812" s="105"/>
      <c r="D812" s="105"/>
      <c r="E812" s="112"/>
      <c r="F812" s="112"/>
      <c r="G812" s="117"/>
      <c r="H812" s="107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326"/>
      <c r="T812" s="322">
        <f t="shared" si="111"/>
        <v>0</v>
      </c>
      <c r="U812" s="216">
        <f t="shared" si="112"/>
        <v>0</v>
      </c>
      <c r="V812" s="101">
        <f>D777</f>
        <v>2068</v>
      </c>
      <c r="W812" s="273" t="s">
        <v>28</v>
      </c>
      <c r="X812" s="95">
        <f t="shared" si="110"/>
        <v>0</v>
      </c>
      <c r="Y812" s="103" t="s">
        <v>352</v>
      </c>
    </row>
    <row r="813" spans="1:25" ht="16.5" thickBot="1" x14ac:dyDescent="0.25">
      <c r="A813" s="104"/>
      <c r="B813" s="105"/>
      <c r="C813" s="105"/>
      <c r="D813" s="105"/>
      <c r="E813" s="112"/>
      <c r="F813" s="112"/>
      <c r="G813" s="117"/>
      <c r="H813" s="115">
        <v>6</v>
      </c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329"/>
      <c r="T813" s="322">
        <f t="shared" si="111"/>
        <v>6</v>
      </c>
      <c r="U813" s="216">
        <f t="shared" si="112"/>
        <v>2.9013539651837525E-3</v>
      </c>
      <c r="V813" s="101">
        <f>D777</f>
        <v>2068</v>
      </c>
      <c r="W813" s="276" t="s">
        <v>184</v>
      </c>
      <c r="X813" s="95">
        <f t="shared" si="110"/>
        <v>6</v>
      </c>
      <c r="Y813" s="103"/>
    </row>
    <row r="814" spans="1:25" ht="16.5" thickBot="1" x14ac:dyDescent="0.25">
      <c r="A814" s="104"/>
      <c r="B814" s="105"/>
      <c r="C814" s="105"/>
      <c r="D814" s="105"/>
      <c r="E814" s="112"/>
      <c r="F814" s="112"/>
      <c r="G814" s="117"/>
      <c r="H814" s="115">
        <v>1</v>
      </c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329"/>
      <c r="T814" s="322">
        <f t="shared" si="111"/>
        <v>1</v>
      </c>
      <c r="U814" s="216">
        <f t="shared" si="112"/>
        <v>4.8355899419729207E-4</v>
      </c>
      <c r="V814" s="101">
        <f>D777</f>
        <v>2068</v>
      </c>
      <c r="W814" s="272" t="s">
        <v>12</v>
      </c>
      <c r="X814" s="95">
        <f t="shared" si="110"/>
        <v>1</v>
      </c>
      <c r="Y814" s="103"/>
    </row>
    <row r="815" spans="1:25" ht="16.5" thickBot="1" x14ac:dyDescent="0.25">
      <c r="A815" s="125"/>
      <c r="B815" s="126"/>
      <c r="C815" s="126"/>
      <c r="D815" s="126"/>
      <c r="E815" s="127"/>
      <c r="F815" s="127"/>
      <c r="G815" s="128"/>
      <c r="H815" s="115">
        <v>33</v>
      </c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329"/>
      <c r="T815" s="322">
        <f t="shared" si="111"/>
        <v>33</v>
      </c>
      <c r="U815" s="418">
        <f t="shared" si="112"/>
        <v>1.5957446808510637E-2</v>
      </c>
      <c r="V815" s="101">
        <f>D777</f>
        <v>2068</v>
      </c>
      <c r="W815" s="274" t="s">
        <v>163</v>
      </c>
      <c r="X815" s="279">
        <f>T815</f>
        <v>33</v>
      </c>
      <c r="Y815" s="285"/>
    </row>
    <row r="816" spans="1:25" ht="15.75" thickBot="1" x14ac:dyDescent="0.25">
      <c r="A816" s="130"/>
      <c r="B816" s="130"/>
      <c r="C816" s="130"/>
      <c r="D816" s="130"/>
      <c r="E816" s="130"/>
      <c r="F816" s="130"/>
      <c r="G816" s="53" t="s">
        <v>5</v>
      </c>
      <c r="H816" s="131">
        <f t="shared" ref="H816:S816" si="113">SUM(H778:H815)</f>
        <v>148</v>
      </c>
      <c r="I816" s="131">
        <f t="shared" si="113"/>
        <v>37</v>
      </c>
      <c r="J816" s="131">
        <f t="shared" si="113"/>
        <v>13</v>
      </c>
      <c r="K816" s="131">
        <f t="shared" si="113"/>
        <v>0</v>
      </c>
      <c r="L816" s="131">
        <f t="shared" si="113"/>
        <v>0</v>
      </c>
      <c r="M816" s="131">
        <f t="shared" si="113"/>
        <v>0</v>
      </c>
      <c r="N816" s="131">
        <f t="shared" si="113"/>
        <v>0</v>
      </c>
      <c r="O816" s="131">
        <f t="shared" si="113"/>
        <v>0</v>
      </c>
      <c r="P816" s="131">
        <f t="shared" si="113"/>
        <v>0</v>
      </c>
      <c r="Q816" s="131">
        <f t="shared" si="113"/>
        <v>0</v>
      </c>
      <c r="R816" s="131">
        <f t="shared" si="113"/>
        <v>0</v>
      </c>
      <c r="S816" s="131">
        <f t="shared" si="113"/>
        <v>34</v>
      </c>
      <c r="T816" s="262">
        <f>SUM(H816,J816,L816,N816,P816,R816,S816)</f>
        <v>195</v>
      </c>
      <c r="U816" s="479">
        <f t="shared" si="112"/>
        <v>9.4294003868471948E-2</v>
      </c>
      <c r="V816" s="101">
        <f>D777</f>
        <v>2068</v>
      </c>
      <c r="W816" s="46"/>
    </row>
    <row r="818" spans="1:25" ht="15.75" thickBot="1" x14ac:dyDescent="0.3"/>
    <row r="819" spans="1:25" ht="75.75" thickBot="1" x14ac:dyDescent="0.3">
      <c r="A819" s="48"/>
      <c r="B819" s="48" t="s">
        <v>23</v>
      </c>
      <c r="C819" s="49" t="s">
        <v>55</v>
      </c>
      <c r="D819" s="49" t="s">
        <v>18</v>
      </c>
      <c r="E819" s="48" t="s">
        <v>17</v>
      </c>
      <c r="F819" s="50" t="s">
        <v>1</v>
      </c>
      <c r="G819" s="51" t="s">
        <v>24</v>
      </c>
      <c r="H819" s="52" t="s">
        <v>76</v>
      </c>
      <c r="I819" s="52" t="s">
        <v>77</v>
      </c>
      <c r="J819" s="52" t="s">
        <v>56</v>
      </c>
      <c r="K819" s="52" t="s">
        <v>61</v>
      </c>
      <c r="L819" s="52" t="s">
        <v>57</v>
      </c>
      <c r="M819" s="52" t="s">
        <v>62</v>
      </c>
      <c r="N819" s="52" t="s">
        <v>58</v>
      </c>
      <c r="O819" s="52" t="s">
        <v>63</v>
      </c>
      <c r="P819" s="52" t="s">
        <v>59</v>
      </c>
      <c r="Q819" s="52" t="s">
        <v>78</v>
      </c>
      <c r="R819" s="52" t="s">
        <v>128</v>
      </c>
      <c r="S819" s="52" t="s">
        <v>43</v>
      </c>
      <c r="T819" s="52" t="s">
        <v>5</v>
      </c>
      <c r="U819" s="48" t="s">
        <v>2</v>
      </c>
      <c r="V819" s="86" t="s">
        <v>73</v>
      </c>
      <c r="W819" s="486" t="s">
        <v>21</v>
      </c>
      <c r="X819" s="49" t="s">
        <v>18</v>
      </c>
      <c r="Y819" s="88" t="s">
        <v>7</v>
      </c>
    </row>
    <row r="820" spans="1:25" ht="15.75" thickBot="1" x14ac:dyDescent="0.3">
      <c r="A820" s="449">
        <v>1492708</v>
      </c>
      <c r="B820" s="278" t="s">
        <v>122</v>
      </c>
      <c r="C820" s="449">
        <v>1920</v>
      </c>
      <c r="D820" s="449">
        <v>2032</v>
      </c>
      <c r="E820" s="454">
        <v>1899</v>
      </c>
      <c r="F820" s="455">
        <f>E820/D820</f>
        <v>0.93454724409448819</v>
      </c>
      <c r="G820" s="54">
        <v>45100</v>
      </c>
      <c r="H820" s="89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1"/>
      <c r="T820" s="413"/>
      <c r="U820" s="123"/>
      <c r="V820" s="91"/>
      <c r="W820" s="93" t="s">
        <v>79</v>
      </c>
      <c r="X820" s="279">
        <v>578.5</v>
      </c>
      <c r="Y820" s="84" t="s">
        <v>74</v>
      </c>
    </row>
    <row r="821" spans="1:25" ht="16.5" thickBot="1" x14ac:dyDescent="0.25">
      <c r="A821" s="94"/>
      <c r="B821" s="95"/>
      <c r="C821" s="95"/>
      <c r="D821" s="95"/>
      <c r="E821" s="95"/>
      <c r="F821" s="95"/>
      <c r="G821" s="96"/>
      <c r="H821" s="97">
        <v>20</v>
      </c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325">
        <v>3</v>
      </c>
      <c r="T821" s="324">
        <f>SUM(H821,J821,L821,N821,P821,R821,S821)</f>
        <v>23</v>
      </c>
      <c r="U821" s="417">
        <f>($T821)/$D$820</f>
        <v>1.1318897637795276E-2</v>
      </c>
      <c r="V821" s="101">
        <f>D820</f>
        <v>2032</v>
      </c>
      <c r="W821" s="271" t="s">
        <v>16</v>
      </c>
      <c r="X821" s="95">
        <f>T821</f>
        <v>23</v>
      </c>
      <c r="Y821" s="280" t="s">
        <v>135</v>
      </c>
    </row>
    <row r="822" spans="1:25" ht="16.5" thickBot="1" x14ac:dyDescent="0.25">
      <c r="A822" s="104"/>
      <c r="B822" s="105"/>
      <c r="C822" s="105"/>
      <c r="D822" s="105"/>
      <c r="E822" s="105"/>
      <c r="F822" s="105"/>
      <c r="G822" s="106"/>
      <c r="H822" s="107">
        <v>11</v>
      </c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326">
        <v>1</v>
      </c>
      <c r="T822" s="322">
        <f t="shared" ref="T822:T848" si="114">SUM(H822,J822,L822,N822,P822,R822,S822)</f>
        <v>12</v>
      </c>
      <c r="U822" s="100">
        <f t="shared" ref="U822:U848" si="115">($T822)/$D$820</f>
        <v>5.905511811023622E-3</v>
      </c>
      <c r="V822" s="101">
        <f>D820</f>
        <v>2032</v>
      </c>
      <c r="W822" s="272" t="s">
        <v>6</v>
      </c>
      <c r="X822" s="95">
        <f t="shared" ref="X822:X857" si="116">T822</f>
        <v>12</v>
      </c>
      <c r="Y822" s="280" t="s">
        <v>173</v>
      </c>
    </row>
    <row r="823" spans="1:25" ht="16.5" thickBot="1" x14ac:dyDescent="0.25">
      <c r="A823" s="104"/>
      <c r="B823" s="105"/>
      <c r="C823" s="105"/>
      <c r="D823" s="105"/>
      <c r="E823" s="112"/>
      <c r="F823" s="112"/>
      <c r="G823" s="106"/>
      <c r="H823" s="107">
        <v>13</v>
      </c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326">
        <v>1</v>
      </c>
      <c r="T823" s="322">
        <f t="shared" si="114"/>
        <v>14</v>
      </c>
      <c r="U823" s="100">
        <f t="shared" si="115"/>
        <v>6.889763779527559E-3</v>
      </c>
      <c r="V823" s="101">
        <f>D820</f>
        <v>2032</v>
      </c>
      <c r="W823" s="272" t="s">
        <v>14</v>
      </c>
      <c r="X823" s="95">
        <f t="shared" si="116"/>
        <v>14</v>
      </c>
      <c r="Y823" s="318"/>
    </row>
    <row r="824" spans="1:25" ht="16.5" thickBot="1" x14ac:dyDescent="0.25">
      <c r="A824" s="104"/>
      <c r="B824" s="105"/>
      <c r="C824" s="105"/>
      <c r="D824" s="105"/>
      <c r="E824" s="112"/>
      <c r="F824" s="112"/>
      <c r="G824" s="106"/>
      <c r="H824" s="107">
        <v>1</v>
      </c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326"/>
      <c r="T824" s="322">
        <f t="shared" si="114"/>
        <v>1</v>
      </c>
      <c r="U824" s="100">
        <f t="shared" si="115"/>
        <v>4.921259842519685E-4</v>
      </c>
      <c r="V824" s="101">
        <f>D820</f>
        <v>2032</v>
      </c>
      <c r="W824" s="272" t="s">
        <v>15</v>
      </c>
      <c r="X824" s="95">
        <f t="shared" si="116"/>
        <v>1</v>
      </c>
      <c r="Y824" s="442"/>
    </row>
    <row r="825" spans="1:25" ht="16.5" thickBot="1" x14ac:dyDescent="0.25">
      <c r="A825" s="104"/>
      <c r="B825" s="105"/>
      <c r="C825" s="105"/>
      <c r="D825" s="105"/>
      <c r="E825" s="112"/>
      <c r="F825" s="112"/>
      <c r="G825" s="106"/>
      <c r="H825" s="107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326"/>
      <c r="T825" s="322">
        <f t="shared" si="114"/>
        <v>0</v>
      </c>
      <c r="U825" s="100">
        <f t="shared" si="115"/>
        <v>0</v>
      </c>
      <c r="V825" s="101">
        <f>D820</f>
        <v>2032</v>
      </c>
      <c r="W825" s="272" t="s">
        <v>32</v>
      </c>
      <c r="X825" s="95">
        <f t="shared" si="116"/>
        <v>0</v>
      </c>
      <c r="Y825" s="442"/>
    </row>
    <row r="826" spans="1:25" ht="16.5" thickBot="1" x14ac:dyDescent="0.25">
      <c r="A826" s="104"/>
      <c r="B826" s="105"/>
      <c r="C826" s="105"/>
      <c r="D826" s="105"/>
      <c r="E826" s="112"/>
      <c r="F826" s="112"/>
      <c r="G826" s="106"/>
      <c r="H826" s="107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326"/>
      <c r="T826" s="322">
        <f t="shared" si="114"/>
        <v>0</v>
      </c>
      <c r="U826" s="100">
        <f t="shared" si="115"/>
        <v>0</v>
      </c>
      <c r="V826" s="101">
        <f>D820</f>
        <v>2032</v>
      </c>
      <c r="W826" s="272" t="s">
        <v>33</v>
      </c>
      <c r="X826" s="95">
        <f t="shared" si="116"/>
        <v>0</v>
      </c>
      <c r="Y826" s="113"/>
    </row>
    <row r="827" spans="1:25" ht="16.5" thickBot="1" x14ac:dyDescent="0.25">
      <c r="A827" s="104"/>
      <c r="B827" s="105"/>
      <c r="C827" s="105"/>
      <c r="D827" s="105"/>
      <c r="E827" s="112"/>
      <c r="F827" s="112"/>
      <c r="G827" s="106"/>
      <c r="H827" s="107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326"/>
      <c r="T827" s="322">
        <f t="shared" si="114"/>
        <v>0</v>
      </c>
      <c r="U827" s="100">
        <f t="shared" si="115"/>
        <v>0</v>
      </c>
      <c r="V827" s="101">
        <f>D820</f>
        <v>2032</v>
      </c>
      <c r="W827" s="272" t="s">
        <v>219</v>
      </c>
      <c r="X827" s="95">
        <f t="shared" si="116"/>
        <v>0</v>
      </c>
      <c r="Y827" s="457"/>
    </row>
    <row r="828" spans="1:25" ht="16.5" thickBot="1" x14ac:dyDescent="0.25">
      <c r="A828" s="104"/>
      <c r="B828" s="105"/>
      <c r="C828" s="105"/>
      <c r="D828" s="105"/>
      <c r="E828" s="112"/>
      <c r="F828" s="112"/>
      <c r="G828" s="106"/>
      <c r="H828" s="107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326"/>
      <c r="T828" s="322">
        <f t="shared" si="114"/>
        <v>0</v>
      </c>
      <c r="U828" s="100">
        <f t="shared" si="115"/>
        <v>0</v>
      </c>
      <c r="V828" s="101">
        <f>D820</f>
        <v>2032</v>
      </c>
      <c r="W828" s="272" t="s">
        <v>31</v>
      </c>
      <c r="X828" s="95">
        <f t="shared" si="116"/>
        <v>0</v>
      </c>
      <c r="Y828" s="113"/>
    </row>
    <row r="829" spans="1:25" ht="16.5" thickBot="1" x14ac:dyDescent="0.25">
      <c r="A829" s="104"/>
      <c r="B829" s="105"/>
      <c r="C829" s="105"/>
      <c r="D829" s="105"/>
      <c r="E829" s="112"/>
      <c r="F829" s="112"/>
      <c r="G829" s="106"/>
      <c r="H829" s="107">
        <v>12</v>
      </c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326">
        <v>5</v>
      </c>
      <c r="T829" s="322">
        <f t="shared" si="114"/>
        <v>17</v>
      </c>
      <c r="U829" s="100">
        <f t="shared" si="115"/>
        <v>8.3661417322834653E-3</v>
      </c>
      <c r="V829" s="101">
        <f>D820</f>
        <v>2032</v>
      </c>
      <c r="W829" s="272" t="s">
        <v>0</v>
      </c>
      <c r="X829" s="95">
        <f t="shared" si="116"/>
        <v>17</v>
      </c>
      <c r="Y829" s="318"/>
    </row>
    <row r="830" spans="1:25" ht="16.5" thickBot="1" x14ac:dyDescent="0.25">
      <c r="A830" s="104"/>
      <c r="B830" s="105"/>
      <c r="C830" s="105"/>
      <c r="D830" s="105"/>
      <c r="E830" s="112"/>
      <c r="F830" s="112"/>
      <c r="G830" s="106"/>
      <c r="H830" s="107">
        <v>16</v>
      </c>
      <c r="I830" s="69"/>
      <c r="J830" s="69">
        <v>2</v>
      </c>
      <c r="K830" s="69"/>
      <c r="L830" s="69"/>
      <c r="M830" s="69"/>
      <c r="N830" s="69"/>
      <c r="O830" s="69"/>
      <c r="P830" s="69"/>
      <c r="Q830" s="69"/>
      <c r="R830" s="69"/>
      <c r="S830" s="326">
        <v>1</v>
      </c>
      <c r="T830" s="322">
        <f t="shared" si="114"/>
        <v>19</v>
      </c>
      <c r="U830" s="100">
        <f t="shared" si="115"/>
        <v>9.3503937007874023E-3</v>
      </c>
      <c r="V830" s="101">
        <f>D820</f>
        <v>2032</v>
      </c>
      <c r="W830" s="272" t="s">
        <v>12</v>
      </c>
      <c r="X830" s="95">
        <f t="shared" si="116"/>
        <v>19</v>
      </c>
      <c r="Y830" s="114"/>
    </row>
    <row r="831" spans="1:25" ht="16.5" thickBot="1" x14ac:dyDescent="0.25">
      <c r="A831" s="104"/>
      <c r="B831" s="105"/>
      <c r="C831" s="105"/>
      <c r="D831" s="105"/>
      <c r="E831" s="112"/>
      <c r="F831" s="112" t="s">
        <v>109</v>
      </c>
      <c r="G831" s="106"/>
      <c r="H831" s="107">
        <v>3</v>
      </c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326"/>
      <c r="T831" s="322">
        <f t="shared" si="114"/>
        <v>3</v>
      </c>
      <c r="U831" s="100">
        <f t="shared" si="115"/>
        <v>1.4763779527559055E-3</v>
      </c>
      <c r="V831" s="101">
        <f>D820</f>
        <v>2032</v>
      </c>
      <c r="W831" s="272" t="s">
        <v>35</v>
      </c>
      <c r="X831" s="95">
        <f t="shared" si="116"/>
        <v>3</v>
      </c>
      <c r="Y831" s="114"/>
    </row>
    <row r="832" spans="1:25" ht="16.5" thickBot="1" x14ac:dyDescent="0.25">
      <c r="A832" s="104"/>
      <c r="B832" s="105"/>
      <c r="C832" s="105"/>
      <c r="D832" s="105"/>
      <c r="E832" s="112"/>
      <c r="F832" s="112"/>
      <c r="G832" s="106"/>
      <c r="H832" s="107"/>
      <c r="I832" s="69"/>
      <c r="J832" s="69">
        <v>5</v>
      </c>
      <c r="K832" s="69"/>
      <c r="L832" s="69"/>
      <c r="M832" s="69"/>
      <c r="N832" s="69"/>
      <c r="O832" s="69"/>
      <c r="P832" s="69"/>
      <c r="Q832" s="69"/>
      <c r="R832" s="69"/>
      <c r="S832" s="326"/>
      <c r="T832" s="322">
        <f t="shared" si="114"/>
        <v>5</v>
      </c>
      <c r="U832" s="100">
        <f t="shared" si="115"/>
        <v>2.4606299212598425E-3</v>
      </c>
      <c r="V832" s="101">
        <f>D820</f>
        <v>2032</v>
      </c>
      <c r="W832" s="273" t="s">
        <v>29</v>
      </c>
      <c r="X832" s="95">
        <f t="shared" si="116"/>
        <v>5</v>
      </c>
      <c r="Y832" s="103"/>
    </row>
    <row r="833" spans="1:25" ht="16.5" thickBot="1" x14ac:dyDescent="0.25">
      <c r="A833" s="104"/>
      <c r="B833" s="105"/>
      <c r="C833" s="105"/>
      <c r="D833" s="105"/>
      <c r="E833" s="112"/>
      <c r="F833" s="112"/>
      <c r="G833" s="117"/>
      <c r="H833" s="118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326"/>
      <c r="T833" s="322">
        <f t="shared" si="114"/>
        <v>0</v>
      </c>
      <c r="U833" s="100">
        <f t="shared" si="115"/>
        <v>0</v>
      </c>
      <c r="V833" s="101">
        <f>D820</f>
        <v>2032</v>
      </c>
      <c r="W833" s="273" t="s">
        <v>191</v>
      </c>
      <c r="X833" s="95">
        <f t="shared" si="116"/>
        <v>0</v>
      </c>
      <c r="Y833" s="282"/>
    </row>
    <row r="834" spans="1:25" ht="16.5" thickBot="1" x14ac:dyDescent="0.25">
      <c r="A834" s="104"/>
      <c r="B834" s="105"/>
      <c r="C834" s="105"/>
      <c r="D834" s="105"/>
      <c r="E834" s="112"/>
      <c r="F834" s="112"/>
      <c r="G834" s="117"/>
      <c r="H834" s="118">
        <v>4</v>
      </c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326"/>
      <c r="T834" s="322">
        <f t="shared" si="114"/>
        <v>4</v>
      </c>
      <c r="U834" s="100">
        <f t="shared" si="115"/>
        <v>1.968503937007874E-3</v>
      </c>
      <c r="V834" s="101">
        <f>D820</f>
        <v>2032</v>
      </c>
      <c r="W834" s="273" t="s">
        <v>208</v>
      </c>
      <c r="X834" s="95">
        <f t="shared" si="116"/>
        <v>4</v>
      </c>
      <c r="Y834" s="111"/>
    </row>
    <row r="835" spans="1:25" ht="16.5" thickBot="1" x14ac:dyDescent="0.25">
      <c r="A835" s="104"/>
      <c r="B835" s="105"/>
      <c r="C835" s="105"/>
      <c r="D835" s="105"/>
      <c r="E835" s="112"/>
      <c r="F835" s="112"/>
      <c r="G835" s="117"/>
      <c r="H835" s="219"/>
      <c r="I835" s="220"/>
      <c r="J835" s="220"/>
      <c r="K835" s="220"/>
      <c r="L835" s="220"/>
      <c r="M835" s="220"/>
      <c r="N835" s="220"/>
      <c r="O835" s="220"/>
      <c r="P835" s="220"/>
      <c r="Q835" s="220"/>
      <c r="R835" s="220"/>
      <c r="S835" s="327"/>
      <c r="T835" s="323">
        <f t="shared" si="114"/>
        <v>0</v>
      </c>
      <c r="U835" s="320">
        <f t="shared" si="115"/>
        <v>0</v>
      </c>
      <c r="V835" s="311">
        <f>D820</f>
        <v>2032</v>
      </c>
      <c r="W835" s="274" t="s">
        <v>10</v>
      </c>
      <c r="X835" s="95">
        <f t="shared" si="116"/>
        <v>0</v>
      </c>
      <c r="Y835" s="282"/>
    </row>
    <row r="836" spans="1:25" ht="16.5" thickBot="1" x14ac:dyDescent="0.25">
      <c r="A836" s="104"/>
      <c r="B836" s="105"/>
      <c r="C836" s="105"/>
      <c r="D836" s="105"/>
      <c r="E836" s="112"/>
      <c r="F836" s="112"/>
      <c r="G836" s="106"/>
      <c r="H836" s="97"/>
      <c r="I836" s="119">
        <v>3</v>
      </c>
      <c r="J836" s="119"/>
      <c r="K836" s="119"/>
      <c r="L836" s="119"/>
      <c r="M836" s="119"/>
      <c r="N836" s="119"/>
      <c r="O836" s="119"/>
      <c r="P836" s="119"/>
      <c r="Q836" s="119"/>
      <c r="R836" s="119"/>
      <c r="S836" s="328"/>
      <c r="T836" s="324">
        <f t="shared" si="114"/>
        <v>0</v>
      </c>
      <c r="U836" s="216">
        <f t="shared" si="115"/>
        <v>0</v>
      </c>
      <c r="V836" s="101">
        <f>D820</f>
        <v>2032</v>
      </c>
      <c r="W836" s="275" t="s">
        <v>11</v>
      </c>
      <c r="X836" s="95">
        <f t="shared" si="116"/>
        <v>0</v>
      </c>
      <c r="Y836" s="114"/>
    </row>
    <row r="837" spans="1:25" ht="16.5" thickBot="1" x14ac:dyDescent="0.25">
      <c r="A837" s="104"/>
      <c r="B837" s="105"/>
      <c r="C837" s="105"/>
      <c r="D837" s="105"/>
      <c r="E837" s="112"/>
      <c r="F837" s="112"/>
      <c r="G837" s="106"/>
      <c r="H837" s="107"/>
      <c r="I837" s="283"/>
      <c r="J837" s="69"/>
      <c r="K837" s="69"/>
      <c r="L837" s="69"/>
      <c r="M837" s="69"/>
      <c r="N837" s="69"/>
      <c r="O837" s="69"/>
      <c r="P837" s="69"/>
      <c r="Q837" s="69"/>
      <c r="R837" s="69"/>
      <c r="S837" s="326"/>
      <c r="T837" s="322">
        <f t="shared" si="114"/>
        <v>0</v>
      </c>
      <c r="U837" s="100">
        <f t="shared" si="115"/>
        <v>0</v>
      </c>
      <c r="V837" s="101">
        <f>D820</f>
        <v>2032</v>
      </c>
      <c r="W837" s="474" t="s">
        <v>102</v>
      </c>
      <c r="X837" s="95">
        <f t="shared" si="116"/>
        <v>0</v>
      </c>
      <c r="Y837" s="114"/>
    </row>
    <row r="838" spans="1:25" ht="16.5" thickBot="1" x14ac:dyDescent="0.25">
      <c r="A838" s="104"/>
      <c r="B838" s="105"/>
      <c r="C838" s="105"/>
      <c r="D838" s="105"/>
      <c r="E838" s="112"/>
      <c r="F838" s="112"/>
      <c r="G838" s="106"/>
      <c r="H838" s="107"/>
      <c r="I838" s="284">
        <v>2</v>
      </c>
      <c r="J838" s="69"/>
      <c r="K838" s="69"/>
      <c r="L838" s="69"/>
      <c r="M838" s="69"/>
      <c r="N838" s="69"/>
      <c r="O838" s="69"/>
      <c r="P838" s="69"/>
      <c r="Q838" s="69"/>
      <c r="R838" s="69"/>
      <c r="S838" s="326"/>
      <c r="T838" s="322">
        <f t="shared" si="114"/>
        <v>0</v>
      </c>
      <c r="U838" s="100">
        <f t="shared" si="115"/>
        <v>0</v>
      </c>
      <c r="V838" s="101">
        <f>D820</f>
        <v>2032</v>
      </c>
      <c r="W838" s="272" t="s">
        <v>3</v>
      </c>
      <c r="X838" s="95">
        <f t="shared" si="116"/>
        <v>0</v>
      </c>
      <c r="Y838" s="113"/>
    </row>
    <row r="839" spans="1:25" ht="16.5" thickBot="1" x14ac:dyDescent="0.25">
      <c r="A839" s="104"/>
      <c r="B839" s="105"/>
      <c r="C839" s="105"/>
      <c r="D839" s="105"/>
      <c r="E839" s="105"/>
      <c r="F839" s="112"/>
      <c r="G839" s="106"/>
      <c r="H839" s="107"/>
      <c r="I839" s="284">
        <v>38</v>
      </c>
      <c r="J839" s="69">
        <v>1</v>
      </c>
      <c r="K839" s="69"/>
      <c r="L839" s="69"/>
      <c r="M839" s="69"/>
      <c r="N839" s="69"/>
      <c r="O839" s="69"/>
      <c r="P839" s="69"/>
      <c r="Q839" s="69"/>
      <c r="R839" s="69"/>
      <c r="S839" s="326"/>
      <c r="T839" s="322">
        <f t="shared" si="114"/>
        <v>1</v>
      </c>
      <c r="U839" s="100">
        <f t="shared" si="115"/>
        <v>4.921259842519685E-4</v>
      </c>
      <c r="V839" s="101">
        <f>D820</f>
        <v>2032</v>
      </c>
      <c r="W839" s="272" t="s">
        <v>8</v>
      </c>
      <c r="X839" s="95">
        <f t="shared" si="116"/>
        <v>1</v>
      </c>
      <c r="Y839" s="114"/>
    </row>
    <row r="840" spans="1:25" ht="16.5" thickBot="1" x14ac:dyDescent="0.25">
      <c r="A840" s="104"/>
      <c r="B840" s="105"/>
      <c r="C840" s="105"/>
      <c r="D840" s="105"/>
      <c r="E840" s="105"/>
      <c r="F840" s="112"/>
      <c r="G840" s="106"/>
      <c r="H840" s="107"/>
      <c r="I840" s="284">
        <v>11</v>
      </c>
      <c r="J840" s="69"/>
      <c r="K840" s="69"/>
      <c r="L840" s="69"/>
      <c r="M840" s="69"/>
      <c r="N840" s="69"/>
      <c r="O840" s="69"/>
      <c r="P840" s="69"/>
      <c r="Q840" s="69"/>
      <c r="R840" s="69"/>
      <c r="S840" s="326"/>
      <c r="T840" s="322">
        <f t="shared" si="114"/>
        <v>0</v>
      </c>
      <c r="U840" s="100">
        <f t="shared" si="115"/>
        <v>0</v>
      </c>
      <c r="V840" s="101">
        <f>D820</f>
        <v>2032</v>
      </c>
      <c r="W840" s="272" t="s">
        <v>9</v>
      </c>
      <c r="X840" s="95">
        <f t="shared" si="116"/>
        <v>0</v>
      </c>
      <c r="Y840" s="114"/>
    </row>
    <row r="841" spans="1:25" ht="16.5" thickBot="1" x14ac:dyDescent="0.25">
      <c r="A841" s="104"/>
      <c r="B841" s="105"/>
      <c r="C841" s="105"/>
      <c r="D841" s="105"/>
      <c r="E841" s="105"/>
      <c r="F841" s="112"/>
      <c r="G841" s="106"/>
      <c r="H841" s="107"/>
      <c r="I841" s="284">
        <v>3</v>
      </c>
      <c r="J841" s="69">
        <v>1</v>
      </c>
      <c r="K841" s="69"/>
      <c r="L841" s="69"/>
      <c r="M841" s="69"/>
      <c r="N841" s="69"/>
      <c r="O841" s="69"/>
      <c r="P841" s="69"/>
      <c r="Q841" s="69"/>
      <c r="R841" s="69"/>
      <c r="S841" s="326"/>
      <c r="T841" s="322">
        <f t="shared" si="114"/>
        <v>1</v>
      </c>
      <c r="U841" s="100">
        <f t="shared" si="115"/>
        <v>4.921259842519685E-4</v>
      </c>
      <c r="V841" s="101">
        <f>D820</f>
        <v>2032</v>
      </c>
      <c r="W841" s="272" t="s">
        <v>81</v>
      </c>
      <c r="X841" s="95">
        <f t="shared" si="116"/>
        <v>1</v>
      </c>
      <c r="Y841" s="114"/>
    </row>
    <row r="842" spans="1:25" ht="16.5" thickBot="1" x14ac:dyDescent="0.25">
      <c r="A842" s="104"/>
      <c r="B842" s="105"/>
      <c r="C842" s="105"/>
      <c r="D842" s="105"/>
      <c r="E842" s="105"/>
      <c r="F842" s="112"/>
      <c r="G842" s="106"/>
      <c r="H842" s="107"/>
      <c r="I842" s="284">
        <v>3</v>
      </c>
      <c r="J842" s="69"/>
      <c r="K842" s="69"/>
      <c r="L842" s="69"/>
      <c r="M842" s="69"/>
      <c r="N842" s="69"/>
      <c r="O842" s="69"/>
      <c r="P842" s="69"/>
      <c r="Q842" s="69"/>
      <c r="R842" s="69"/>
      <c r="S842" s="326"/>
      <c r="T842" s="322">
        <f t="shared" si="114"/>
        <v>0</v>
      </c>
      <c r="U842" s="100">
        <f t="shared" si="115"/>
        <v>0</v>
      </c>
      <c r="V842" s="101">
        <f>D820</f>
        <v>2032</v>
      </c>
      <c r="W842" s="272" t="s">
        <v>20</v>
      </c>
      <c r="X842" s="95">
        <f t="shared" si="116"/>
        <v>0</v>
      </c>
      <c r="Y842" s="114"/>
    </row>
    <row r="843" spans="1:25" ht="16.5" thickBot="1" x14ac:dyDescent="0.25">
      <c r="A843" s="104"/>
      <c r="B843" s="105"/>
      <c r="C843" s="105"/>
      <c r="D843" s="105"/>
      <c r="E843" s="105"/>
      <c r="F843" s="112"/>
      <c r="G843" s="106"/>
      <c r="H843" s="107"/>
      <c r="I843" s="284"/>
      <c r="J843" s="69"/>
      <c r="K843" s="69"/>
      <c r="L843" s="69"/>
      <c r="M843" s="69"/>
      <c r="N843" s="69"/>
      <c r="O843" s="69"/>
      <c r="P843" s="69"/>
      <c r="Q843" s="69"/>
      <c r="R843" s="69"/>
      <c r="S843" s="326"/>
      <c r="T843" s="322">
        <f t="shared" si="114"/>
        <v>0</v>
      </c>
      <c r="U843" s="100">
        <f t="shared" si="115"/>
        <v>0</v>
      </c>
      <c r="V843" s="101">
        <f>D820</f>
        <v>2032</v>
      </c>
      <c r="W843" s="272" t="s">
        <v>82</v>
      </c>
      <c r="X843" s="95">
        <f t="shared" si="116"/>
        <v>0</v>
      </c>
      <c r="Y843" s="103" t="s">
        <v>519</v>
      </c>
    </row>
    <row r="844" spans="1:25" ht="16.5" thickBot="1" x14ac:dyDescent="0.25">
      <c r="A844" s="104"/>
      <c r="B844" s="105"/>
      <c r="C844" s="105"/>
      <c r="D844" s="105"/>
      <c r="E844" s="105"/>
      <c r="F844" s="112"/>
      <c r="G844" s="106"/>
      <c r="H844" s="107"/>
      <c r="I844" s="284"/>
      <c r="J844" s="69"/>
      <c r="K844" s="69"/>
      <c r="L844" s="69"/>
      <c r="M844" s="69"/>
      <c r="N844" s="69"/>
      <c r="O844" s="69"/>
      <c r="P844" s="69"/>
      <c r="Q844" s="69"/>
      <c r="R844" s="69"/>
      <c r="S844" s="326"/>
      <c r="T844" s="322">
        <f t="shared" si="114"/>
        <v>0</v>
      </c>
      <c r="U844" s="100">
        <f t="shared" si="115"/>
        <v>0</v>
      </c>
      <c r="V844" s="101">
        <f>D820</f>
        <v>2032</v>
      </c>
      <c r="W844" s="475" t="s">
        <v>190</v>
      </c>
      <c r="X844" s="95">
        <f t="shared" si="116"/>
        <v>0</v>
      </c>
      <c r="Y844" s="103" t="s">
        <v>581</v>
      </c>
    </row>
    <row r="845" spans="1:25" ht="16.5" thickBot="1" x14ac:dyDescent="0.25">
      <c r="A845" s="104"/>
      <c r="B845" s="105"/>
      <c r="C845" s="105"/>
      <c r="D845" s="105"/>
      <c r="E845" s="112"/>
      <c r="F845" s="112"/>
      <c r="G845" s="106"/>
      <c r="H845" s="107"/>
      <c r="I845" s="284">
        <v>15</v>
      </c>
      <c r="J845" s="69"/>
      <c r="K845" s="69"/>
      <c r="L845" s="69"/>
      <c r="M845" s="69"/>
      <c r="N845" s="69"/>
      <c r="O845" s="69"/>
      <c r="P845" s="69"/>
      <c r="Q845" s="69"/>
      <c r="R845" s="69"/>
      <c r="S845" s="326"/>
      <c r="T845" s="322">
        <f t="shared" si="114"/>
        <v>0</v>
      </c>
      <c r="U845" s="100">
        <f t="shared" si="115"/>
        <v>0</v>
      </c>
      <c r="V845" s="101">
        <f>D820</f>
        <v>2032</v>
      </c>
      <c r="W845" s="272" t="s">
        <v>13</v>
      </c>
      <c r="X845" s="95">
        <f t="shared" si="116"/>
        <v>0</v>
      </c>
      <c r="Y845" s="103"/>
    </row>
    <row r="846" spans="1:25" ht="16.5" thickBot="1" x14ac:dyDescent="0.25">
      <c r="A846" s="104"/>
      <c r="B846" s="105"/>
      <c r="C846" s="105"/>
      <c r="D846" s="105"/>
      <c r="E846" s="112"/>
      <c r="F846" s="112"/>
      <c r="G846" s="106"/>
      <c r="H846" s="107"/>
      <c r="I846" s="69">
        <v>5</v>
      </c>
      <c r="J846" s="69"/>
      <c r="K846" s="69"/>
      <c r="L846" s="69"/>
      <c r="M846" s="69"/>
      <c r="N846" s="69"/>
      <c r="O846" s="69"/>
      <c r="P846" s="69"/>
      <c r="Q846" s="69"/>
      <c r="R846" s="69"/>
      <c r="S846" s="326">
        <v>1</v>
      </c>
      <c r="T846" s="322">
        <f t="shared" si="114"/>
        <v>1</v>
      </c>
      <c r="U846" s="100">
        <f t="shared" si="115"/>
        <v>4.921259842519685E-4</v>
      </c>
      <c r="V846" s="101">
        <f>D820</f>
        <v>2032</v>
      </c>
      <c r="W846" s="273" t="s">
        <v>198</v>
      </c>
      <c r="X846" s="95">
        <f t="shared" si="116"/>
        <v>1</v>
      </c>
      <c r="Y846" s="113"/>
    </row>
    <row r="847" spans="1:25" ht="16.5" thickBot="1" x14ac:dyDescent="0.25">
      <c r="A847" s="104"/>
      <c r="B847" s="105"/>
      <c r="C847" s="105"/>
      <c r="D847" s="105"/>
      <c r="E847" s="112"/>
      <c r="F847" s="112"/>
      <c r="G847" s="106"/>
      <c r="H847" s="107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326"/>
      <c r="T847" s="322">
        <f t="shared" si="114"/>
        <v>0</v>
      </c>
      <c r="U847" s="100">
        <f t="shared" si="115"/>
        <v>0</v>
      </c>
      <c r="V847" s="101">
        <f>D820</f>
        <v>2032</v>
      </c>
      <c r="W847" s="273" t="s">
        <v>100</v>
      </c>
      <c r="X847" s="95">
        <f t="shared" si="116"/>
        <v>0</v>
      </c>
      <c r="Y847" s="113"/>
    </row>
    <row r="848" spans="1:25" ht="16.5" thickBot="1" x14ac:dyDescent="0.25">
      <c r="A848" s="104"/>
      <c r="B848" s="105"/>
      <c r="C848" s="105"/>
      <c r="D848" s="105"/>
      <c r="E848" s="112"/>
      <c r="F848" s="112"/>
      <c r="G848" s="106"/>
      <c r="H848" s="115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329"/>
      <c r="T848" s="323">
        <f t="shared" si="114"/>
        <v>0</v>
      </c>
      <c r="U848" s="418">
        <f t="shared" si="115"/>
        <v>0</v>
      </c>
      <c r="V848" s="101">
        <f>D820</f>
        <v>2032</v>
      </c>
      <c r="W848" s="276" t="s">
        <v>29</v>
      </c>
      <c r="X848" s="95">
        <f t="shared" si="116"/>
        <v>0</v>
      </c>
      <c r="Y848" s="282"/>
    </row>
    <row r="849" spans="1:25" ht="16.5" thickBot="1" x14ac:dyDescent="0.3">
      <c r="A849" s="104"/>
      <c r="B849" s="105"/>
      <c r="C849" s="105"/>
      <c r="D849" s="105"/>
      <c r="E849" s="112"/>
      <c r="F849" s="112"/>
      <c r="G849" s="106"/>
      <c r="H849" s="89"/>
      <c r="I849" s="90"/>
      <c r="J849" s="314"/>
      <c r="K849" s="90"/>
      <c r="L849" s="90"/>
      <c r="M849" s="90"/>
      <c r="N849" s="90"/>
      <c r="O849" s="90"/>
      <c r="P849" s="90"/>
      <c r="Q849" s="90"/>
      <c r="R849" s="90"/>
      <c r="S849" s="90"/>
      <c r="T849" s="321"/>
      <c r="U849" s="321"/>
      <c r="V849" s="123"/>
      <c r="W849" s="277" t="s">
        <v>172</v>
      </c>
      <c r="X849" s="95">
        <f t="shared" si="116"/>
        <v>0</v>
      </c>
      <c r="Y849" s="103"/>
    </row>
    <row r="850" spans="1:25" ht="16.5" thickBot="1" x14ac:dyDescent="0.25">
      <c r="A850" s="104"/>
      <c r="B850" s="105"/>
      <c r="C850" s="105"/>
      <c r="D850" s="105"/>
      <c r="E850" s="112"/>
      <c r="F850" s="112"/>
      <c r="G850" s="117"/>
      <c r="H850" s="97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325"/>
      <c r="T850" s="324">
        <f t="shared" ref="T850:T858" si="117">SUM(H850,J850,L850,N850,P850,R850,S850)</f>
        <v>0</v>
      </c>
      <c r="U850" s="216">
        <f t="shared" ref="U850:U859" si="118">($T850)/$D$820</f>
        <v>0</v>
      </c>
      <c r="V850" s="101">
        <f>D820</f>
        <v>2032</v>
      </c>
      <c r="W850" s="271" t="s">
        <v>86</v>
      </c>
      <c r="X850" s="95">
        <f t="shared" si="116"/>
        <v>0</v>
      </c>
      <c r="Y850" s="103" t="s">
        <v>580</v>
      </c>
    </row>
    <row r="851" spans="1:25" ht="16.5" thickBot="1" x14ac:dyDescent="0.25">
      <c r="A851" s="104"/>
      <c r="B851" s="105"/>
      <c r="C851" s="105"/>
      <c r="D851" s="105"/>
      <c r="E851" s="112"/>
      <c r="F851" s="112"/>
      <c r="G851" s="117"/>
      <c r="H851" s="107">
        <v>1</v>
      </c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326"/>
      <c r="T851" s="322">
        <f t="shared" si="117"/>
        <v>1</v>
      </c>
      <c r="U851" s="216">
        <f t="shared" si="118"/>
        <v>4.921259842519685E-4</v>
      </c>
      <c r="V851" s="101">
        <f>D820</f>
        <v>2032</v>
      </c>
      <c r="W851" s="272" t="s">
        <v>87</v>
      </c>
      <c r="X851" s="95">
        <f t="shared" si="116"/>
        <v>1</v>
      </c>
      <c r="Y851" s="103" t="s">
        <v>463</v>
      </c>
    </row>
    <row r="852" spans="1:25" ht="16.5" thickBot="1" x14ac:dyDescent="0.25">
      <c r="A852" s="104"/>
      <c r="B852" s="105"/>
      <c r="C852" s="105"/>
      <c r="D852" s="105"/>
      <c r="E852" s="112"/>
      <c r="F852" s="112"/>
      <c r="G852" s="117"/>
      <c r="H852" s="107">
        <v>2</v>
      </c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326"/>
      <c r="T852" s="322">
        <f t="shared" si="117"/>
        <v>2</v>
      </c>
      <c r="U852" s="216">
        <f t="shared" si="118"/>
        <v>9.8425196850393699E-4</v>
      </c>
      <c r="V852" s="101">
        <f>D820</f>
        <v>2032</v>
      </c>
      <c r="W852" s="365" t="s">
        <v>16</v>
      </c>
      <c r="X852" s="95">
        <f t="shared" si="116"/>
        <v>2</v>
      </c>
      <c r="Y852" s="103" t="s">
        <v>582</v>
      </c>
    </row>
    <row r="853" spans="1:25" ht="16.5" thickBot="1" x14ac:dyDescent="0.25">
      <c r="A853" s="104"/>
      <c r="B853" s="105"/>
      <c r="C853" s="105"/>
      <c r="D853" s="105"/>
      <c r="E853" s="112"/>
      <c r="F853" s="112"/>
      <c r="G853" s="117"/>
      <c r="H853" s="107">
        <v>1</v>
      </c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326"/>
      <c r="T853" s="322">
        <f t="shared" si="117"/>
        <v>1</v>
      </c>
      <c r="U853" s="216">
        <f t="shared" si="118"/>
        <v>4.921259842519685E-4</v>
      </c>
      <c r="V853" s="101">
        <f>D820</f>
        <v>2032</v>
      </c>
      <c r="W853" s="272" t="s">
        <v>75</v>
      </c>
      <c r="X853" s="95">
        <f t="shared" si="116"/>
        <v>1</v>
      </c>
      <c r="Y853" s="103"/>
    </row>
    <row r="854" spans="1:25" ht="16.5" thickBot="1" x14ac:dyDescent="0.25">
      <c r="A854" s="104"/>
      <c r="B854" s="105"/>
      <c r="C854" s="105"/>
      <c r="D854" s="105"/>
      <c r="E854" s="112"/>
      <c r="F854" s="112"/>
      <c r="G854" s="117"/>
      <c r="H854" s="107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326"/>
      <c r="T854" s="322">
        <f t="shared" si="117"/>
        <v>0</v>
      </c>
      <c r="U854" s="216">
        <f t="shared" si="118"/>
        <v>0</v>
      </c>
      <c r="V854" s="101">
        <f>D820</f>
        <v>2032</v>
      </c>
      <c r="W854" s="273" t="s">
        <v>522</v>
      </c>
      <c r="X854" s="95">
        <f t="shared" si="116"/>
        <v>0</v>
      </c>
      <c r="Y854" s="103"/>
    </row>
    <row r="855" spans="1:25" ht="16.5" thickBot="1" x14ac:dyDescent="0.25">
      <c r="A855" s="104"/>
      <c r="B855" s="105"/>
      <c r="C855" s="105"/>
      <c r="D855" s="105"/>
      <c r="E855" s="112"/>
      <c r="F855" s="112"/>
      <c r="G855" s="117"/>
      <c r="H855" s="107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326"/>
      <c r="T855" s="322">
        <f t="shared" si="117"/>
        <v>0</v>
      </c>
      <c r="U855" s="216">
        <f t="shared" si="118"/>
        <v>0</v>
      </c>
      <c r="V855" s="101">
        <f>D820</f>
        <v>2032</v>
      </c>
      <c r="W855" s="273" t="s">
        <v>28</v>
      </c>
      <c r="X855" s="95">
        <f t="shared" si="116"/>
        <v>0</v>
      </c>
      <c r="Y855" s="103"/>
    </row>
    <row r="856" spans="1:25" ht="16.5" thickBot="1" x14ac:dyDescent="0.25">
      <c r="A856" s="104"/>
      <c r="B856" s="105"/>
      <c r="C856" s="105"/>
      <c r="D856" s="105"/>
      <c r="E856" s="112"/>
      <c r="F856" s="112"/>
      <c r="G856" s="117"/>
      <c r="H856" s="115">
        <v>1</v>
      </c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329"/>
      <c r="T856" s="322">
        <f t="shared" si="117"/>
        <v>1</v>
      </c>
      <c r="U856" s="216">
        <f t="shared" si="118"/>
        <v>4.921259842519685E-4</v>
      </c>
      <c r="V856" s="101">
        <f>D820</f>
        <v>2032</v>
      </c>
      <c r="W856" s="276" t="s">
        <v>184</v>
      </c>
      <c r="X856" s="95">
        <f t="shared" si="116"/>
        <v>1</v>
      </c>
      <c r="Y856" s="103"/>
    </row>
    <row r="857" spans="1:25" ht="16.5" thickBot="1" x14ac:dyDescent="0.25">
      <c r="A857" s="104"/>
      <c r="B857" s="105"/>
      <c r="C857" s="105"/>
      <c r="D857" s="105"/>
      <c r="E857" s="112"/>
      <c r="F857" s="112"/>
      <c r="G857" s="117"/>
      <c r="H857" s="115">
        <v>2</v>
      </c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329"/>
      <c r="T857" s="322">
        <f t="shared" si="117"/>
        <v>2</v>
      </c>
      <c r="U857" s="216">
        <f t="shared" si="118"/>
        <v>9.8425196850393699E-4</v>
      </c>
      <c r="V857" s="101">
        <f>D820</f>
        <v>2032</v>
      </c>
      <c r="W857" s="272" t="s">
        <v>96</v>
      </c>
      <c r="X857" s="95">
        <f t="shared" si="116"/>
        <v>2</v>
      </c>
      <c r="Y857" s="103"/>
    </row>
    <row r="858" spans="1:25" ht="16.5" thickBot="1" x14ac:dyDescent="0.25">
      <c r="A858" s="125"/>
      <c r="B858" s="126"/>
      <c r="C858" s="126"/>
      <c r="D858" s="126"/>
      <c r="E858" s="127"/>
      <c r="F858" s="127"/>
      <c r="G858" s="128"/>
      <c r="H858" s="115">
        <v>25</v>
      </c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329"/>
      <c r="T858" s="322">
        <f t="shared" si="117"/>
        <v>25</v>
      </c>
      <c r="U858" s="418">
        <f t="shared" si="118"/>
        <v>1.2303149606299213E-2</v>
      </c>
      <c r="V858" s="101">
        <f>D820</f>
        <v>2032</v>
      </c>
      <c r="W858" s="274" t="s">
        <v>163</v>
      </c>
      <c r="X858" s="279">
        <f>T858</f>
        <v>25</v>
      </c>
      <c r="Y858" s="285"/>
    </row>
    <row r="859" spans="1:25" ht="15.75" thickBot="1" x14ac:dyDescent="0.25">
      <c r="A859" s="130"/>
      <c r="B859" s="130"/>
      <c r="C859" s="130"/>
      <c r="D859" s="130"/>
      <c r="E859" s="130"/>
      <c r="F859" s="130"/>
      <c r="G859" s="53" t="s">
        <v>5</v>
      </c>
      <c r="H859" s="131">
        <f t="shared" ref="H859:S859" si="119">SUM(H821:H858)</f>
        <v>112</v>
      </c>
      <c r="I859" s="131">
        <f t="shared" si="119"/>
        <v>80</v>
      </c>
      <c r="J859" s="131">
        <f t="shared" si="119"/>
        <v>9</v>
      </c>
      <c r="K859" s="131">
        <f t="shared" si="119"/>
        <v>0</v>
      </c>
      <c r="L859" s="131">
        <f t="shared" si="119"/>
        <v>0</v>
      </c>
      <c r="M859" s="131">
        <f t="shared" si="119"/>
        <v>0</v>
      </c>
      <c r="N859" s="131">
        <f t="shared" si="119"/>
        <v>0</v>
      </c>
      <c r="O859" s="131">
        <f t="shared" si="119"/>
        <v>0</v>
      </c>
      <c r="P859" s="131">
        <f t="shared" si="119"/>
        <v>0</v>
      </c>
      <c r="Q859" s="131">
        <f t="shared" si="119"/>
        <v>0</v>
      </c>
      <c r="R859" s="131">
        <f t="shared" si="119"/>
        <v>0</v>
      </c>
      <c r="S859" s="131">
        <f t="shared" si="119"/>
        <v>12</v>
      </c>
      <c r="T859" s="262">
        <f>SUM(H859,J859,L859,N859,P859,R859,S859)</f>
        <v>133</v>
      </c>
      <c r="U859" s="479">
        <f t="shared" si="118"/>
        <v>6.5452755905511806E-2</v>
      </c>
      <c r="V859" s="101">
        <f>D820</f>
        <v>2032</v>
      </c>
      <c r="W859" s="46"/>
    </row>
    <row r="860" spans="1:25" ht="15.75" thickBot="1" x14ac:dyDescent="0.3"/>
    <row r="861" spans="1:25" ht="75.75" thickBot="1" x14ac:dyDescent="0.3">
      <c r="A861" s="48"/>
      <c r="B861" s="48" t="s">
        <v>23</v>
      </c>
      <c r="C861" s="49" t="s">
        <v>55</v>
      </c>
      <c r="D861" s="49" t="s">
        <v>18</v>
      </c>
      <c r="E861" s="48" t="s">
        <v>17</v>
      </c>
      <c r="F861" s="50" t="s">
        <v>1</v>
      </c>
      <c r="G861" s="51" t="s">
        <v>24</v>
      </c>
      <c r="H861" s="52" t="s">
        <v>76</v>
      </c>
      <c r="I861" s="52" t="s">
        <v>77</v>
      </c>
      <c r="J861" s="52" t="s">
        <v>56</v>
      </c>
      <c r="K861" s="52" t="s">
        <v>61</v>
      </c>
      <c r="L861" s="52" t="s">
        <v>57</v>
      </c>
      <c r="M861" s="52" t="s">
        <v>62</v>
      </c>
      <c r="N861" s="52" t="s">
        <v>58</v>
      </c>
      <c r="O861" s="52" t="s">
        <v>63</v>
      </c>
      <c r="P861" s="52" t="s">
        <v>59</v>
      </c>
      <c r="Q861" s="52" t="s">
        <v>78</v>
      </c>
      <c r="R861" s="52" t="s">
        <v>128</v>
      </c>
      <c r="S861" s="52" t="s">
        <v>43</v>
      </c>
      <c r="T861" s="52" t="s">
        <v>5</v>
      </c>
      <c r="U861" s="48" t="s">
        <v>2</v>
      </c>
      <c r="V861" s="86" t="s">
        <v>73</v>
      </c>
      <c r="W861" s="486" t="s">
        <v>21</v>
      </c>
      <c r="X861" s="49" t="s">
        <v>18</v>
      </c>
      <c r="Y861" s="88" t="s">
        <v>7</v>
      </c>
    </row>
    <row r="862" spans="1:25" ht="15.75" thickBot="1" x14ac:dyDescent="0.3">
      <c r="A862" s="449">
        <v>1492706</v>
      </c>
      <c r="B862" s="278" t="s">
        <v>122</v>
      </c>
      <c r="C862" s="449">
        <v>1920</v>
      </c>
      <c r="D862" s="449">
        <v>2058</v>
      </c>
      <c r="E862" s="454">
        <v>1880</v>
      </c>
      <c r="F862" s="455">
        <f>E862/D862</f>
        <v>0.91350826044703592</v>
      </c>
      <c r="G862" s="54">
        <v>45104</v>
      </c>
      <c r="H862" s="89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1"/>
      <c r="T862" s="413"/>
      <c r="U862" s="123"/>
      <c r="V862" s="91"/>
      <c r="W862" s="93" t="s">
        <v>79</v>
      </c>
      <c r="X862" s="279">
        <v>578.5</v>
      </c>
      <c r="Y862" s="84" t="s">
        <v>74</v>
      </c>
    </row>
    <row r="863" spans="1:25" ht="16.5" thickBot="1" x14ac:dyDescent="0.25">
      <c r="A863" s="94"/>
      <c r="B863" s="95"/>
      <c r="C863" s="95"/>
      <c r="D863" s="95"/>
      <c r="E863" s="95"/>
      <c r="F863" s="95"/>
      <c r="G863" s="96"/>
      <c r="H863" s="97">
        <v>73</v>
      </c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325">
        <v>18</v>
      </c>
      <c r="T863" s="324">
        <f>SUM(H863,J863,L863,N863,P863,R863,S863)</f>
        <v>91</v>
      </c>
      <c r="U863" s="417">
        <f>($T863)/$D$862</f>
        <v>4.4217687074829932E-2</v>
      </c>
      <c r="V863" s="101">
        <f>D862</f>
        <v>2058</v>
      </c>
      <c r="W863" s="271" t="s">
        <v>16</v>
      </c>
      <c r="X863" s="95">
        <f>T863</f>
        <v>91</v>
      </c>
      <c r="Y863" s="280" t="s">
        <v>135</v>
      </c>
    </row>
    <row r="864" spans="1:25" ht="16.5" thickBot="1" x14ac:dyDescent="0.25">
      <c r="A864" s="104"/>
      <c r="B864" s="105"/>
      <c r="C864" s="105"/>
      <c r="D864" s="105"/>
      <c r="E864" s="105"/>
      <c r="F864" s="105"/>
      <c r="G864" s="106"/>
      <c r="H864" s="107">
        <v>6</v>
      </c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326"/>
      <c r="T864" s="322">
        <f t="shared" ref="T864:T890" si="120">SUM(H864,J864,L864,N864,P864,R864,S864)</f>
        <v>6</v>
      </c>
      <c r="U864" s="100">
        <f t="shared" ref="U864:U901" si="121">($T864)/$D$862</f>
        <v>2.9154518950437317E-3</v>
      </c>
      <c r="V864" s="101">
        <f>D862</f>
        <v>2058</v>
      </c>
      <c r="W864" s="272" t="s">
        <v>6</v>
      </c>
      <c r="X864" s="95">
        <f t="shared" ref="X864:X899" si="122">T864</f>
        <v>6</v>
      </c>
      <c r="Y864" s="280" t="s">
        <v>173</v>
      </c>
    </row>
    <row r="865" spans="1:25" ht="16.5" thickBot="1" x14ac:dyDescent="0.25">
      <c r="A865" s="104"/>
      <c r="B865" s="105"/>
      <c r="C865" s="105"/>
      <c r="D865" s="105"/>
      <c r="E865" s="112"/>
      <c r="F865" s="112"/>
      <c r="G865" s="106"/>
      <c r="H865" s="107">
        <v>14</v>
      </c>
      <c r="I865" s="69"/>
      <c r="J865" s="69">
        <v>1</v>
      </c>
      <c r="K865" s="69"/>
      <c r="L865" s="69"/>
      <c r="M865" s="69"/>
      <c r="N865" s="69"/>
      <c r="O865" s="69"/>
      <c r="P865" s="69"/>
      <c r="Q865" s="69"/>
      <c r="R865" s="69"/>
      <c r="S865" s="326">
        <v>1</v>
      </c>
      <c r="T865" s="322">
        <f t="shared" si="120"/>
        <v>16</v>
      </c>
      <c r="U865" s="100">
        <f t="shared" si="121"/>
        <v>7.7745383867832843E-3</v>
      </c>
      <c r="V865" s="101">
        <f>D862</f>
        <v>2058</v>
      </c>
      <c r="W865" s="272" t="s">
        <v>14</v>
      </c>
      <c r="X865" s="95">
        <f t="shared" si="122"/>
        <v>16</v>
      </c>
      <c r="Y865" s="318"/>
    </row>
    <row r="866" spans="1:25" ht="16.5" thickBot="1" x14ac:dyDescent="0.25">
      <c r="A866" s="104"/>
      <c r="B866" s="105"/>
      <c r="C866" s="105"/>
      <c r="D866" s="105"/>
      <c r="E866" s="112"/>
      <c r="F866" s="112"/>
      <c r="G866" s="106"/>
      <c r="H866" s="107">
        <v>1</v>
      </c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326">
        <v>1</v>
      </c>
      <c r="T866" s="322">
        <f t="shared" si="120"/>
        <v>2</v>
      </c>
      <c r="U866" s="100">
        <f t="shared" si="121"/>
        <v>9.7181729834791054E-4</v>
      </c>
      <c r="V866" s="101">
        <f>D862</f>
        <v>2058</v>
      </c>
      <c r="W866" s="272" t="s">
        <v>15</v>
      </c>
      <c r="X866" s="95">
        <f t="shared" si="122"/>
        <v>2</v>
      </c>
      <c r="Y866" s="442"/>
    </row>
    <row r="867" spans="1:25" ht="16.5" thickBot="1" x14ac:dyDescent="0.25">
      <c r="A867" s="104"/>
      <c r="B867" s="105"/>
      <c r="C867" s="105"/>
      <c r="D867" s="105"/>
      <c r="E867" s="112"/>
      <c r="F867" s="112"/>
      <c r="G867" s="106"/>
      <c r="H867" s="107">
        <v>1</v>
      </c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326"/>
      <c r="T867" s="322">
        <f t="shared" si="120"/>
        <v>1</v>
      </c>
      <c r="U867" s="100">
        <f t="shared" si="121"/>
        <v>4.8590864917395527E-4</v>
      </c>
      <c r="V867" s="101">
        <f>D862</f>
        <v>2058</v>
      </c>
      <c r="W867" s="272" t="s">
        <v>32</v>
      </c>
      <c r="X867" s="95">
        <f t="shared" si="122"/>
        <v>1</v>
      </c>
      <c r="Y867" s="442"/>
    </row>
    <row r="868" spans="1:25" ht="16.5" thickBot="1" x14ac:dyDescent="0.25">
      <c r="A868" s="104"/>
      <c r="B868" s="105"/>
      <c r="C868" s="105"/>
      <c r="D868" s="105"/>
      <c r="E868" s="112"/>
      <c r="F868" s="112"/>
      <c r="G868" s="106"/>
      <c r="H868" s="107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326"/>
      <c r="T868" s="322">
        <f t="shared" si="120"/>
        <v>0</v>
      </c>
      <c r="U868" s="100">
        <f t="shared" si="121"/>
        <v>0</v>
      </c>
      <c r="V868" s="101">
        <f>D862</f>
        <v>2058</v>
      </c>
      <c r="W868" s="272" t="s">
        <v>33</v>
      </c>
      <c r="X868" s="95">
        <f t="shared" si="122"/>
        <v>0</v>
      </c>
      <c r="Y868" s="113"/>
    </row>
    <row r="869" spans="1:25" ht="16.5" thickBot="1" x14ac:dyDescent="0.25">
      <c r="A869" s="104"/>
      <c r="B869" s="105"/>
      <c r="C869" s="105"/>
      <c r="D869" s="105"/>
      <c r="E869" s="112"/>
      <c r="F869" s="112"/>
      <c r="G869" s="106"/>
      <c r="H869" s="107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326"/>
      <c r="T869" s="322">
        <f t="shared" si="120"/>
        <v>0</v>
      </c>
      <c r="U869" s="100">
        <f t="shared" si="121"/>
        <v>0</v>
      </c>
      <c r="V869" s="101">
        <f>D862</f>
        <v>2058</v>
      </c>
      <c r="W869" s="272" t="s">
        <v>219</v>
      </c>
      <c r="X869" s="95">
        <f t="shared" si="122"/>
        <v>0</v>
      </c>
      <c r="Y869" s="457"/>
    </row>
    <row r="870" spans="1:25" ht="16.5" thickBot="1" x14ac:dyDescent="0.25">
      <c r="A870" s="104"/>
      <c r="B870" s="105"/>
      <c r="C870" s="105"/>
      <c r="D870" s="105"/>
      <c r="E870" s="112"/>
      <c r="F870" s="112"/>
      <c r="G870" s="106"/>
      <c r="H870" s="107">
        <v>1</v>
      </c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326"/>
      <c r="T870" s="322">
        <f t="shared" si="120"/>
        <v>1</v>
      </c>
      <c r="U870" s="100">
        <f t="shared" si="121"/>
        <v>4.8590864917395527E-4</v>
      </c>
      <c r="V870" s="101">
        <f>D862</f>
        <v>2058</v>
      </c>
      <c r="W870" s="272" t="s">
        <v>31</v>
      </c>
      <c r="X870" s="95">
        <f t="shared" si="122"/>
        <v>1</v>
      </c>
      <c r="Y870" s="113"/>
    </row>
    <row r="871" spans="1:25" ht="16.5" thickBot="1" x14ac:dyDescent="0.25">
      <c r="A871" s="104"/>
      <c r="B871" s="105"/>
      <c r="C871" s="105"/>
      <c r="D871" s="105"/>
      <c r="E871" s="112"/>
      <c r="F871" s="112"/>
      <c r="G871" s="106"/>
      <c r="H871" s="107">
        <v>6</v>
      </c>
      <c r="I871" s="69"/>
      <c r="J871" s="69">
        <v>1</v>
      </c>
      <c r="K871" s="69"/>
      <c r="L871" s="69"/>
      <c r="M871" s="69"/>
      <c r="N871" s="69"/>
      <c r="O871" s="69"/>
      <c r="P871" s="69"/>
      <c r="Q871" s="69"/>
      <c r="R871" s="69"/>
      <c r="S871" s="326">
        <v>4</v>
      </c>
      <c r="T871" s="322">
        <f t="shared" si="120"/>
        <v>11</v>
      </c>
      <c r="U871" s="100">
        <f t="shared" si="121"/>
        <v>5.3449951409135082E-3</v>
      </c>
      <c r="V871" s="101">
        <f>D862</f>
        <v>2058</v>
      </c>
      <c r="W871" s="272" t="s">
        <v>0</v>
      </c>
      <c r="X871" s="95">
        <f t="shared" si="122"/>
        <v>11</v>
      </c>
      <c r="Y871" s="318"/>
    </row>
    <row r="872" spans="1:25" ht="16.5" thickBot="1" x14ac:dyDescent="0.25">
      <c r="A872" s="104"/>
      <c r="B872" s="105"/>
      <c r="C872" s="105"/>
      <c r="D872" s="105"/>
      <c r="E872" s="112"/>
      <c r="F872" s="112"/>
      <c r="G872" s="106"/>
      <c r="H872" s="107">
        <v>14</v>
      </c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326">
        <v>2</v>
      </c>
      <c r="T872" s="322">
        <f t="shared" si="120"/>
        <v>16</v>
      </c>
      <c r="U872" s="100">
        <f t="shared" si="121"/>
        <v>7.7745383867832843E-3</v>
      </c>
      <c r="V872" s="101">
        <f>D862</f>
        <v>2058</v>
      </c>
      <c r="W872" s="272" t="s">
        <v>12</v>
      </c>
      <c r="X872" s="95">
        <f t="shared" si="122"/>
        <v>16</v>
      </c>
      <c r="Y872" s="114"/>
    </row>
    <row r="873" spans="1:25" ht="16.5" thickBot="1" x14ac:dyDescent="0.25">
      <c r="A873" s="104"/>
      <c r="B873" s="105"/>
      <c r="C873" s="105"/>
      <c r="D873" s="105"/>
      <c r="E873" s="112"/>
      <c r="F873" s="112" t="s">
        <v>109</v>
      </c>
      <c r="G873" s="106"/>
      <c r="H873" s="107">
        <v>4</v>
      </c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326">
        <v>1</v>
      </c>
      <c r="T873" s="322">
        <f t="shared" si="120"/>
        <v>5</v>
      </c>
      <c r="U873" s="100">
        <f t="shared" si="121"/>
        <v>2.4295432458697765E-3</v>
      </c>
      <c r="V873" s="101">
        <f>D862</f>
        <v>2058</v>
      </c>
      <c r="W873" s="272" t="s">
        <v>35</v>
      </c>
      <c r="X873" s="95">
        <f t="shared" si="122"/>
        <v>5</v>
      </c>
      <c r="Y873" s="114"/>
    </row>
    <row r="874" spans="1:25" ht="16.5" thickBot="1" x14ac:dyDescent="0.25">
      <c r="A874" s="104"/>
      <c r="B874" s="105"/>
      <c r="C874" s="105"/>
      <c r="D874" s="105"/>
      <c r="E874" s="112"/>
      <c r="F874" s="112"/>
      <c r="G874" s="106"/>
      <c r="H874" s="107"/>
      <c r="I874" s="69"/>
      <c r="J874" s="69">
        <v>9</v>
      </c>
      <c r="K874" s="69"/>
      <c r="L874" s="69"/>
      <c r="M874" s="69"/>
      <c r="N874" s="69"/>
      <c r="O874" s="69"/>
      <c r="P874" s="69"/>
      <c r="Q874" s="69"/>
      <c r="R874" s="69"/>
      <c r="S874" s="326"/>
      <c r="T874" s="322">
        <f t="shared" si="120"/>
        <v>9</v>
      </c>
      <c r="U874" s="100">
        <f t="shared" si="121"/>
        <v>4.3731778425655978E-3</v>
      </c>
      <c r="V874" s="101">
        <f>D862</f>
        <v>2058</v>
      </c>
      <c r="W874" s="273" t="s">
        <v>29</v>
      </c>
      <c r="X874" s="95">
        <f t="shared" si="122"/>
        <v>9</v>
      </c>
      <c r="Y874" s="103"/>
    </row>
    <row r="875" spans="1:25" ht="16.5" thickBot="1" x14ac:dyDescent="0.25">
      <c r="A875" s="104"/>
      <c r="B875" s="105"/>
      <c r="C875" s="105"/>
      <c r="D875" s="105"/>
      <c r="E875" s="112"/>
      <c r="F875" s="112"/>
      <c r="G875" s="117"/>
      <c r="H875" s="118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326"/>
      <c r="T875" s="322">
        <f t="shared" si="120"/>
        <v>0</v>
      </c>
      <c r="U875" s="100">
        <f t="shared" si="121"/>
        <v>0</v>
      </c>
      <c r="V875" s="101">
        <f>D862</f>
        <v>2058</v>
      </c>
      <c r="W875" s="273" t="s">
        <v>191</v>
      </c>
      <c r="X875" s="95">
        <f t="shared" si="122"/>
        <v>0</v>
      </c>
      <c r="Y875" s="282"/>
    </row>
    <row r="876" spans="1:25" ht="16.5" thickBot="1" x14ac:dyDescent="0.25">
      <c r="A876" s="104"/>
      <c r="B876" s="105"/>
      <c r="C876" s="105"/>
      <c r="D876" s="105"/>
      <c r="E876" s="112"/>
      <c r="F876" s="112"/>
      <c r="G876" s="117"/>
      <c r="H876" s="118">
        <v>1</v>
      </c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326"/>
      <c r="T876" s="322">
        <f t="shared" si="120"/>
        <v>1</v>
      </c>
      <c r="U876" s="100">
        <f t="shared" si="121"/>
        <v>4.8590864917395527E-4</v>
      </c>
      <c r="V876" s="101">
        <f>D862</f>
        <v>2058</v>
      </c>
      <c r="W876" s="273" t="s">
        <v>208</v>
      </c>
      <c r="X876" s="95">
        <f t="shared" si="122"/>
        <v>1</v>
      </c>
      <c r="Y876" s="111"/>
    </row>
    <row r="877" spans="1:25" ht="16.5" thickBot="1" x14ac:dyDescent="0.25">
      <c r="A877" s="104"/>
      <c r="B877" s="105"/>
      <c r="C877" s="105"/>
      <c r="D877" s="105"/>
      <c r="E877" s="112"/>
      <c r="F877" s="112"/>
      <c r="G877" s="117"/>
      <c r="H877" s="219"/>
      <c r="I877" s="220"/>
      <c r="J877" s="220"/>
      <c r="K877" s="220"/>
      <c r="L877" s="220"/>
      <c r="M877" s="220"/>
      <c r="N877" s="220"/>
      <c r="O877" s="220"/>
      <c r="P877" s="220"/>
      <c r="Q877" s="220"/>
      <c r="R877" s="220"/>
      <c r="S877" s="327"/>
      <c r="T877" s="323">
        <f t="shared" si="120"/>
        <v>0</v>
      </c>
      <c r="U877" s="320">
        <f t="shared" si="121"/>
        <v>0</v>
      </c>
      <c r="V877" s="311">
        <f>D862</f>
        <v>2058</v>
      </c>
      <c r="W877" s="274" t="s">
        <v>10</v>
      </c>
      <c r="X877" s="95">
        <f t="shared" si="122"/>
        <v>0</v>
      </c>
      <c r="Y877" s="282"/>
    </row>
    <row r="878" spans="1:25" ht="16.5" thickBot="1" x14ac:dyDescent="0.25">
      <c r="A878" s="104"/>
      <c r="B878" s="105"/>
      <c r="C878" s="105"/>
      <c r="D878" s="105"/>
      <c r="E878" s="112"/>
      <c r="F878" s="112"/>
      <c r="G878" s="106"/>
      <c r="H878" s="97"/>
      <c r="I878" s="119">
        <v>2</v>
      </c>
      <c r="J878" s="119">
        <v>1</v>
      </c>
      <c r="K878" s="119"/>
      <c r="L878" s="119"/>
      <c r="M878" s="119"/>
      <c r="N878" s="119"/>
      <c r="O878" s="119"/>
      <c r="P878" s="119"/>
      <c r="Q878" s="119"/>
      <c r="R878" s="119"/>
      <c r="S878" s="328"/>
      <c r="T878" s="324">
        <f t="shared" si="120"/>
        <v>1</v>
      </c>
      <c r="U878" s="216">
        <f t="shared" si="121"/>
        <v>4.8590864917395527E-4</v>
      </c>
      <c r="V878" s="101">
        <f>D862</f>
        <v>2058</v>
      </c>
      <c r="W878" s="275" t="s">
        <v>11</v>
      </c>
      <c r="X878" s="95">
        <f t="shared" si="122"/>
        <v>1</v>
      </c>
      <c r="Y878" s="114"/>
    </row>
    <row r="879" spans="1:25" ht="16.5" thickBot="1" x14ac:dyDescent="0.25">
      <c r="A879" s="104"/>
      <c r="B879" s="105"/>
      <c r="C879" s="105"/>
      <c r="D879" s="105"/>
      <c r="E879" s="112"/>
      <c r="F879" s="112"/>
      <c r="G879" s="106"/>
      <c r="H879" s="107"/>
      <c r="I879" s="283">
        <v>2</v>
      </c>
      <c r="J879" s="69"/>
      <c r="K879" s="69"/>
      <c r="L879" s="69"/>
      <c r="M879" s="69"/>
      <c r="N879" s="69"/>
      <c r="O879" s="69"/>
      <c r="P879" s="69"/>
      <c r="Q879" s="69"/>
      <c r="R879" s="69"/>
      <c r="S879" s="326"/>
      <c r="T879" s="322">
        <f t="shared" si="120"/>
        <v>0</v>
      </c>
      <c r="U879" s="100">
        <f t="shared" si="121"/>
        <v>0</v>
      </c>
      <c r="V879" s="101">
        <f>D862</f>
        <v>2058</v>
      </c>
      <c r="W879" s="474" t="s">
        <v>102</v>
      </c>
      <c r="X879" s="95">
        <f t="shared" si="122"/>
        <v>0</v>
      </c>
      <c r="Y879" s="114"/>
    </row>
    <row r="880" spans="1:25" ht="16.5" thickBot="1" x14ac:dyDescent="0.25">
      <c r="A880" s="104"/>
      <c r="B880" s="105"/>
      <c r="C880" s="105"/>
      <c r="D880" s="105"/>
      <c r="E880" s="112"/>
      <c r="F880" s="112"/>
      <c r="G880" s="106"/>
      <c r="H880" s="107"/>
      <c r="I880" s="284">
        <v>3</v>
      </c>
      <c r="J880" s="69">
        <v>2</v>
      </c>
      <c r="K880" s="69"/>
      <c r="L880" s="69"/>
      <c r="M880" s="69"/>
      <c r="N880" s="69"/>
      <c r="O880" s="69"/>
      <c r="P880" s="69"/>
      <c r="Q880" s="69"/>
      <c r="R880" s="69"/>
      <c r="S880" s="326"/>
      <c r="T880" s="322">
        <f t="shared" si="120"/>
        <v>2</v>
      </c>
      <c r="U880" s="100">
        <f t="shared" si="121"/>
        <v>9.7181729834791054E-4</v>
      </c>
      <c r="V880" s="101">
        <f>D862</f>
        <v>2058</v>
      </c>
      <c r="W880" s="272" t="s">
        <v>3</v>
      </c>
      <c r="X880" s="95">
        <f t="shared" si="122"/>
        <v>2</v>
      </c>
      <c r="Y880" s="113"/>
    </row>
    <row r="881" spans="1:25" ht="16.5" thickBot="1" x14ac:dyDescent="0.25">
      <c r="A881" s="104"/>
      <c r="B881" s="105"/>
      <c r="C881" s="105"/>
      <c r="D881" s="105"/>
      <c r="E881" s="105"/>
      <c r="F881" s="112"/>
      <c r="G881" s="106"/>
      <c r="H881" s="107"/>
      <c r="I881" s="284">
        <v>29</v>
      </c>
      <c r="J881" s="69">
        <v>1</v>
      </c>
      <c r="K881" s="69"/>
      <c r="L881" s="69"/>
      <c r="M881" s="69"/>
      <c r="N881" s="69"/>
      <c r="O881" s="69"/>
      <c r="P881" s="69"/>
      <c r="Q881" s="69"/>
      <c r="R881" s="69"/>
      <c r="S881" s="326"/>
      <c r="T881" s="322">
        <f t="shared" si="120"/>
        <v>1</v>
      </c>
      <c r="U881" s="100">
        <f t="shared" si="121"/>
        <v>4.8590864917395527E-4</v>
      </c>
      <c r="V881" s="101">
        <f>D862</f>
        <v>2058</v>
      </c>
      <c r="W881" s="272" t="s">
        <v>8</v>
      </c>
      <c r="X881" s="95">
        <f t="shared" si="122"/>
        <v>1</v>
      </c>
      <c r="Y881" s="114"/>
    </row>
    <row r="882" spans="1:25" ht="16.5" thickBot="1" x14ac:dyDescent="0.25">
      <c r="A882" s="104"/>
      <c r="B882" s="105"/>
      <c r="C882" s="105"/>
      <c r="D882" s="105"/>
      <c r="E882" s="105"/>
      <c r="F882" s="112"/>
      <c r="G882" s="106"/>
      <c r="H882" s="107"/>
      <c r="I882" s="284">
        <v>2</v>
      </c>
      <c r="J882" s="69"/>
      <c r="K882" s="69"/>
      <c r="L882" s="69"/>
      <c r="M882" s="69"/>
      <c r="N882" s="69"/>
      <c r="O882" s="69"/>
      <c r="P882" s="69"/>
      <c r="Q882" s="69"/>
      <c r="R882" s="69"/>
      <c r="S882" s="326"/>
      <c r="T882" s="322">
        <f t="shared" si="120"/>
        <v>0</v>
      </c>
      <c r="U882" s="100">
        <f t="shared" si="121"/>
        <v>0</v>
      </c>
      <c r="V882" s="101">
        <f>D862</f>
        <v>2058</v>
      </c>
      <c r="W882" s="272" t="s">
        <v>9</v>
      </c>
      <c r="X882" s="95">
        <f t="shared" si="122"/>
        <v>0</v>
      </c>
      <c r="Y882" s="114"/>
    </row>
    <row r="883" spans="1:25" ht="16.5" thickBot="1" x14ac:dyDescent="0.25">
      <c r="A883" s="104"/>
      <c r="B883" s="105"/>
      <c r="C883" s="105"/>
      <c r="D883" s="105"/>
      <c r="E883" s="105"/>
      <c r="F883" s="112"/>
      <c r="G883" s="106"/>
      <c r="H883" s="107"/>
      <c r="I883" s="284">
        <v>1</v>
      </c>
      <c r="J883" s="69"/>
      <c r="K883" s="69"/>
      <c r="L883" s="69"/>
      <c r="M883" s="69"/>
      <c r="N883" s="69"/>
      <c r="O883" s="69"/>
      <c r="P883" s="69"/>
      <c r="Q883" s="69"/>
      <c r="R883" s="69"/>
      <c r="S883" s="326"/>
      <c r="T883" s="322">
        <f t="shared" si="120"/>
        <v>0</v>
      </c>
      <c r="U883" s="100">
        <f t="shared" si="121"/>
        <v>0</v>
      </c>
      <c r="V883" s="101">
        <f>D862</f>
        <v>2058</v>
      </c>
      <c r="W883" s="272" t="s">
        <v>81</v>
      </c>
      <c r="X883" s="95">
        <f t="shared" si="122"/>
        <v>0</v>
      </c>
      <c r="Y883" s="114"/>
    </row>
    <row r="884" spans="1:25" ht="16.5" thickBot="1" x14ac:dyDescent="0.25">
      <c r="A884" s="104"/>
      <c r="B884" s="105"/>
      <c r="C884" s="105"/>
      <c r="D884" s="105"/>
      <c r="E884" s="105"/>
      <c r="F884" s="112"/>
      <c r="G884" s="106"/>
      <c r="H884" s="107"/>
      <c r="I884" s="284">
        <v>2</v>
      </c>
      <c r="J884" s="69"/>
      <c r="K884" s="69"/>
      <c r="L884" s="69"/>
      <c r="M884" s="69"/>
      <c r="N884" s="69"/>
      <c r="O884" s="69"/>
      <c r="P884" s="69"/>
      <c r="Q884" s="69"/>
      <c r="R884" s="69"/>
      <c r="S884" s="326"/>
      <c r="T884" s="322">
        <f t="shared" si="120"/>
        <v>0</v>
      </c>
      <c r="U884" s="100">
        <f t="shared" si="121"/>
        <v>0</v>
      </c>
      <c r="V884" s="101">
        <f>D862</f>
        <v>2058</v>
      </c>
      <c r="W884" s="272" t="s">
        <v>20</v>
      </c>
      <c r="X884" s="95">
        <f t="shared" si="122"/>
        <v>0</v>
      </c>
      <c r="Y884" s="114"/>
    </row>
    <row r="885" spans="1:25" ht="16.5" thickBot="1" x14ac:dyDescent="0.25">
      <c r="A885" s="104"/>
      <c r="B885" s="105"/>
      <c r="C885" s="105"/>
      <c r="D885" s="105"/>
      <c r="E885" s="105"/>
      <c r="F885" s="112"/>
      <c r="G885" s="106"/>
      <c r="H885" s="107"/>
      <c r="I885" s="284"/>
      <c r="J885" s="69"/>
      <c r="K885" s="69"/>
      <c r="L885" s="69"/>
      <c r="M885" s="69"/>
      <c r="N885" s="69"/>
      <c r="O885" s="69"/>
      <c r="P885" s="69"/>
      <c r="Q885" s="69"/>
      <c r="R885" s="69"/>
      <c r="S885" s="326"/>
      <c r="T885" s="322">
        <f t="shared" si="120"/>
        <v>0</v>
      </c>
      <c r="U885" s="100">
        <f t="shared" si="121"/>
        <v>0</v>
      </c>
      <c r="V885" s="101">
        <f>D862</f>
        <v>2058</v>
      </c>
      <c r="W885" s="272" t="s">
        <v>82</v>
      </c>
      <c r="X885" s="95">
        <f t="shared" si="122"/>
        <v>0</v>
      </c>
      <c r="Y885" s="103" t="s">
        <v>519</v>
      </c>
    </row>
    <row r="886" spans="1:25" ht="16.5" thickBot="1" x14ac:dyDescent="0.25">
      <c r="A886" s="104"/>
      <c r="B886" s="105"/>
      <c r="C886" s="105"/>
      <c r="D886" s="105"/>
      <c r="E886" s="105"/>
      <c r="F886" s="112"/>
      <c r="G886" s="106"/>
      <c r="H886" s="107"/>
      <c r="I886" s="284"/>
      <c r="J886" s="69"/>
      <c r="K886" s="69"/>
      <c r="L886" s="69"/>
      <c r="M886" s="69"/>
      <c r="N886" s="69"/>
      <c r="O886" s="69"/>
      <c r="P886" s="69"/>
      <c r="Q886" s="69"/>
      <c r="R886" s="69"/>
      <c r="S886" s="326"/>
      <c r="T886" s="322">
        <f t="shared" si="120"/>
        <v>0</v>
      </c>
      <c r="U886" s="100">
        <f t="shared" si="121"/>
        <v>0</v>
      </c>
      <c r="V886" s="101">
        <f>D862</f>
        <v>2058</v>
      </c>
      <c r="W886" s="475" t="s">
        <v>190</v>
      </c>
      <c r="X886" s="95">
        <f t="shared" si="122"/>
        <v>0</v>
      </c>
      <c r="Y886" s="103" t="s">
        <v>594</v>
      </c>
    </row>
    <row r="887" spans="1:25" ht="16.5" thickBot="1" x14ac:dyDescent="0.25">
      <c r="A887" s="104"/>
      <c r="B887" s="105"/>
      <c r="C887" s="105"/>
      <c r="D887" s="105"/>
      <c r="E887" s="112"/>
      <c r="F887" s="112"/>
      <c r="G887" s="106"/>
      <c r="H887" s="107"/>
      <c r="I887" s="284">
        <v>2</v>
      </c>
      <c r="J887" s="69"/>
      <c r="K887" s="69"/>
      <c r="L887" s="69"/>
      <c r="M887" s="69"/>
      <c r="N887" s="69"/>
      <c r="O887" s="69"/>
      <c r="P887" s="69"/>
      <c r="Q887" s="69"/>
      <c r="R887" s="69"/>
      <c r="S887" s="326"/>
      <c r="T887" s="322">
        <f t="shared" si="120"/>
        <v>0</v>
      </c>
      <c r="U887" s="100">
        <f t="shared" si="121"/>
        <v>0</v>
      </c>
      <c r="V887" s="101">
        <f>D862</f>
        <v>2058</v>
      </c>
      <c r="W887" s="272" t="s">
        <v>13</v>
      </c>
      <c r="X887" s="95">
        <f t="shared" si="122"/>
        <v>0</v>
      </c>
      <c r="Y887" s="103"/>
    </row>
    <row r="888" spans="1:25" ht="16.5" thickBot="1" x14ac:dyDescent="0.25">
      <c r="A888" s="104"/>
      <c r="B888" s="105"/>
      <c r="C888" s="105"/>
      <c r="D888" s="105"/>
      <c r="E888" s="112"/>
      <c r="F888" s="112"/>
      <c r="G888" s="106"/>
      <c r="H888" s="107"/>
      <c r="I888" s="69">
        <v>2</v>
      </c>
      <c r="J888" s="69"/>
      <c r="K888" s="69"/>
      <c r="L888" s="69"/>
      <c r="M888" s="69"/>
      <c r="N888" s="69"/>
      <c r="O888" s="69"/>
      <c r="P888" s="69"/>
      <c r="Q888" s="69"/>
      <c r="R888" s="69"/>
      <c r="S888" s="326"/>
      <c r="T888" s="322">
        <f t="shared" si="120"/>
        <v>0</v>
      </c>
      <c r="U888" s="100">
        <f t="shared" si="121"/>
        <v>0</v>
      </c>
      <c r="V888" s="101">
        <f>D862</f>
        <v>2058</v>
      </c>
      <c r="W888" s="273" t="s">
        <v>198</v>
      </c>
      <c r="X888" s="95">
        <f t="shared" si="122"/>
        <v>0</v>
      </c>
      <c r="Y888" s="113"/>
    </row>
    <row r="889" spans="1:25" ht="16.5" thickBot="1" x14ac:dyDescent="0.25">
      <c r="A889" s="104"/>
      <c r="B889" s="105"/>
      <c r="C889" s="105"/>
      <c r="D889" s="105"/>
      <c r="E889" s="112"/>
      <c r="F889" s="112"/>
      <c r="G889" s="106"/>
      <c r="H889" s="107"/>
      <c r="I889" s="69">
        <v>1</v>
      </c>
      <c r="J889" s="69"/>
      <c r="K889" s="69"/>
      <c r="L889" s="69"/>
      <c r="M889" s="69"/>
      <c r="N889" s="69"/>
      <c r="O889" s="69"/>
      <c r="P889" s="69"/>
      <c r="Q889" s="69"/>
      <c r="R889" s="69"/>
      <c r="S889" s="326"/>
      <c r="T889" s="322">
        <f t="shared" si="120"/>
        <v>0</v>
      </c>
      <c r="U889" s="100">
        <f t="shared" si="121"/>
        <v>0</v>
      </c>
      <c r="V889" s="101">
        <f>D862</f>
        <v>2058</v>
      </c>
      <c r="W889" s="273" t="s">
        <v>100</v>
      </c>
      <c r="X889" s="95">
        <f t="shared" si="122"/>
        <v>0</v>
      </c>
      <c r="Y889" s="113"/>
    </row>
    <row r="890" spans="1:25" ht="16.5" thickBot="1" x14ac:dyDescent="0.25">
      <c r="A890" s="104"/>
      <c r="B890" s="105"/>
      <c r="C890" s="105"/>
      <c r="D890" s="105"/>
      <c r="E890" s="112"/>
      <c r="F890" s="112"/>
      <c r="G890" s="106"/>
      <c r="H890" s="115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329"/>
      <c r="T890" s="323">
        <f t="shared" si="120"/>
        <v>0</v>
      </c>
      <c r="U890" s="418">
        <f t="shared" si="121"/>
        <v>0</v>
      </c>
      <c r="V890" s="101">
        <f>D862</f>
        <v>2058</v>
      </c>
      <c r="W890" s="276" t="s">
        <v>29</v>
      </c>
      <c r="X890" s="95">
        <f t="shared" si="122"/>
        <v>0</v>
      </c>
      <c r="Y890" s="282"/>
    </row>
    <row r="891" spans="1:25" ht="16.5" thickBot="1" x14ac:dyDescent="0.3">
      <c r="A891" s="104"/>
      <c r="B891" s="105"/>
      <c r="C891" s="105"/>
      <c r="D891" s="105"/>
      <c r="E891" s="112"/>
      <c r="F891" s="112"/>
      <c r="G891" s="106"/>
      <c r="H891" s="89"/>
      <c r="I891" s="90"/>
      <c r="J891" s="314"/>
      <c r="K891" s="90"/>
      <c r="L891" s="90"/>
      <c r="M891" s="90"/>
      <c r="N891" s="90"/>
      <c r="O891" s="90"/>
      <c r="P891" s="90"/>
      <c r="Q891" s="90"/>
      <c r="R891" s="90"/>
      <c r="S891" s="90"/>
      <c r="T891" s="321"/>
      <c r="U891" s="321"/>
      <c r="V891" s="123"/>
      <c r="W891" s="277" t="s">
        <v>172</v>
      </c>
      <c r="X891" s="95">
        <f t="shared" si="122"/>
        <v>0</v>
      </c>
      <c r="Y891" s="103"/>
    </row>
    <row r="892" spans="1:25" ht="16.5" thickBot="1" x14ac:dyDescent="0.25">
      <c r="A892" s="104"/>
      <c r="B892" s="105"/>
      <c r="C892" s="105"/>
      <c r="D892" s="105"/>
      <c r="E892" s="112"/>
      <c r="F892" s="112"/>
      <c r="G892" s="117"/>
      <c r="H892" s="97">
        <v>2</v>
      </c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325"/>
      <c r="T892" s="324">
        <f t="shared" ref="T892:T900" si="123">SUM(H892,J892,L892,N892,P892,R892,S892)</f>
        <v>2</v>
      </c>
      <c r="U892" s="216">
        <f t="shared" si="121"/>
        <v>9.7181729834791054E-4</v>
      </c>
      <c r="V892" s="101">
        <f>D862</f>
        <v>2058</v>
      </c>
      <c r="W892" s="271" t="s">
        <v>13</v>
      </c>
      <c r="X892" s="95">
        <f t="shared" si="122"/>
        <v>2</v>
      </c>
      <c r="Y892" s="103"/>
    </row>
    <row r="893" spans="1:25" ht="16.5" thickBot="1" x14ac:dyDescent="0.25">
      <c r="A893" s="104"/>
      <c r="B893" s="105"/>
      <c r="C893" s="105"/>
      <c r="D893" s="105"/>
      <c r="E893" s="112"/>
      <c r="F893" s="112"/>
      <c r="G893" s="117"/>
      <c r="H893" s="107">
        <v>1</v>
      </c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326"/>
      <c r="T893" s="322">
        <f t="shared" si="123"/>
        <v>1</v>
      </c>
      <c r="U893" s="216">
        <f t="shared" si="121"/>
        <v>4.8590864917395527E-4</v>
      </c>
      <c r="V893" s="101">
        <f>D862</f>
        <v>2058</v>
      </c>
      <c r="W893" s="272" t="s">
        <v>87</v>
      </c>
      <c r="X893" s="95">
        <f t="shared" si="122"/>
        <v>1</v>
      </c>
      <c r="Y893" s="103" t="s">
        <v>592</v>
      </c>
    </row>
    <row r="894" spans="1:25" ht="16.5" thickBot="1" x14ac:dyDescent="0.25">
      <c r="A894" s="104"/>
      <c r="B894" s="105"/>
      <c r="C894" s="105"/>
      <c r="D894" s="105"/>
      <c r="E894" s="112"/>
      <c r="F894" s="112"/>
      <c r="G894" s="117"/>
      <c r="H894" s="107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326"/>
      <c r="T894" s="322">
        <f t="shared" si="123"/>
        <v>0</v>
      </c>
      <c r="U894" s="216">
        <f t="shared" si="121"/>
        <v>0</v>
      </c>
      <c r="V894" s="101">
        <f>D862</f>
        <v>2058</v>
      </c>
      <c r="W894" s="365" t="s">
        <v>16</v>
      </c>
      <c r="X894" s="95">
        <f t="shared" si="122"/>
        <v>0</v>
      </c>
      <c r="Y894" s="103" t="s">
        <v>593</v>
      </c>
    </row>
    <row r="895" spans="1:25" ht="16.5" thickBot="1" x14ac:dyDescent="0.25">
      <c r="A895" s="104"/>
      <c r="B895" s="105"/>
      <c r="C895" s="105"/>
      <c r="D895" s="105"/>
      <c r="E895" s="112"/>
      <c r="F895" s="112"/>
      <c r="G895" s="117"/>
      <c r="H895" s="107">
        <v>2</v>
      </c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326"/>
      <c r="T895" s="322">
        <f t="shared" si="123"/>
        <v>2</v>
      </c>
      <c r="U895" s="216">
        <f t="shared" si="121"/>
        <v>9.7181729834791054E-4</v>
      </c>
      <c r="V895" s="101">
        <f>D862</f>
        <v>2058</v>
      </c>
      <c r="W895" s="272" t="s">
        <v>75</v>
      </c>
      <c r="X895" s="95">
        <f t="shared" si="122"/>
        <v>2</v>
      </c>
      <c r="Y895" s="103" t="s">
        <v>283</v>
      </c>
    </row>
    <row r="896" spans="1:25" ht="16.5" thickBot="1" x14ac:dyDescent="0.25">
      <c r="A896" s="104"/>
      <c r="B896" s="105"/>
      <c r="C896" s="105"/>
      <c r="D896" s="105"/>
      <c r="E896" s="112"/>
      <c r="F896" s="112"/>
      <c r="G896" s="117"/>
      <c r="H896" s="107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326"/>
      <c r="T896" s="322">
        <f t="shared" si="123"/>
        <v>0</v>
      </c>
      <c r="U896" s="216">
        <f t="shared" si="121"/>
        <v>0</v>
      </c>
      <c r="V896" s="101">
        <f>D862</f>
        <v>2058</v>
      </c>
      <c r="W896" s="273" t="s">
        <v>522</v>
      </c>
      <c r="X896" s="95">
        <f t="shared" si="122"/>
        <v>0</v>
      </c>
      <c r="Y896" s="103"/>
    </row>
    <row r="897" spans="1:25" ht="16.5" thickBot="1" x14ac:dyDescent="0.25">
      <c r="A897" s="104"/>
      <c r="B897" s="105"/>
      <c r="C897" s="105"/>
      <c r="D897" s="105"/>
      <c r="E897" s="112"/>
      <c r="F897" s="112"/>
      <c r="G897" s="117"/>
      <c r="H897" s="107">
        <v>1</v>
      </c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326"/>
      <c r="T897" s="322">
        <f t="shared" si="123"/>
        <v>1</v>
      </c>
      <c r="U897" s="216">
        <f t="shared" si="121"/>
        <v>4.8590864917395527E-4</v>
      </c>
      <c r="V897" s="101">
        <f>D862</f>
        <v>2058</v>
      </c>
      <c r="W897" s="273" t="s">
        <v>28</v>
      </c>
      <c r="X897" s="95">
        <f t="shared" si="122"/>
        <v>1</v>
      </c>
      <c r="Y897" s="103"/>
    </row>
    <row r="898" spans="1:25" ht="16.5" thickBot="1" x14ac:dyDescent="0.25">
      <c r="A898" s="104"/>
      <c r="B898" s="105"/>
      <c r="C898" s="105"/>
      <c r="D898" s="105"/>
      <c r="E898" s="112"/>
      <c r="F898" s="112"/>
      <c r="G898" s="117"/>
      <c r="H898" s="115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329"/>
      <c r="T898" s="322">
        <f t="shared" si="123"/>
        <v>0</v>
      </c>
      <c r="U898" s="216">
        <f t="shared" si="121"/>
        <v>0</v>
      </c>
      <c r="V898" s="101">
        <f>D862</f>
        <v>2058</v>
      </c>
      <c r="W898" s="276" t="s">
        <v>184</v>
      </c>
      <c r="X898" s="95">
        <f t="shared" si="122"/>
        <v>0</v>
      </c>
      <c r="Y898" s="103"/>
    </row>
    <row r="899" spans="1:25" ht="16.5" thickBot="1" x14ac:dyDescent="0.25">
      <c r="A899" s="104"/>
      <c r="B899" s="105"/>
      <c r="C899" s="105"/>
      <c r="D899" s="105"/>
      <c r="E899" s="112"/>
      <c r="F899" s="112"/>
      <c r="G899" s="117"/>
      <c r="H899" s="115">
        <v>1</v>
      </c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329"/>
      <c r="T899" s="322">
        <f t="shared" si="123"/>
        <v>1</v>
      </c>
      <c r="U899" s="216">
        <f t="shared" si="121"/>
        <v>4.8590864917395527E-4</v>
      </c>
      <c r="V899" s="101">
        <f>D862</f>
        <v>2058</v>
      </c>
      <c r="W899" s="272" t="s">
        <v>89</v>
      </c>
      <c r="X899" s="95">
        <f t="shared" si="122"/>
        <v>1</v>
      </c>
      <c r="Y899" s="103"/>
    </row>
    <row r="900" spans="1:25" ht="16.5" thickBot="1" x14ac:dyDescent="0.25">
      <c r="A900" s="125"/>
      <c r="B900" s="126"/>
      <c r="C900" s="126"/>
      <c r="D900" s="126"/>
      <c r="E900" s="127"/>
      <c r="F900" s="127"/>
      <c r="G900" s="128"/>
      <c r="H900" s="115">
        <v>10</v>
      </c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329"/>
      <c r="T900" s="322">
        <f t="shared" si="123"/>
        <v>10</v>
      </c>
      <c r="U900" s="418">
        <f t="shared" si="121"/>
        <v>4.859086491739553E-3</v>
      </c>
      <c r="V900" s="101">
        <f>D862</f>
        <v>2058</v>
      </c>
      <c r="W900" s="274" t="s">
        <v>163</v>
      </c>
      <c r="X900" s="279">
        <f>T900</f>
        <v>10</v>
      </c>
      <c r="Y900" s="285"/>
    </row>
    <row r="901" spans="1:25" ht="15.75" thickBot="1" x14ac:dyDescent="0.25">
      <c r="A901" s="130"/>
      <c r="B901" s="130"/>
      <c r="C901" s="130"/>
      <c r="D901" s="130"/>
      <c r="E901" s="130"/>
      <c r="F901" s="130"/>
      <c r="G901" s="53" t="s">
        <v>5</v>
      </c>
      <c r="H901" s="131">
        <f t="shared" ref="H901:S901" si="124">SUM(H863:H900)</f>
        <v>138</v>
      </c>
      <c r="I901" s="131">
        <f t="shared" si="124"/>
        <v>46</v>
      </c>
      <c r="J901" s="131">
        <f t="shared" si="124"/>
        <v>15</v>
      </c>
      <c r="K901" s="131">
        <f t="shared" si="124"/>
        <v>0</v>
      </c>
      <c r="L901" s="131">
        <f t="shared" si="124"/>
        <v>0</v>
      </c>
      <c r="M901" s="131">
        <f t="shared" si="124"/>
        <v>0</v>
      </c>
      <c r="N901" s="131">
        <f t="shared" si="124"/>
        <v>0</v>
      </c>
      <c r="O901" s="131">
        <f t="shared" si="124"/>
        <v>0</v>
      </c>
      <c r="P901" s="131">
        <f t="shared" si="124"/>
        <v>0</v>
      </c>
      <c r="Q901" s="131">
        <f t="shared" si="124"/>
        <v>0</v>
      </c>
      <c r="R901" s="131">
        <f t="shared" si="124"/>
        <v>0</v>
      </c>
      <c r="S901" s="131">
        <f t="shared" si="124"/>
        <v>27</v>
      </c>
      <c r="T901" s="262">
        <f>SUM(H901,J901,L901,N901,P901,R901,S901)</f>
        <v>180</v>
      </c>
      <c r="U901" s="479">
        <f t="shared" si="121"/>
        <v>8.7463556851311949E-2</v>
      </c>
      <c r="V901" s="101">
        <f>D862</f>
        <v>2058</v>
      </c>
      <c r="W901" s="46"/>
    </row>
  </sheetData>
  <conditionalFormatting sqref="U43:V43 U1:V1 U87:V87 U129:V130 U172:V172 U216:V216 U258:V259 U301:V302 U346:V346 U388:V389 U431:V432 U474:V475 U517:V518 U560:V561 U603:V604 U646:V647 U689:V690 U732:V733 U775:V775 U817:V818 U860:V860 U902:V1048576">
    <cfRule type="cellIs" dxfId="149" priority="3355" operator="greaterThan">
      <formula>0.2</formula>
    </cfRule>
  </conditionalFormatting>
  <conditionalFormatting sqref="U4:U31">
    <cfRule type="cellIs" dxfId="148" priority="99" operator="greaterThan">
      <formula>0.2</formula>
    </cfRule>
  </conditionalFormatting>
  <conditionalFormatting sqref="U2:V3">
    <cfRule type="cellIs" dxfId="147" priority="98" operator="greaterThan">
      <formula>0.2</formula>
    </cfRule>
  </conditionalFormatting>
  <conditionalFormatting sqref="U33:U42">
    <cfRule type="cellIs" dxfId="146" priority="96" operator="greaterThan">
      <formula>0.2</formula>
    </cfRule>
  </conditionalFormatting>
  <conditionalFormatting sqref="U4:U31 U33:U42">
    <cfRule type="colorScale" priority="97">
      <colorScale>
        <cfvo type="min"/>
        <cfvo type="max"/>
        <color rgb="FFFCFCFF"/>
        <color rgb="FFF8696B"/>
      </colorScale>
    </cfRule>
  </conditionalFormatting>
  <conditionalFormatting sqref="U86:V86 U44:V44">
    <cfRule type="cellIs" dxfId="145" priority="95" operator="greaterThan">
      <formula>0.2</formula>
    </cfRule>
  </conditionalFormatting>
  <conditionalFormatting sqref="U47:U74">
    <cfRule type="cellIs" dxfId="144" priority="94" operator="greaterThan">
      <formula>0.2</formula>
    </cfRule>
  </conditionalFormatting>
  <conditionalFormatting sqref="U45:V46">
    <cfRule type="cellIs" dxfId="143" priority="93" operator="greaterThan">
      <formula>0.2</formula>
    </cfRule>
  </conditionalFormatting>
  <conditionalFormatting sqref="U76:U85">
    <cfRule type="cellIs" dxfId="142" priority="91" operator="greaterThan">
      <formula>0.2</formula>
    </cfRule>
  </conditionalFormatting>
  <conditionalFormatting sqref="U47:U74 U76:U85">
    <cfRule type="colorScale" priority="92">
      <colorScale>
        <cfvo type="min"/>
        <cfvo type="max"/>
        <color rgb="FFFCFCFF"/>
        <color rgb="FFF8696B"/>
      </colorScale>
    </cfRule>
  </conditionalFormatting>
  <conditionalFormatting sqref="U90:U117">
    <cfRule type="cellIs" dxfId="141" priority="90" operator="greaterThan">
      <formula>0.2</formula>
    </cfRule>
  </conditionalFormatting>
  <conditionalFormatting sqref="U88:V89">
    <cfRule type="cellIs" dxfId="140" priority="89" operator="greaterThan">
      <formula>0.2</formula>
    </cfRule>
  </conditionalFormatting>
  <conditionalFormatting sqref="U119:U128">
    <cfRule type="cellIs" dxfId="139" priority="87" operator="greaterThan">
      <formula>0.2</formula>
    </cfRule>
  </conditionalFormatting>
  <conditionalFormatting sqref="U90:U117 U119:U128">
    <cfRule type="colorScale" priority="88">
      <colorScale>
        <cfvo type="min"/>
        <cfvo type="max"/>
        <color rgb="FFFCFCFF"/>
        <color rgb="FFF8696B"/>
      </colorScale>
    </cfRule>
  </conditionalFormatting>
  <conditionalFormatting sqref="U133:U160">
    <cfRule type="cellIs" dxfId="138" priority="86" operator="greaterThan">
      <formula>0.2</formula>
    </cfRule>
  </conditionalFormatting>
  <conditionalFormatting sqref="U131:V132">
    <cfRule type="cellIs" dxfId="137" priority="85" operator="greaterThan">
      <formula>0.2</formula>
    </cfRule>
  </conditionalFormatting>
  <conditionalFormatting sqref="U162:U171">
    <cfRule type="cellIs" dxfId="136" priority="83" operator="greaterThan">
      <formula>0.2</formula>
    </cfRule>
  </conditionalFormatting>
  <conditionalFormatting sqref="U133:U160 U162:U171">
    <cfRule type="colorScale" priority="84">
      <colorScale>
        <cfvo type="min"/>
        <cfvo type="max"/>
        <color rgb="FFFCFCFF"/>
        <color rgb="FFF8696B"/>
      </colorScale>
    </cfRule>
  </conditionalFormatting>
  <conditionalFormatting sqref="U173:V173 U215:V215">
    <cfRule type="cellIs" dxfId="135" priority="82" operator="greaterThan">
      <formula>0.2</formula>
    </cfRule>
  </conditionalFormatting>
  <conditionalFormatting sqref="U176:U203">
    <cfRule type="cellIs" dxfId="134" priority="81" operator="greaterThan">
      <formula>0.2</formula>
    </cfRule>
  </conditionalFormatting>
  <conditionalFormatting sqref="U174:V175">
    <cfRule type="cellIs" dxfId="133" priority="80" operator="greaterThan">
      <formula>0.2</formula>
    </cfRule>
  </conditionalFormatting>
  <conditionalFormatting sqref="U205:U214">
    <cfRule type="cellIs" dxfId="132" priority="78" operator="greaterThan">
      <formula>0.2</formula>
    </cfRule>
  </conditionalFormatting>
  <conditionalFormatting sqref="U176:U203 U205:U214">
    <cfRule type="colorScale" priority="79">
      <colorScale>
        <cfvo type="min"/>
        <cfvo type="max"/>
        <color rgb="FFFCFCFF"/>
        <color rgb="FFF8696B"/>
      </colorScale>
    </cfRule>
  </conditionalFormatting>
  <conditionalFormatting sqref="U219:U246">
    <cfRule type="cellIs" dxfId="131" priority="77" operator="greaterThan">
      <formula>0.2</formula>
    </cfRule>
  </conditionalFormatting>
  <conditionalFormatting sqref="U217:V218">
    <cfRule type="cellIs" dxfId="130" priority="76" operator="greaterThan">
      <formula>0.2</formula>
    </cfRule>
  </conditionalFormatting>
  <conditionalFormatting sqref="U248:U257">
    <cfRule type="cellIs" dxfId="129" priority="74" operator="greaterThan">
      <formula>0.2</formula>
    </cfRule>
  </conditionalFormatting>
  <conditionalFormatting sqref="U219:U246 U248:U257">
    <cfRule type="colorScale" priority="75">
      <colorScale>
        <cfvo type="min"/>
        <cfvo type="max"/>
        <color rgb="FFFCFCFF"/>
        <color rgb="FFF8696B"/>
      </colorScale>
    </cfRule>
  </conditionalFormatting>
  <conditionalFormatting sqref="U262:U289">
    <cfRule type="cellIs" dxfId="128" priority="73" operator="greaterThan">
      <formula>0.2</formula>
    </cfRule>
  </conditionalFormatting>
  <conditionalFormatting sqref="U260:V261">
    <cfRule type="cellIs" dxfId="127" priority="72" operator="greaterThan">
      <formula>0.2</formula>
    </cfRule>
  </conditionalFormatting>
  <conditionalFormatting sqref="U291:U300">
    <cfRule type="cellIs" dxfId="126" priority="70" operator="greaterThan">
      <formula>0.2</formula>
    </cfRule>
  </conditionalFormatting>
  <conditionalFormatting sqref="U262:U289 U291:U300">
    <cfRule type="colorScale" priority="71">
      <colorScale>
        <cfvo type="min"/>
        <cfvo type="max"/>
        <color rgb="FFFCFCFF"/>
        <color rgb="FFF8696B"/>
      </colorScale>
    </cfRule>
  </conditionalFormatting>
  <conditionalFormatting sqref="U303:V303 U345:V345">
    <cfRule type="cellIs" dxfId="125" priority="69" operator="greaterThan">
      <formula>0.2</formula>
    </cfRule>
  </conditionalFormatting>
  <conditionalFormatting sqref="U306:U333">
    <cfRule type="cellIs" dxfId="124" priority="68" operator="greaterThan">
      <formula>0.2</formula>
    </cfRule>
  </conditionalFormatting>
  <conditionalFormatting sqref="U304:V305">
    <cfRule type="cellIs" dxfId="123" priority="67" operator="greaterThan">
      <formula>0.2</formula>
    </cfRule>
  </conditionalFormatting>
  <conditionalFormatting sqref="U335:U344">
    <cfRule type="cellIs" dxfId="122" priority="65" operator="greaterThan">
      <formula>0.2</formula>
    </cfRule>
  </conditionalFormatting>
  <conditionalFormatting sqref="U306:U333 U335:U344">
    <cfRule type="colorScale" priority="66">
      <colorScale>
        <cfvo type="min"/>
        <cfvo type="max"/>
        <color rgb="FFFCFCFF"/>
        <color rgb="FFF8696B"/>
      </colorScale>
    </cfRule>
  </conditionalFormatting>
  <conditionalFormatting sqref="U349:U376">
    <cfRule type="cellIs" dxfId="121" priority="64" operator="greaterThan">
      <formula>0.2</formula>
    </cfRule>
  </conditionalFormatting>
  <conditionalFormatting sqref="U347:V348">
    <cfRule type="cellIs" dxfId="120" priority="63" operator="greaterThan">
      <formula>0.2</formula>
    </cfRule>
  </conditionalFormatting>
  <conditionalFormatting sqref="U378:U387">
    <cfRule type="cellIs" dxfId="119" priority="61" operator="greaterThan">
      <formula>0.2</formula>
    </cfRule>
  </conditionalFormatting>
  <conditionalFormatting sqref="U349:U376 U378:U387">
    <cfRule type="colorScale" priority="62">
      <colorScale>
        <cfvo type="min"/>
        <cfvo type="max"/>
        <color rgb="FFFCFCFF"/>
        <color rgb="FFF8696B"/>
      </colorScale>
    </cfRule>
  </conditionalFormatting>
  <conditionalFormatting sqref="U392:U419">
    <cfRule type="cellIs" dxfId="118" priority="60" operator="greaterThan">
      <formula>0.2</formula>
    </cfRule>
  </conditionalFormatting>
  <conditionalFormatting sqref="U390:V391">
    <cfRule type="cellIs" dxfId="117" priority="59" operator="greaterThan">
      <formula>0.2</formula>
    </cfRule>
  </conditionalFormatting>
  <conditionalFormatting sqref="U421:U430">
    <cfRule type="cellIs" dxfId="116" priority="57" operator="greaterThan">
      <formula>0.2</formula>
    </cfRule>
  </conditionalFormatting>
  <conditionalFormatting sqref="U392:U419 U421:U430">
    <cfRule type="colorScale" priority="58">
      <colorScale>
        <cfvo type="min"/>
        <cfvo type="max"/>
        <color rgb="FFFCFCFF"/>
        <color rgb="FFF8696B"/>
      </colorScale>
    </cfRule>
  </conditionalFormatting>
  <conditionalFormatting sqref="U435:U462">
    <cfRule type="cellIs" dxfId="115" priority="56" operator="greaterThan">
      <formula>0.2</formula>
    </cfRule>
  </conditionalFormatting>
  <conditionalFormatting sqref="U433:V434">
    <cfRule type="cellIs" dxfId="114" priority="55" operator="greaterThan">
      <formula>0.2</formula>
    </cfRule>
  </conditionalFormatting>
  <conditionalFormatting sqref="U464:U473">
    <cfRule type="cellIs" dxfId="113" priority="53" operator="greaterThan">
      <formula>0.2</formula>
    </cfRule>
  </conditionalFormatting>
  <conditionalFormatting sqref="U435:U462 U464:U473">
    <cfRule type="colorScale" priority="54">
      <colorScale>
        <cfvo type="min"/>
        <cfvo type="max"/>
        <color rgb="FFFCFCFF"/>
        <color rgb="FFF8696B"/>
      </colorScale>
    </cfRule>
  </conditionalFormatting>
  <conditionalFormatting sqref="U478:U505">
    <cfRule type="cellIs" dxfId="112" priority="52" operator="greaterThan">
      <formula>0.2</formula>
    </cfRule>
  </conditionalFormatting>
  <conditionalFormatting sqref="U476:V477">
    <cfRule type="cellIs" dxfId="111" priority="51" operator="greaterThan">
      <formula>0.2</formula>
    </cfRule>
  </conditionalFormatting>
  <conditionalFormatting sqref="U507:U516">
    <cfRule type="cellIs" dxfId="110" priority="49" operator="greaterThan">
      <formula>0.2</formula>
    </cfRule>
  </conditionalFormatting>
  <conditionalFormatting sqref="U478:U505 U507:U516">
    <cfRule type="colorScale" priority="50">
      <colorScale>
        <cfvo type="min"/>
        <cfvo type="max"/>
        <color rgb="FFFCFCFF"/>
        <color rgb="FFF8696B"/>
      </colorScale>
    </cfRule>
  </conditionalFormatting>
  <conditionalFormatting sqref="U521:U548">
    <cfRule type="cellIs" dxfId="109" priority="48" operator="greaterThan">
      <formula>0.2</formula>
    </cfRule>
  </conditionalFormatting>
  <conditionalFormatting sqref="U519:V520">
    <cfRule type="cellIs" dxfId="108" priority="47" operator="greaterThan">
      <formula>0.2</formula>
    </cfRule>
  </conditionalFormatting>
  <conditionalFormatting sqref="U550:U559">
    <cfRule type="cellIs" dxfId="107" priority="45" operator="greaterThan">
      <formula>0.2</formula>
    </cfRule>
  </conditionalFormatting>
  <conditionalFormatting sqref="U521:U548 U550:U559">
    <cfRule type="colorScale" priority="46">
      <colorScale>
        <cfvo type="min"/>
        <cfvo type="max"/>
        <color rgb="FFFCFCFF"/>
        <color rgb="FFF8696B"/>
      </colorScale>
    </cfRule>
  </conditionalFormatting>
  <conditionalFormatting sqref="U564:U591">
    <cfRule type="cellIs" dxfId="106" priority="44" operator="greaterThan">
      <formula>0.2</formula>
    </cfRule>
  </conditionalFormatting>
  <conditionalFormatting sqref="U562:V563">
    <cfRule type="cellIs" dxfId="105" priority="43" operator="greaterThan">
      <formula>0.2</formula>
    </cfRule>
  </conditionalFormatting>
  <conditionalFormatting sqref="U593:U602">
    <cfRule type="cellIs" dxfId="104" priority="41" operator="greaterThan">
      <formula>0.2</formula>
    </cfRule>
  </conditionalFormatting>
  <conditionalFormatting sqref="U564:U591 U593:U602">
    <cfRule type="colorScale" priority="42">
      <colorScale>
        <cfvo type="min"/>
        <cfvo type="max"/>
        <color rgb="FFFCFCFF"/>
        <color rgb="FFF8696B"/>
      </colorScale>
    </cfRule>
  </conditionalFormatting>
  <conditionalFormatting sqref="U607:U634">
    <cfRule type="cellIs" dxfId="103" priority="40" operator="greaterThan">
      <formula>0.2</formula>
    </cfRule>
  </conditionalFormatting>
  <conditionalFormatting sqref="U605:V606">
    <cfRule type="cellIs" dxfId="102" priority="39" operator="greaterThan">
      <formula>0.2</formula>
    </cfRule>
  </conditionalFormatting>
  <conditionalFormatting sqref="U636:U645">
    <cfRule type="cellIs" dxfId="101" priority="37" operator="greaterThan">
      <formula>0.2</formula>
    </cfRule>
  </conditionalFormatting>
  <conditionalFormatting sqref="U607:U634 U636:U645">
    <cfRule type="colorScale" priority="38">
      <colorScale>
        <cfvo type="min"/>
        <cfvo type="max"/>
        <color rgb="FFFCFCFF"/>
        <color rgb="FFF8696B"/>
      </colorScale>
    </cfRule>
  </conditionalFormatting>
  <conditionalFormatting sqref="U650:U677">
    <cfRule type="cellIs" dxfId="100" priority="36" operator="greaterThan">
      <formula>0.2</formula>
    </cfRule>
  </conditionalFormatting>
  <conditionalFormatting sqref="U648:V649">
    <cfRule type="cellIs" dxfId="99" priority="35" operator="greaterThan">
      <formula>0.2</formula>
    </cfRule>
  </conditionalFormatting>
  <conditionalFormatting sqref="U679:U688">
    <cfRule type="cellIs" dxfId="98" priority="33" operator="greaterThan">
      <formula>0.2</formula>
    </cfRule>
  </conditionalFormatting>
  <conditionalFormatting sqref="U650:U677 U679:U688">
    <cfRule type="colorScale" priority="34">
      <colorScale>
        <cfvo type="min"/>
        <cfvo type="max"/>
        <color rgb="FFFCFCFF"/>
        <color rgb="FFF8696B"/>
      </colorScale>
    </cfRule>
  </conditionalFormatting>
  <conditionalFormatting sqref="U693:U720">
    <cfRule type="cellIs" dxfId="97" priority="32" operator="greaterThan">
      <formula>0.2</formula>
    </cfRule>
  </conditionalFormatting>
  <conditionalFormatting sqref="U691:V692">
    <cfRule type="cellIs" dxfId="96" priority="31" operator="greaterThan">
      <formula>0.2</formula>
    </cfRule>
  </conditionalFormatting>
  <conditionalFormatting sqref="U722:U731">
    <cfRule type="cellIs" dxfId="95" priority="29" operator="greaterThan">
      <formula>0.2</formula>
    </cfRule>
  </conditionalFormatting>
  <conditionalFormatting sqref="U693:U720 U722:U731">
    <cfRule type="colorScale" priority="30">
      <colorScale>
        <cfvo type="min"/>
        <cfvo type="max"/>
        <color rgb="FFFCFCFF"/>
        <color rgb="FFF8696B"/>
      </colorScale>
    </cfRule>
  </conditionalFormatting>
  <conditionalFormatting sqref="U736:U763">
    <cfRule type="cellIs" dxfId="94" priority="28" operator="greaterThan">
      <formula>0.2</formula>
    </cfRule>
  </conditionalFormatting>
  <conditionalFormatting sqref="U734:V735">
    <cfRule type="cellIs" dxfId="93" priority="27" operator="greaterThan">
      <formula>0.2</formula>
    </cfRule>
  </conditionalFormatting>
  <conditionalFormatting sqref="U765:U774">
    <cfRule type="cellIs" dxfId="92" priority="25" operator="greaterThan">
      <formula>0.2</formula>
    </cfRule>
  </conditionalFormatting>
  <conditionalFormatting sqref="U736:U763 U765:U774">
    <cfRule type="colorScale" priority="26">
      <colorScale>
        <cfvo type="min"/>
        <cfvo type="max"/>
        <color rgb="FFFCFCFF"/>
        <color rgb="FFF8696B"/>
      </colorScale>
    </cfRule>
  </conditionalFormatting>
  <conditionalFormatting sqref="U778:U805">
    <cfRule type="cellIs" dxfId="91" priority="24" operator="greaterThan">
      <formula>0.2</formula>
    </cfRule>
  </conditionalFormatting>
  <conditionalFormatting sqref="U776:V777">
    <cfRule type="cellIs" dxfId="90" priority="23" operator="greaterThan">
      <formula>0.2</formula>
    </cfRule>
  </conditionalFormatting>
  <conditionalFormatting sqref="U807:U816">
    <cfRule type="cellIs" dxfId="89" priority="21" operator="greaterThan">
      <formula>0.2</formula>
    </cfRule>
  </conditionalFormatting>
  <conditionalFormatting sqref="U778:U805 U807:U816">
    <cfRule type="colorScale" priority="22">
      <colorScale>
        <cfvo type="min"/>
        <cfvo type="max"/>
        <color rgb="FFFCFCFF"/>
        <color rgb="FFF8696B"/>
      </colorScale>
    </cfRule>
  </conditionalFormatting>
  <conditionalFormatting sqref="U821:U848">
    <cfRule type="cellIs" dxfId="88" priority="20" operator="greaterThan">
      <formula>0.2</formula>
    </cfRule>
  </conditionalFormatting>
  <conditionalFormatting sqref="U819:V820">
    <cfRule type="cellIs" dxfId="87" priority="19" operator="greaterThan">
      <formula>0.2</formula>
    </cfRule>
  </conditionalFormatting>
  <conditionalFormatting sqref="U850:U859">
    <cfRule type="cellIs" dxfId="86" priority="17" operator="greaterThan">
      <formula>0.2</formula>
    </cfRule>
  </conditionalFormatting>
  <conditionalFormatting sqref="U821:U848 U850:U859">
    <cfRule type="colorScale" priority="18">
      <colorScale>
        <cfvo type="min"/>
        <cfvo type="max"/>
        <color rgb="FFFCFCFF"/>
        <color rgb="FFF8696B"/>
      </colorScale>
    </cfRule>
  </conditionalFormatting>
  <conditionalFormatting sqref="U863:U890">
    <cfRule type="cellIs" dxfId="85" priority="16" operator="greaterThan">
      <formula>0.2</formula>
    </cfRule>
  </conditionalFormatting>
  <conditionalFormatting sqref="U861:V862">
    <cfRule type="cellIs" dxfId="84" priority="15" operator="greaterThan">
      <formula>0.2</formula>
    </cfRule>
  </conditionalFormatting>
  <conditionalFormatting sqref="U892:U901">
    <cfRule type="cellIs" dxfId="83" priority="13" operator="greaterThan">
      <formula>0.2</formula>
    </cfRule>
  </conditionalFormatting>
  <conditionalFormatting sqref="U863:U890 U892:U901">
    <cfRule type="colorScale" priority="1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U29"/>
  <sheetViews>
    <sheetView showGridLines="0" zoomScaleNormal="100" workbookViewId="0">
      <selection activeCell="T15" sqref="T15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11" bestFit="1" customWidth="1"/>
    <col min="16" max="17" width="10.71093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493" t="s">
        <v>107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21" ht="26.25" customHeight="1" x14ac:dyDescent="0.25">
      <c r="O3" s="494" t="s">
        <v>53</v>
      </c>
      <c r="P3" s="495"/>
      <c r="Q3" s="495"/>
      <c r="R3" s="495"/>
    </row>
    <row r="4" spans="1:21" x14ac:dyDescent="0.25">
      <c r="O4" s="496" t="s">
        <v>21</v>
      </c>
      <c r="P4" s="497"/>
      <c r="Q4" s="498"/>
      <c r="R4" s="32" t="s">
        <v>25</v>
      </c>
    </row>
    <row r="5" spans="1:21" x14ac:dyDescent="0.25">
      <c r="O5" s="434" t="s">
        <v>16</v>
      </c>
      <c r="P5" s="435"/>
      <c r="Q5" s="436"/>
      <c r="R5" s="331">
        <f ca="1">SUMIF('EB016-EB216'!$W$89:$X$300,O5,'EB016-EB216'!$X$89:$X$300)</f>
        <v>126</v>
      </c>
    </row>
    <row r="6" spans="1:21" x14ac:dyDescent="0.25">
      <c r="O6" s="434" t="s">
        <v>6</v>
      </c>
      <c r="P6" s="435"/>
      <c r="Q6" s="436"/>
      <c r="R6" s="331">
        <f ca="1">SUMIF('EB016-EB216'!$W$89:$X$300,O6,'EB016-EB216'!$X$89:$X$300)</f>
        <v>54</v>
      </c>
    </row>
    <row r="7" spans="1:21" x14ac:dyDescent="0.25">
      <c r="O7" s="434" t="s">
        <v>35</v>
      </c>
      <c r="P7" s="435"/>
      <c r="Q7" s="436"/>
      <c r="R7" s="331">
        <f ca="1">SUMIF('EB016-EB216'!$W$89:$X$300,O7,'EB016-EB216'!$X$89:$X$300)</f>
        <v>47</v>
      </c>
    </row>
    <row r="8" spans="1:21" x14ac:dyDescent="0.25">
      <c r="O8" s="434" t="s">
        <v>14</v>
      </c>
      <c r="P8" s="435"/>
      <c r="Q8" s="436"/>
      <c r="R8" s="331">
        <f ca="1">SUMIF('EB016-EB216'!$W$89:$X$300,O8,'EB016-EB216'!$X$89:$X$300)</f>
        <v>45</v>
      </c>
    </row>
    <row r="9" spans="1:21" x14ac:dyDescent="0.25">
      <c r="O9" s="434" t="s">
        <v>0</v>
      </c>
      <c r="P9" s="435"/>
      <c r="Q9" s="436"/>
      <c r="R9" s="331">
        <f ca="1">SUMIF('EB016-EB216'!$W$89:$X$300,O9,'EB016-EB216'!$X$89:$X$300)</f>
        <v>19</v>
      </c>
    </row>
    <row r="10" spans="1:21" ht="15.75" x14ac:dyDescent="0.25">
      <c r="O10" s="434" t="s">
        <v>12</v>
      </c>
      <c r="P10" s="435"/>
      <c r="Q10" s="436"/>
      <c r="R10" s="331">
        <f ca="1">SUMIF('EB016-EB216'!$W$89:$X$300,O10,'EB016-EB216'!$X$89:$X$300)</f>
        <v>13</v>
      </c>
      <c r="U10" s="133"/>
    </row>
    <row r="11" spans="1:21" x14ac:dyDescent="0.25">
      <c r="O11" s="434" t="s">
        <v>15</v>
      </c>
      <c r="P11" s="435"/>
      <c r="Q11" s="436"/>
      <c r="R11" s="331">
        <f ca="1">SUMIF('EB016-EB216'!$W$89:$X$300,O11,'EB016-EB216'!$X$89:$X$300)</f>
        <v>12</v>
      </c>
    </row>
    <row r="12" spans="1:21" x14ac:dyDescent="0.25">
      <c r="O12" s="434" t="s">
        <v>3</v>
      </c>
      <c r="P12" s="435"/>
      <c r="Q12" s="436"/>
      <c r="R12" s="331">
        <f ca="1">SUMIF('EB016-EB216'!$W$89:$X$300,O12,'EB016-EB216'!$X$89:$X$300)</f>
        <v>5</v>
      </c>
    </row>
    <row r="13" spans="1:21" x14ac:dyDescent="0.25">
      <c r="O13" s="434" t="s">
        <v>13</v>
      </c>
      <c r="P13" s="435"/>
      <c r="Q13" s="436"/>
      <c r="R13" s="331">
        <f ca="1">SUMIF('EB016-EB216'!$W$89:$X$300,O13,'EB016-EB216'!$X$89:$X$300)</f>
        <v>4</v>
      </c>
    </row>
    <row r="14" spans="1:21" x14ac:dyDescent="0.25">
      <c r="O14" s="434" t="s">
        <v>8</v>
      </c>
      <c r="P14" s="435"/>
      <c r="Q14" s="436"/>
      <c r="R14" s="331">
        <f ca="1">SUMIF('EB016-EB216'!$W$89:$X$300,O14,'EB016-EB216'!$X$89:$X$300)</f>
        <v>3</v>
      </c>
    </row>
    <row r="15" spans="1:21" x14ac:dyDescent="0.25">
      <c r="O15" s="434" t="s">
        <v>32</v>
      </c>
      <c r="P15" s="435"/>
      <c r="Q15" s="436"/>
      <c r="R15" s="331">
        <f ca="1">SUMIF('EB016-EB216'!$W$89:$X$300,O15,'EB016-EB216'!$X$89:$X$300)</f>
        <v>2</v>
      </c>
    </row>
    <row r="16" spans="1:21" x14ac:dyDescent="0.25">
      <c r="O16" s="434" t="s">
        <v>9</v>
      </c>
      <c r="P16" s="435"/>
      <c r="Q16" s="436"/>
      <c r="R16" s="331">
        <f ca="1">SUMIF('EB016-EB216'!$W$89:$X$300,O16,'EB016-EB216'!$X$89:$X$300)</f>
        <v>1</v>
      </c>
    </row>
    <row r="17" spans="1:18" x14ac:dyDescent="0.25">
      <c r="O17" s="434" t="s">
        <v>20</v>
      </c>
      <c r="P17" s="435"/>
      <c r="Q17" s="436"/>
      <c r="R17" s="331">
        <f ca="1">SUMIF('EB016-EB216'!$W$89:$X$300,O17,'EB016-EB216'!$X$89:$X$300)</f>
        <v>0</v>
      </c>
    </row>
    <row r="18" spans="1:18" x14ac:dyDescent="0.25">
      <c r="O18" s="434" t="s">
        <v>11</v>
      </c>
      <c r="P18" s="435"/>
      <c r="Q18" s="436"/>
      <c r="R18" s="331">
        <f ca="1">SUMIF('EB016-EB216'!$W$89:$X$300,O18,'EB016-EB216'!$X$89:$X$300)</f>
        <v>0</v>
      </c>
    </row>
    <row r="19" spans="1:18" x14ac:dyDescent="0.25">
      <c r="O19" s="434" t="s">
        <v>45</v>
      </c>
      <c r="P19" s="435"/>
      <c r="Q19" s="436"/>
      <c r="R19" s="331">
        <f ca="1">SUMIF('EB016-EB216'!$W$89:$X$300,O19,'EB016-EB216'!$X$89:$X$300)</f>
        <v>0</v>
      </c>
    </row>
    <row r="20" spans="1:18" ht="15.75" customHeight="1" x14ac:dyDescent="0.25">
      <c r="O20" s="434" t="s">
        <v>37</v>
      </c>
      <c r="P20" s="435"/>
      <c r="Q20" s="436"/>
      <c r="R20" s="331">
        <f ca="1">SUMIF('EB016-EB216'!$W$89:$X$300,O20,'EB016-EB216'!$X$89:$X$300)</f>
        <v>0</v>
      </c>
    </row>
    <row r="21" spans="1:18" ht="27.75" customHeight="1" x14ac:dyDescent="0.25">
      <c r="A21" s="500" t="s">
        <v>66</v>
      </c>
      <c r="B21" s="501"/>
      <c r="C21" s="501"/>
      <c r="D21" s="501"/>
      <c r="E21" s="502"/>
      <c r="O21" s="434" t="s">
        <v>46</v>
      </c>
      <c r="P21" s="435"/>
      <c r="Q21" s="436"/>
      <c r="R21" s="331">
        <f ca="1">SUMIF('EB016-EB216'!$W$89:$X$300,O21,'EB016-EB216'!$X$89:$X$300)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434" t="s">
        <v>33</v>
      </c>
      <c r="P22" s="435"/>
      <c r="Q22" s="436"/>
      <c r="R22" s="331">
        <f ca="1">SUMIF('EB016-EB216'!$W$89:$X$300,O22,'EB016-EB216'!$X$89:$X$300)</f>
        <v>0</v>
      </c>
    </row>
    <row r="23" spans="1:18" x14ac:dyDescent="0.25">
      <c r="A23" s="428">
        <v>1486757</v>
      </c>
      <c r="B23" s="138">
        <f>VLOOKUP(Table14312[[#This Row],[Shop Order]],'EB016-EB216'!A:AA,4,FALSE)</f>
        <v>1192</v>
      </c>
      <c r="C23" s="138">
        <f>VLOOKUP(Table14312[[#This Row],[Shop Order]],'EB016-EB216'!A:AA,5,FALSE)</f>
        <v>1134</v>
      </c>
      <c r="D23" s="139">
        <f>VLOOKUP(Table14312[[#This Row],[Shop Order]],'EB016-EB216'!A:AA,6,FALSE)</f>
        <v>0.95134228187919467</v>
      </c>
      <c r="E23" s="140">
        <f>VLOOKUP(Table14312[[#This Row],[Shop Order]],'EB016-EB216'!A:AA,7,FALSE)</f>
        <v>45034</v>
      </c>
      <c r="O23" s="434" t="s">
        <v>30</v>
      </c>
      <c r="P23" s="435"/>
      <c r="Q23" s="436"/>
      <c r="R23" s="331">
        <f ca="1">SUMIF('EB016-EB216'!$W$89:$X$300,O23,'EB016-EB216'!$X$89:$X$300)</f>
        <v>0</v>
      </c>
    </row>
    <row r="24" spans="1:18" x14ac:dyDescent="0.25">
      <c r="A24" s="428">
        <v>1486758</v>
      </c>
      <c r="B24" s="138">
        <f>VLOOKUP(Table14312[[#This Row],[Shop Order]],'EB016-EB216'!A:AA,4,FALSE)</f>
        <v>2067</v>
      </c>
      <c r="C24" s="138">
        <f>VLOOKUP(Table14312[[#This Row],[Shop Order]],'EB016-EB216'!A:AA,5,FALSE)</f>
        <v>1855</v>
      </c>
      <c r="D24" s="139">
        <f>VLOOKUP(Table14312[[#This Row],[Shop Order]],'EB016-EB216'!A:AA,6,FALSE)</f>
        <v>0.89743589743589747</v>
      </c>
      <c r="E24" s="140">
        <f>VLOOKUP(Table14312[[#This Row],[Shop Order]],'EB016-EB216'!A:AA,7,FALSE)</f>
        <v>45048</v>
      </c>
      <c r="G24" s="26"/>
      <c r="O24" s="434" t="s">
        <v>47</v>
      </c>
      <c r="P24" s="435"/>
      <c r="Q24" s="436"/>
      <c r="R24" s="331">
        <f ca="1">SUMIF('EB016-EB216'!$W$89:$X$300,O24,'EB016-EB216'!$X$89:$X$300)</f>
        <v>0</v>
      </c>
    </row>
    <row r="25" spans="1:18" x14ac:dyDescent="0.25">
      <c r="A25" s="428">
        <v>1486337</v>
      </c>
      <c r="B25" s="138">
        <f>VLOOKUP(Table14312[[#This Row],[Shop Order]],'EB016-EB216'!A:AA,4,FALSE)</f>
        <v>1249</v>
      </c>
      <c r="C25" s="138">
        <f>VLOOKUP(Table14312[[#This Row],[Shop Order]],'EB016-EB216'!A:AA,5,FALSE)</f>
        <v>1128</v>
      </c>
      <c r="D25" s="139">
        <f>VLOOKUP(Table14312[[#This Row],[Shop Order]],'EB016-EB216'!A:AA,6,FALSE)</f>
        <v>0.90312249799839872</v>
      </c>
      <c r="E25" s="140">
        <f>VLOOKUP(Table14312[[#This Row],[Shop Order]],'EB016-EB216'!A:AA,7,FALSE)</f>
        <v>45055</v>
      </c>
      <c r="O25" s="434" t="s">
        <v>127</v>
      </c>
      <c r="P25" s="435"/>
      <c r="Q25" s="436"/>
      <c r="R25" s="331">
        <f ca="1">SUMIF('EB016-EB216'!$W$89:$X$300,O25,'EB016-EB216'!$X$89:$X$300)</f>
        <v>0</v>
      </c>
    </row>
    <row r="26" spans="1:18" x14ac:dyDescent="0.25">
      <c r="A26" s="428">
        <v>1488010</v>
      </c>
      <c r="B26" s="138">
        <f>VLOOKUP(Table14312[[#This Row],[Shop Order]],'EB016-EB216'!A:AA,4,FALSE)</f>
        <v>1259</v>
      </c>
      <c r="C26" s="138">
        <f>VLOOKUP(Table14312[[#This Row],[Shop Order]],'EB016-EB216'!A:AA,5,FALSE)</f>
        <v>1104</v>
      </c>
      <c r="D26" s="139">
        <f>VLOOKUP(Table14312[[#This Row],[Shop Order]],'EB016-EB216'!A:AA,6,FALSE)</f>
        <v>0.87688641779189835</v>
      </c>
      <c r="E26" s="140">
        <f>VLOOKUP(Table14312[[#This Row],[Shop Order]],'EB016-EB216'!A:AA,7,FALSE)</f>
        <v>45065</v>
      </c>
      <c r="O26" s="434" t="s">
        <v>44</v>
      </c>
      <c r="P26" s="435"/>
      <c r="Q26" s="436"/>
      <c r="R26" s="331">
        <f ca="1">SUMIF('EB016-EB216'!$W$89:$X$300,O26,'EB016-EB216'!$X$89:$X$300)</f>
        <v>0</v>
      </c>
    </row>
    <row r="27" spans="1:18" x14ac:dyDescent="0.25">
      <c r="A27" s="428">
        <v>1486338</v>
      </c>
      <c r="B27" s="138">
        <f>VLOOKUP(Table14312[[#This Row],[Shop Order]],'EB016-EB216'!A:AA,4,FALSE)</f>
        <v>1225</v>
      </c>
      <c r="C27" s="138">
        <f>VLOOKUP(Table14312[[#This Row],[Shop Order]],'EB016-EB216'!A:AA,5,FALSE)</f>
        <v>1122</v>
      </c>
      <c r="D27" s="139">
        <f>VLOOKUP(Table14312[[#This Row],[Shop Order]],'EB016-EB216'!A:AA,6,FALSE)</f>
        <v>0.91591836734693877</v>
      </c>
      <c r="E27" s="140">
        <f>VLOOKUP(Table14312[[#This Row],[Shop Order]],'EB016-EB216'!A:AA,7,FALSE)</f>
        <v>45084</v>
      </c>
      <c r="O27" s="434" t="s">
        <v>42</v>
      </c>
      <c r="P27" s="435"/>
      <c r="Q27" s="436"/>
      <c r="R27" s="331">
        <f ca="1">SUMIF('EB016-EB216'!$W$89:$X$300,O27,'EB016-EB216'!$X$89:$X$300)</f>
        <v>0</v>
      </c>
    </row>
    <row r="28" spans="1:18" ht="15.75" thickBot="1" x14ac:dyDescent="0.3">
      <c r="A28" s="428"/>
      <c r="B28" s="138" t="e">
        <f>VLOOKUP(Table14312[[#This Row],[Shop Order]],'EB016-EB216'!A:AA,4,FALSE)</f>
        <v>#N/A</v>
      </c>
      <c r="C28" s="138" t="e">
        <f>VLOOKUP(Table14312[[#This Row],[Shop Order]],'EB016-EB216'!A:AA,5,FALSE)</f>
        <v>#N/A</v>
      </c>
      <c r="D28" s="139" t="e">
        <f>VLOOKUP(Table14312[[#This Row],[Shop Order]],'EB016-EB216'!A:AA,6,FALSE)</f>
        <v>#N/A</v>
      </c>
      <c r="E28" s="140" t="e">
        <f>VLOOKUP(Table14312[[#This Row],[Shop Order]],'EB016-EB216'!A:AA,7,FALSE)</f>
        <v>#N/A</v>
      </c>
      <c r="O28" s="434" t="s">
        <v>38</v>
      </c>
      <c r="P28" s="435"/>
      <c r="Q28" s="436"/>
      <c r="R28" s="331">
        <f ca="1">SUMIF('EB016-EB216'!$W$89:$X$300,O28,'EB016-EB216'!$X$89:$X$300)</f>
        <v>0</v>
      </c>
    </row>
    <row r="29" spans="1:18" ht="15.75" thickBot="1" x14ac:dyDescent="0.3">
      <c r="A29" s="503" t="s">
        <v>52</v>
      </c>
      <c r="B29" s="504"/>
      <c r="C29" s="505"/>
      <c r="D29" s="82">
        <f>AVERAGE(D23:D27)</f>
        <v>0.90894109249046551</v>
      </c>
      <c r="E29" s="28"/>
      <c r="O29" s="434"/>
      <c r="P29" s="435"/>
      <c r="Q29" s="436"/>
      <c r="R29" s="331"/>
    </row>
  </sheetData>
  <autoFilter ref="O4:R4">
    <filterColumn colId="0" showButton="0"/>
    <filterColumn colId="1" showButton="0"/>
    <sortState ref="O5:R28">
      <sortCondition descending="1" ref="R4"/>
    </sortState>
  </autoFilter>
  <dataConsolidate/>
  <mergeCells count="5">
    <mergeCell ref="A29:C29"/>
    <mergeCell ref="A1:R1"/>
    <mergeCell ref="O3:R3"/>
    <mergeCell ref="O4:Q4"/>
    <mergeCell ref="A21:E21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214"/>
  <sheetViews>
    <sheetView topLeftCell="A169" zoomScale="70" zoomScaleNormal="70" zoomScaleSheetLayoutView="90" workbookViewId="0">
      <selection activeCell="AB197" sqref="AB197"/>
    </sheetView>
  </sheetViews>
  <sheetFormatPr defaultColWidth="9.140625" defaultRowHeight="15" x14ac:dyDescent="0.25"/>
  <cols>
    <col min="1" max="1" width="14.5703125" style="47" bestFit="1" customWidth="1"/>
    <col min="2" max="2" width="14.5703125" style="47" customWidth="1"/>
    <col min="3" max="3" width="7" style="47" customWidth="1"/>
    <col min="4" max="4" width="8.85546875" style="47" customWidth="1"/>
    <col min="5" max="5" width="8.140625" style="47" customWidth="1"/>
    <col min="6" max="6" width="10.5703125" style="47" bestFit="1" customWidth="1"/>
    <col min="7" max="7" width="12.7109375" style="15" bestFit="1" customWidth="1"/>
    <col min="8" max="8" width="13" style="7" customWidth="1"/>
    <col min="9" max="9" width="12.140625" style="7" customWidth="1"/>
    <col min="10" max="17" width="10.7109375" style="7" customWidth="1"/>
    <col min="18" max="18" width="14.28515625" style="7" customWidth="1"/>
    <col min="19" max="19" width="10" style="7" customWidth="1"/>
    <col min="20" max="20" width="7.42578125" style="8" customWidth="1"/>
    <col min="21" max="21" width="9.5703125" style="9" customWidth="1"/>
    <col min="22" max="22" width="8.5703125" style="9" hidden="1" customWidth="1"/>
    <col min="23" max="23" width="40.7109375" style="47" customWidth="1"/>
    <col min="24" max="24" width="55.7109375" style="47" hidden="1" customWidth="1"/>
    <col min="25" max="25" width="55.7109375" style="10" customWidth="1"/>
    <col min="26" max="31" width="9.140625" style="14"/>
    <col min="32" max="16384" width="9.140625" style="47"/>
  </cols>
  <sheetData>
    <row r="1" spans="1:25" ht="15.75" thickBot="1" x14ac:dyDescent="0.3"/>
    <row r="2" spans="1:25" ht="75.75" thickBot="1" x14ac:dyDescent="0.3">
      <c r="A2" s="49" t="s">
        <v>23</v>
      </c>
      <c r="B2" s="49" t="s">
        <v>50</v>
      </c>
      <c r="C2" s="49" t="s">
        <v>55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76</v>
      </c>
      <c r="I2" s="52" t="s">
        <v>77</v>
      </c>
      <c r="J2" s="52" t="s">
        <v>56</v>
      </c>
      <c r="K2" s="52" t="s">
        <v>61</v>
      </c>
      <c r="L2" s="52" t="s">
        <v>57</v>
      </c>
      <c r="M2" s="52" t="s">
        <v>62</v>
      </c>
      <c r="N2" s="52" t="s">
        <v>58</v>
      </c>
      <c r="O2" s="52" t="s">
        <v>63</v>
      </c>
      <c r="P2" s="52" t="s">
        <v>59</v>
      </c>
      <c r="Q2" s="52" t="s">
        <v>78</v>
      </c>
      <c r="R2" s="52" t="s">
        <v>129</v>
      </c>
      <c r="S2" s="49" t="s">
        <v>43</v>
      </c>
      <c r="T2" s="49" t="s">
        <v>5</v>
      </c>
      <c r="U2" s="48" t="s">
        <v>2</v>
      </c>
      <c r="V2" s="86" t="s">
        <v>73</v>
      </c>
      <c r="W2" s="87" t="s">
        <v>21</v>
      </c>
      <c r="Y2" s="88" t="s">
        <v>7</v>
      </c>
    </row>
    <row r="3" spans="1:25" ht="15.75" thickBot="1" x14ac:dyDescent="0.3">
      <c r="A3" s="452">
        <v>1486757</v>
      </c>
      <c r="B3" s="80" t="s">
        <v>330</v>
      </c>
      <c r="C3" s="450">
        <v>1152</v>
      </c>
      <c r="D3" s="450">
        <v>1192</v>
      </c>
      <c r="E3" s="453">
        <v>1134</v>
      </c>
      <c r="F3" s="451">
        <f>E3/D3</f>
        <v>0.95134228187919467</v>
      </c>
      <c r="G3" s="54">
        <v>45034</v>
      </c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1"/>
      <c r="T3" s="413"/>
      <c r="U3" s="123"/>
      <c r="V3" s="91"/>
      <c r="W3" s="93" t="s">
        <v>79</v>
      </c>
      <c r="Y3" s="84" t="s">
        <v>74</v>
      </c>
    </row>
    <row r="4" spans="1:25" x14ac:dyDescent="0.2">
      <c r="A4" s="94"/>
      <c r="B4" s="95"/>
      <c r="C4" s="95"/>
      <c r="D4" s="95"/>
      <c r="E4" s="95"/>
      <c r="F4" s="95"/>
      <c r="G4" s="96"/>
      <c r="H4" s="97">
        <v>10</v>
      </c>
      <c r="I4" s="98"/>
      <c r="J4" s="98">
        <v>2</v>
      </c>
      <c r="K4" s="98"/>
      <c r="L4" s="98"/>
      <c r="M4" s="98"/>
      <c r="N4" s="98"/>
      <c r="O4" s="98"/>
      <c r="P4" s="98"/>
      <c r="Q4" s="98"/>
      <c r="R4" s="98"/>
      <c r="S4" s="99">
        <v>4</v>
      </c>
      <c r="T4" s="324">
        <f>SUM(H4,J4,L4,N4,P4,R4,S4)</f>
        <v>16</v>
      </c>
      <c r="U4" s="216">
        <f>($T4)/$D$3</f>
        <v>1.3422818791946308E-2</v>
      </c>
      <c r="V4" s="101">
        <f>D3</f>
        <v>1192</v>
      </c>
      <c r="W4" s="102" t="s">
        <v>16</v>
      </c>
      <c r="X4" s="47">
        <f>T4</f>
        <v>16</v>
      </c>
      <c r="Y4" s="280" t="s">
        <v>175</v>
      </c>
    </row>
    <row r="5" spans="1:25" x14ac:dyDescent="0.2">
      <c r="A5" s="104"/>
      <c r="B5" s="105"/>
      <c r="C5" s="105"/>
      <c r="D5" s="105"/>
      <c r="E5" s="105"/>
      <c r="F5" s="105"/>
      <c r="G5" s="106"/>
      <c r="H5" s="107">
        <v>1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109">
        <v>1</v>
      </c>
      <c r="T5" s="322">
        <f>SUM(H5,J5,L5,N5,P5,R5,S5)</f>
        <v>2</v>
      </c>
      <c r="U5" s="216">
        <f t="shared" ref="U5:U32" si="0">($T5)/$D$3</f>
        <v>1.6778523489932886E-3</v>
      </c>
      <c r="V5" s="101">
        <f>D3</f>
        <v>1192</v>
      </c>
      <c r="W5" s="110" t="s">
        <v>6</v>
      </c>
      <c r="X5" s="47">
        <f t="shared" ref="X5:X32" si="1">T5</f>
        <v>2</v>
      </c>
      <c r="Y5" s="280" t="s">
        <v>130</v>
      </c>
    </row>
    <row r="6" spans="1:25" x14ac:dyDescent="0.2">
      <c r="A6" s="104"/>
      <c r="B6" s="105"/>
      <c r="C6" s="105"/>
      <c r="D6" s="105"/>
      <c r="E6" s="112"/>
      <c r="F6" s="112"/>
      <c r="G6" s="106"/>
      <c r="H6" s="107">
        <v>2</v>
      </c>
      <c r="I6" s="69"/>
      <c r="J6" s="69">
        <v>1</v>
      </c>
      <c r="K6" s="69"/>
      <c r="L6" s="69"/>
      <c r="M6" s="69"/>
      <c r="N6" s="69"/>
      <c r="O6" s="69"/>
      <c r="P6" s="69"/>
      <c r="Q6" s="69"/>
      <c r="R6" s="69"/>
      <c r="S6" s="109"/>
      <c r="T6" s="322">
        <f>SUM(H6,J6,L6,N6,P6,R6,S6)</f>
        <v>3</v>
      </c>
      <c r="U6" s="216">
        <f t="shared" si="0"/>
        <v>2.5167785234899327E-3</v>
      </c>
      <c r="V6" s="101">
        <f>D3</f>
        <v>1192</v>
      </c>
      <c r="W6" s="110" t="s">
        <v>14</v>
      </c>
      <c r="X6" s="47">
        <f t="shared" si="1"/>
        <v>3</v>
      </c>
      <c r="Y6" s="442"/>
    </row>
    <row r="7" spans="1:25" x14ac:dyDescent="0.2">
      <c r="A7" s="104"/>
      <c r="B7" s="105"/>
      <c r="C7" s="105"/>
      <c r="D7" s="105"/>
      <c r="E7" s="112"/>
      <c r="F7" s="112"/>
      <c r="G7" s="106"/>
      <c r="H7" s="107">
        <v>4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109">
        <v>1</v>
      </c>
      <c r="T7" s="322">
        <f t="shared" ref="T7:T34" si="2">SUM(H7,J7,L7,N7,P7,R7,S7)</f>
        <v>5</v>
      </c>
      <c r="U7" s="216">
        <f t="shared" si="0"/>
        <v>4.1946308724832215E-3</v>
      </c>
      <c r="V7" s="101">
        <f>D3</f>
        <v>1192</v>
      </c>
      <c r="W7" s="110" t="s">
        <v>15</v>
      </c>
      <c r="X7" s="47">
        <f t="shared" si="1"/>
        <v>5</v>
      </c>
      <c r="Y7" s="442"/>
    </row>
    <row r="8" spans="1:25" x14ac:dyDescent="0.2">
      <c r="A8" s="104"/>
      <c r="B8" s="105"/>
      <c r="C8" s="105"/>
      <c r="D8" s="105"/>
      <c r="E8" s="112"/>
      <c r="F8" s="112"/>
      <c r="G8" s="106"/>
      <c r="H8" s="107">
        <v>3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109"/>
      <c r="T8" s="322">
        <f t="shared" si="2"/>
        <v>3</v>
      </c>
      <c r="U8" s="216">
        <f t="shared" si="0"/>
        <v>2.5167785234899327E-3</v>
      </c>
      <c r="V8" s="101">
        <f>D3</f>
        <v>1192</v>
      </c>
      <c r="W8" s="110" t="s">
        <v>32</v>
      </c>
      <c r="X8" s="47">
        <f t="shared" si="1"/>
        <v>3</v>
      </c>
      <c r="Y8" s="113"/>
    </row>
    <row r="9" spans="1:25" x14ac:dyDescent="0.2">
      <c r="A9" s="104"/>
      <c r="B9" s="105"/>
      <c r="C9" s="105"/>
      <c r="D9" s="105"/>
      <c r="E9" s="112"/>
      <c r="F9" s="112"/>
      <c r="G9" s="106"/>
      <c r="H9" s="107"/>
      <c r="I9" s="69"/>
      <c r="J9" s="69"/>
      <c r="K9" s="69"/>
      <c r="L9" s="69"/>
      <c r="M9" s="69"/>
      <c r="N9" s="69"/>
      <c r="O9" s="69"/>
      <c r="P9" s="69"/>
      <c r="Q9" s="69"/>
      <c r="R9" s="69"/>
      <c r="S9" s="109"/>
      <c r="T9" s="322">
        <f t="shared" si="2"/>
        <v>0</v>
      </c>
      <c r="U9" s="216">
        <f t="shared" si="0"/>
        <v>0</v>
      </c>
      <c r="V9" s="101">
        <f>D3</f>
        <v>1192</v>
      </c>
      <c r="W9" s="110" t="s">
        <v>33</v>
      </c>
      <c r="X9" s="47">
        <f t="shared" si="1"/>
        <v>0</v>
      </c>
      <c r="Y9" s="113"/>
    </row>
    <row r="10" spans="1:25" ht="15.75" x14ac:dyDescent="0.2">
      <c r="A10" s="104"/>
      <c r="B10" s="105"/>
      <c r="C10" s="105"/>
      <c r="D10" s="105"/>
      <c r="E10" s="112"/>
      <c r="F10" s="112"/>
      <c r="G10" s="106"/>
      <c r="H10" s="107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109"/>
      <c r="T10" s="322">
        <f t="shared" si="2"/>
        <v>0</v>
      </c>
      <c r="U10" s="216">
        <f t="shared" si="0"/>
        <v>0</v>
      </c>
      <c r="V10" s="101">
        <f>D3</f>
        <v>1192</v>
      </c>
      <c r="W10" s="272" t="s">
        <v>219</v>
      </c>
      <c r="X10" s="47">
        <f t="shared" si="1"/>
        <v>0</v>
      </c>
      <c r="Y10" s="113"/>
    </row>
    <row r="11" spans="1:25" x14ac:dyDescent="0.2">
      <c r="A11" s="104"/>
      <c r="B11" s="105"/>
      <c r="C11" s="105"/>
      <c r="D11" s="105"/>
      <c r="E11" s="112"/>
      <c r="F11" s="112"/>
      <c r="G11" s="106"/>
      <c r="H11" s="107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109"/>
      <c r="T11" s="322">
        <f t="shared" si="2"/>
        <v>0</v>
      </c>
      <c r="U11" s="216">
        <f t="shared" si="0"/>
        <v>0</v>
      </c>
      <c r="V11" s="101">
        <f>D3</f>
        <v>1192</v>
      </c>
      <c r="W11" s="357" t="s">
        <v>31</v>
      </c>
      <c r="X11" s="47">
        <f t="shared" si="1"/>
        <v>0</v>
      </c>
      <c r="Y11" s="113"/>
    </row>
    <row r="12" spans="1:25" x14ac:dyDescent="0.2">
      <c r="A12" s="104"/>
      <c r="B12" s="105"/>
      <c r="C12" s="105"/>
      <c r="D12" s="105"/>
      <c r="E12" s="112"/>
      <c r="F12" s="112"/>
      <c r="G12" s="106"/>
      <c r="H12" s="107">
        <v>8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109">
        <v>5</v>
      </c>
      <c r="T12" s="322">
        <f t="shared" si="2"/>
        <v>13</v>
      </c>
      <c r="U12" s="216">
        <f t="shared" si="0"/>
        <v>1.0906040268456376E-2</v>
      </c>
      <c r="V12" s="101">
        <f>D3</f>
        <v>1192</v>
      </c>
      <c r="W12" s="110" t="s">
        <v>0</v>
      </c>
      <c r="X12" s="47">
        <f t="shared" si="1"/>
        <v>13</v>
      </c>
      <c r="Y12" s="114"/>
    </row>
    <row r="13" spans="1:25" x14ac:dyDescent="0.2">
      <c r="A13" s="104"/>
      <c r="B13" s="105"/>
      <c r="C13" s="105"/>
      <c r="D13" s="105"/>
      <c r="E13" s="112"/>
      <c r="F13" s="112"/>
      <c r="G13" s="106"/>
      <c r="H13" s="107">
        <v>2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109"/>
      <c r="T13" s="322">
        <f t="shared" si="2"/>
        <v>2</v>
      </c>
      <c r="U13" s="216">
        <f t="shared" si="0"/>
        <v>1.6778523489932886E-3</v>
      </c>
      <c r="V13" s="101">
        <f>D3</f>
        <v>1192</v>
      </c>
      <c r="W13" s="110" t="s">
        <v>12</v>
      </c>
      <c r="X13" s="47">
        <f t="shared" si="1"/>
        <v>2</v>
      </c>
      <c r="Y13" s="114"/>
    </row>
    <row r="14" spans="1:25" x14ac:dyDescent="0.2">
      <c r="A14" s="104"/>
      <c r="B14" s="105"/>
      <c r="C14" s="105"/>
      <c r="D14" s="105"/>
      <c r="E14" s="112"/>
      <c r="F14" s="112"/>
      <c r="G14" s="106"/>
      <c r="H14" s="107">
        <v>1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109"/>
      <c r="T14" s="322">
        <f t="shared" si="2"/>
        <v>1</v>
      </c>
      <c r="U14" s="216">
        <f t="shared" si="0"/>
        <v>8.3892617449664428E-4</v>
      </c>
      <c r="V14" s="101">
        <f>D3</f>
        <v>1192</v>
      </c>
      <c r="W14" s="110" t="s">
        <v>35</v>
      </c>
      <c r="X14" s="47">
        <f t="shared" si="1"/>
        <v>1</v>
      </c>
      <c r="Y14" s="114"/>
    </row>
    <row r="15" spans="1:25" x14ac:dyDescent="0.2">
      <c r="A15" s="104"/>
      <c r="B15" s="105"/>
      <c r="C15" s="105"/>
      <c r="D15" s="105"/>
      <c r="E15" s="112"/>
      <c r="F15" s="112"/>
      <c r="G15" s="106"/>
      <c r="H15" s="107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109"/>
      <c r="T15" s="322">
        <f t="shared" si="2"/>
        <v>0</v>
      </c>
      <c r="U15" s="216">
        <f t="shared" si="0"/>
        <v>0</v>
      </c>
      <c r="V15" s="101">
        <f>D3</f>
        <v>1192</v>
      </c>
      <c r="W15" s="110" t="s">
        <v>126</v>
      </c>
      <c r="X15" s="47">
        <f t="shared" si="1"/>
        <v>0</v>
      </c>
      <c r="Y15" s="114"/>
    </row>
    <row r="16" spans="1:25" x14ac:dyDescent="0.2">
      <c r="A16" s="104"/>
      <c r="B16" s="105"/>
      <c r="C16" s="105"/>
      <c r="D16" s="105"/>
      <c r="E16" s="112"/>
      <c r="F16" s="112"/>
      <c r="G16" s="106"/>
      <c r="H16" s="107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109"/>
      <c r="T16" s="322">
        <f t="shared" si="2"/>
        <v>0</v>
      </c>
      <c r="U16" s="216">
        <f t="shared" si="0"/>
        <v>0</v>
      </c>
      <c r="V16" s="101">
        <f>D3</f>
        <v>1192</v>
      </c>
      <c r="W16" s="245" t="s">
        <v>171</v>
      </c>
      <c r="X16" s="47">
        <f t="shared" si="1"/>
        <v>0</v>
      </c>
      <c r="Y16" s="114"/>
    </row>
    <row r="17" spans="1:25" x14ac:dyDescent="0.2">
      <c r="A17" s="104"/>
      <c r="B17" s="105"/>
      <c r="C17" s="105"/>
      <c r="D17" s="105"/>
      <c r="E17" s="112"/>
      <c r="F17" s="112"/>
      <c r="G17" s="117"/>
      <c r="H17" s="118"/>
      <c r="I17" s="69"/>
      <c r="J17" s="69"/>
      <c r="K17" s="69"/>
      <c r="L17" s="69"/>
      <c r="M17" s="69"/>
      <c r="N17" s="69"/>
      <c r="O17" s="69"/>
      <c r="P17" s="69"/>
      <c r="Q17" s="69"/>
      <c r="R17" s="69">
        <v>1</v>
      </c>
      <c r="S17" s="109"/>
      <c r="T17" s="322">
        <f t="shared" si="2"/>
        <v>1</v>
      </c>
      <c r="U17" s="216">
        <f t="shared" si="0"/>
        <v>8.3892617449664428E-4</v>
      </c>
      <c r="V17" s="101">
        <f>D3</f>
        <v>1192</v>
      </c>
      <c r="W17" s="69" t="s">
        <v>124</v>
      </c>
      <c r="X17" s="47">
        <f t="shared" si="1"/>
        <v>1</v>
      </c>
      <c r="Y17" s="114"/>
    </row>
    <row r="18" spans="1:25" x14ac:dyDescent="0.2">
      <c r="A18" s="104"/>
      <c r="B18" s="105"/>
      <c r="C18" s="105"/>
      <c r="D18" s="105"/>
      <c r="E18" s="112"/>
      <c r="F18" s="112"/>
      <c r="G18" s="117"/>
      <c r="H18" s="118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109"/>
      <c r="T18" s="322">
        <f t="shared" si="2"/>
        <v>0</v>
      </c>
      <c r="U18" s="216">
        <f t="shared" si="0"/>
        <v>0</v>
      </c>
      <c r="V18" s="101">
        <f>D3</f>
        <v>1192</v>
      </c>
      <c r="W18" s="178" t="s">
        <v>180</v>
      </c>
      <c r="X18" s="47">
        <f t="shared" si="1"/>
        <v>0</v>
      </c>
      <c r="Y18" s="114"/>
    </row>
    <row r="19" spans="1:25" ht="15.75" thickBot="1" x14ac:dyDescent="0.25">
      <c r="A19" s="104"/>
      <c r="B19" s="105"/>
      <c r="C19" s="105"/>
      <c r="D19" s="105"/>
      <c r="E19" s="112"/>
      <c r="F19" s="112"/>
      <c r="G19" s="117"/>
      <c r="H19" s="219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46"/>
      <c r="T19" s="323">
        <f t="shared" si="2"/>
        <v>0</v>
      </c>
      <c r="U19" s="320">
        <f t="shared" si="0"/>
        <v>0</v>
      </c>
      <c r="V19" s="310">
        <f>D3</f>
        <v>1192</v>
      </c>
      <c r="W19" s="220" t="s">
        <v>80</v>
      </c>
      <c r="X19" s="47">
        <f t="shared" si="1"/>
        <v>0</v>
      </c>
      <c r="Y19" s="111"/>
    </row>
    <row r="20" spans="1:25" x14ac:dyDescent="0.2">
      <c r="A20" s="104"/>
      <c r="B20" s="105"/>
      <c r="C20" s="105"/>
      <c r="D20" s="105"/>
      <c r="E20" s="112"/>
      <c r="F20" s="112"/>
      <c r="G20" s="106"/>
      <c r="H20" s="217"/>
      <c r="I20" s="119">
        <v>2</v>
      </c>
      <c r="J20" s="119"/>
      <c r="K20" s="119"/>
      <c r="L20" s="119"/>
      <c r="M20" s="119"/>
      <c r="N20" s="119"/>
      <c r="O20" s="119"/>
      <c r="P20" s="119"/>
      <c r="Q20" s="119"/>
      <c r="R20" s="119"/>
      <c r="S20" s="120"/>
      <c r="T20" s="324">
        <f t="shared" si="2"/>
        <v>0</v>
      </c>
      <c r="U20" s="216">
        <f t="shared" si="0"/>
        <v>0</v>
      </c>
      <c r="V20" s="101">
        <f>D3</f>
        <v>1192</v>
      </c>
      <c r="W20" s="121" t="s">
        <v>11</v>
      </c>
      <c r="X20" s="47">
        <f t="shared" si="1"/>
        <v>0</v>
      </c>
      <c r="Y20" s="114"/>
    </row>
    <row r="21" spans="1:25" x14ac:dyDescent="0.2">
      <c r="A21" s="104"/>
      <c r="B21" s="105"/>
      <c r="C21" s="105"/>
      <c r="D21" s="105"/>
      <c r="E21" s="112"/>
      <c r="F21" s="112"/>
      <c r="G21" s="106"/>
      <c r="H21" s="218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109"/>
      <c r="T21" s="322">
        <f t="shared" si="2"/>
        <v>0</v>
      </c>
      <c r="U21" s="216">
        <f t="shared" si="0"/>
        <v>0</v>
      </c>
      <c r="V21" s="101">
        <f>D3</f>
        <v>1192</v>
      </c>
      <c r="W21" s="110" t="s">
        <v>30</v>
      </c>
      <c r="X21" s="47">
        <f t="shared" si="1"/>
        <v>0</v>
      </c>
      <c r="Y21" s="114"/>
    </row>
    <row r="22" spans="1:25" x14ac:dyDescent="0.2">
      <c r="A22" s="104"/>
      <c r="B22" s="105"/>
      <c r="C22" s="105"/>
      <c r="D22" s="105"/>
      <c r="E22" s="112"/>
      <c r="F22" s="112"/>
      <c r="G22" s="106"/>
      <c r="H22" s="218"/>
      <c r="I22" s="69">
        <v>1</v>
      </c>
      <c r="J22" s="69"/>
      <c r="K22" s="69"/>
      <c r="L22" s="69"/>
      <c r="M22" s="69"/>
      <c r="N22" s="69"/>
      <c r="O22" s="69"/>
      <c r="P22" s="69"/>
      <c r="Q22" s="69"/>
      <c r="R22" s="69"/>
      <c r="S22" s="109"/>
      <c r="T22" s="322">
        <f t="shared" si="2"/>
        <v>0</v>
      </c>
      <c r="U22" s="216">
        <f t="shared" si="0"/>
        <v>0</v>
      </c>
      <c r="V22" s="101">
        <f>D3</f>
        <v>1192</v>
      </c>
      <c r="W22" s="110" t="s">
        <v>3</v>
      </c>
      <c r="X22" s="47">
        <f t="shared" si="1"/>
        <v>0</v>
      </c>
      <c r="Y22" s="113"/>
    </row>
    <row r="23" spans="1:25" x14ac:dyDescent="0.2">
      <c r="A23" s="104"/>
      <c r="B23" s="105"/>
      <c r="C23" s="105"/>
      <c r="D23" s="105"/>
      <c r="E23" s="112"/>
      <c r="F23" s="112"/>
      <c r="G23" s="106"/>
      <c r="H23" s="218"/>
      <c r="I23" s="69">
        <v>4</v>
      </c>
      <c r="J23" s="69">
        <v>1</v>
      </c>
      <c r="K23" s="69"/>
      <c r="L23" s="69"/>
      <c r="M23" s="69"/>
      <c r="N23" s="69"/>
      <c r="O23" s="69"/>
      <c r="P23" s="69"/>
      <c r="Q23" s="69"/>
      <c r="R23" s="69"/>
      <c r="S23" s="109"/>
      <c r="T23" s="322">
        <f t="shared" si="2"/>
        <v>1</v>
      </c>
      <c r="U23" s="216">
        <f t="shared" si="0"/>
        <v>8.3892617449664428E-4</v>
      </c>
      <c r="V23" s="101">
        <f>D3</f>
        <v>1192</v>
      </c>
      <c r="W23" s="110" t="s">
        <v>8</v>
      </c>
      <c r="X23" s="47">
        <f t="shared" si="1"/>
        <v>1</v>
      </c>
      <c r="Y23" s="114"/>
    </row>
    <row r="24" spans="1:25" x14ac:dyDescent="0.2">
      <c r="A24" s="104"/>
      <c r="B24" s="105"/>
      <c r="C24" s="105"/>
      <c r="D24" s="105"/>
      <c r="E24" s="112"/>
      <c r="F24" s="112"/>
      <c r="G24" s="106"/>
      <c r="H24" s="218"/>
      <c r="I24" s="69">
        <v>3</v>
      </c>
      <c r="J24" s="69"/>
      <c r="K24" s="69"/>
      <c r="L24" s="69"/>
      <c r="M24" s="69"/>
      <c r="N24" s="69"/>
      <c r="O24" s="69"/>
      <c r="P24" s="69"/>
      <c r="Q24" s="69"/>
      <c r="R24" s="69"/>
      <c r="S24" s="109"/>
      <c r="T24" s="322">
        <f t="shared" si="2"/>
        <v>0</v>
      </c>
      <c r="U24" s="216">
        <f t="shared" si="0"/>
        <v>0</v>
      </c>
      <c r="V24" s="101">
        <f>D3</f>
        <v>1192</v>
      </c>
      <c r="W24" s="110" t="s">
        <v>9</v>
      </c>
      <c r="X24" s="47">
        <f t="shared" si="1"/>
        <v>0</v>
      </c>
      <c r="Y24" s="114"/>
    </row>
    <row r="25" spans="1:25" x14ac:dyDescent="0.2">
      <c r="A25" s="104"/>
      <c r="B25" s="105"/>
      <c r="C25" s="105"/>
      <c r="D25" s="105"/>
      <c r="E25" s="112"/>
      <c r="F25" s="112"/>
      <c r="G25" s="106"/>
      <c r="H25" s="218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109"/>
      <c r="T25" s="322">
        <f t="shared" si="2"/>
        <v>0</v>
      </c>
      <c r="U25" s="216">
        <f t="shared" si="0"/>
        <v>0</v>
      </c>
      <c r="V25" s="101">
        <f>D3</f>
        <v>1192</v>
      </c>
      <c r="W25" s="110" t="s">
        <v>81</v>
      </c>
      <c r="X25" s="47">
        <f t="shared" si="1"/>
        <v>0</v>
      </c>
      <c r="Y25" s="114"/>
    </row>
    <row r="26" spans="1:25" x14ac:dyDescent="0.2">
      <c r="A26" s="104"/>
      <c r="B26" s="105"/>
      <c r="C26" s="105"/>
      <c r="D26" s="105"/>
      <c r="E26" s="112"/>
      <c r="F26" s="112"/>
      <c r="G26" s="106"/>
      <c r="H26" s="218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109"/>
      <c r="T26" s="322">
        <f t="shared" si="2"/>
        <v>0</v>
      </c>
      <c r="U26" s="216">
        <f t="shared" si="0"/>
        <v>0</v>
      </c>
      <c r="V26" s="101">
        <f>D3</f>
        <v>1192</v>
      </c>
      <c r="W26" s="110" t="s">
        <v>20</v>
      </c>
      <c r="X26" s="47">
        <f t="shared" si="1"/>
        <v>0</v>
      </c>
      <c r="Y26" s="114"/>
    </row>
    <row r="27" spans="1:25" x14ac:dyDescent="0.2">
      <c r="A27" s="104"/>
      <c r="B27" s="105"/>
      <c r="C27" s="105"/>
      <c r="D27" s="105"/>
      <c r="E27" s="112"/>
      <c r="F27" s="112"/>
      <c r="G27" s="106"/>
      <c r="H27" s="218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109"/>
      <c r="T27" s="322">
        <f t="shared" si="2"/>
        <v>0</v>
      </c>
      <c r="U27" s="216">
        <f t="shared" si="0"/>
        <v>0</v>
      </c>
      <c r="V27" s="101">
        <f>D3</f>
        <v>1192</v>
      </c>
      <c r="W27" s="110" t="s">
        <v>82</v>
      </c>
      <c r="X27" s="47">
        <f t="shared" si="1"/>
        <v>0</v>
      </c>
      <c r="Y27" s="114"/>
    </row>
    <row r="28" spans="1:25" x14ac:dyDescent="0.2">
      <c r="A28" s="104"/>
      <c r="B28" s="105"/>
      <c r="C28" s="105"/>
      <c r="D28" s="105"/>
      <c r="E28" s="112"/>
      <c r="F28" s="112"/>
      <c r="G28" s="106"/>
      <c r="H28" s="218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109"/>
      <c r="T28" s="322">
        <f t="shared" si="2"/>
        <v>0</v>
      </c>
      <c r="U28" s="216">
        <f t="shared" si="0"/>
        <v>0</v>
      </c>
      <c r="V28" s="101">
        <f>D3</f>
        <v>1192</v>
      </c>
      <c r="W28" s="110" t="s">
        <v>100</v>
      </c>
      <c r="X28" s="47">
        <f t="shared" si="1"/>
        <v>0</v>
      </c>
      <c r="Y28" s="103" t="s">
        <v>164</v>
      </c>
    </row>
    <row r="29" spans="1:25" x14ac:dyDescent="0.2">
      <c r="A29" s="104"/>
      <c r="B29" s="105"/>
      <c r="C29" s="105"/>
      <c r="D29" s="105"/>
      <c r="E29" s="112"/>
      <c r="F29" s="112"/>
      <c r="G29" s="106"/>
      <c r="H29" s="218"/>
      <c r="I29" s="69">
        <v>4</v>
      </c>
      <c r="J29" s="69">
        <v>2</v>
      </c>
      <c r="K29" s="69"/>
      <c r="L29" s="69"/>
      <c r="M29" s="69"/>
      <c r="N29" s="69"/>
      <c r="O29" s="69"/>
      <c r="P29" s="69"/>
      <c r="Q29" s="69"/>
      <c r="R29" s="69"/>
      <c r="S29" s="109"/>
      <c r="T29" s="322">
        <f t="shared" si="2"/>
        <v>2</v>
      </c>
      <c r="U29" s="216">
        <f t="shared" si="0"/>
        <v>1.6778523489932886E-3</v>
      </c>
      <c r="V29" s="101">
        <f>D3</f>
        <v>1192</v>
      </c>
      <c r="W29" s="110" t="s">
        <v>13</v>
      </c>
      <c r="X29" s="47">
        <f t="shared" si="1"/>
        <v>2</v>
      </c>
      <c r="Y29" s="103" t="s">
        <v>312</v>
      </c>
    </row>
    <row r="30" spans="1:25" x14ac:dyDescent="0.2">
      <c r="A30" s="104"/>
      <c r="B30" s="105"/>
      <c r="C30" s="105"/>
      <c r="D30" s="105"/>
      <c r="E30" s="112"/>
      <c r="F30" s="112"/>
      <c r="G30" s="106"/>
      <c r="H30" s="107"/>
      <c r="I30" s="69">
        <v>1</v>
      </c>
      <c r="J30" s="69"/>
      <c r="K30" s="69"/>
      <c r="L30" s="69"/>
      <c r="M30" s="69"/>
      <c r="N30" s="69"/>
      <c r="O30" s="69"/>
      <c r="P30" s="69"/>
      <c r="Q30" s="69"/>
      <c r="R30" s="69"/>
      <c r="S30" s="109"/>
      <c r="T30" s="322">
        <f t="shared" si="2"/>
        <v>0</v>
      </c>
      <c r="U30" s="216">
        <f t="shared" si="0"/>
        <v>0</v>
      </c>
      <c r="V30" s="101">
        <f>D3</f>
        <v>1192</v>
      </c>
      <c r="W30" s="110" t="s">
        <v>84</v>
      </c>
      <c r="X30" s="47">
        <f t="shared" si="1"/>
        <v>0</v>
      </c>
      <c r="Y30" s="103" t="s">
        <v>313</v>
      </c>
    </row>
    <row r="31" spans="1:25" x14ac:dyDescent="0.2">
      <c r="A31" s="104"/>
      <c r="B31" s="105"/>
      <c r="C31" s="105"/>
      <c r="D31" s="105"/>
      <c r="E31" s="112"/>
      <c r="F31" s="112"/>
      <c r="G31" s="106"/>
      <c r="H31" s="107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109"/>
      <c r="T31" s="322">
        <f t="shared" si="2"/>
        <v>0</v>
      </c>
      <c r="U31" s="216">
        <f t="shared" si="0"/>
        <v>0</v>
      </c>
      <c r="V31" s="101">
        <f>D3</f>
        <v>1192</v>
      </c>
      <c r="W31" s="110" t="s">
        <v>10</v>
      </c>
      <c r="X31" s="47">
        <f t="shared" si="1"/>
        <v>0</v>
      </c>
      <c r="Y31" s="113"/>
    </row>
    <row r="32" spans="1:25" ht="15.75" thickBot="1" x14ac:dyDescent="0.25">
      <c r="A32" s="104"/>
      <c r="B32" s="105"/>
      <c r="C32" s="105"/>
      <c r="D32" s="105"/>
      <c r="E32" s="112"/>
      <c r="F32" s="112"/>
      <c r="G32" s="106"/>
      <c r="H32" s="11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16"/>
      <c r="T32" s="322">
        <f t="shared" si="2"/>
        <v>0</v>
      </c>
      <c r="U32" s="216">
        <f t="shared" si="0"/>
        <v>0</v>
      </c>
      <c r="V32" s="101">
        <f>D3</f>
        <v>1192</v>
      </c>
      <c r="W32" s="110" t="s">
        <v>102</v>
      </c>
      <c r="X32" s="47">
        <f t="shared" si="1"/>
        <v>0</v>
      </c>
      <c r="Y32" s="113"/>
    </row>
    <row r="33" spans="1:25" ht="15.75" thickBot="1" x14ac:dyDescent="0.3">
      <c r="A33" s="104"/>
      <c r="B33" s="105"/>
      <c r="C33" s="105"/>
      <c r="D33" s="105"/>
      <c r="E33" s="112"/>
      <c r="F33" s="112"/>
      <c r="G33" s="106"/>
      <c r="H33" s="89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1"/>
      <c r="T33" s="321"/>
      <c r="U33" s="321"/>
      <c r="V33" s="123"/>
      <c r="W33" s="124" t="s">
        <v>85</v>
      </c>
      <c r="Y33" s="103"/>
    </row>
    <row r="34" spans="1:25" x14ac:dyDescent="0.2">
      <c r="A34" s="104"/>
      <c r="B34" s="105"/>
      <c r="C34" s="105"/>
      <c r="D34" s="105"/>
      <c r="E34" s="112"/>
      <c r="F34" s="112"/>
      <c r="G34" s="117"/>
      <c r="H34" s="97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9"/>
      <c r="T34" s="324">
        <f t="shared" si="2"/>
        <v>0</v>
      </c>
      <c r="U34" s="216">
        <f>($T34)/$D$3</f>
        <v>0</v>
      </c>
      <c r="V34" s="101">
        <f>D3</f>
        <v>1192</v>
      </c>
      <c r="W34" s="102" t="s">
        <v>203</v>
      </c>
      <c r="X34" s="47">
        <f>T34</f>
        <v>0</v>
      </c>
      <c r="Y34" s="103" t="s">
        <v>216</v>
      </c>
    </row>
    <row r="35" spans="1:25" x14ac:dyDescent="0.2">
      <c r="A35" s="104"/>
      <c r="B35" s="105"/>
      <c r="C35" s="105"/>
      <c r="D35" s="105"/>
      <c r="E35" s="112"/>
      <c r="F35" s="112"/>
      <c r="G35" s="117"/>
      <c r="H35" s="107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109"/>
      <c r="T35" s="322">
        <f t="shared" ref="T35:T41" si="3">SUM(H35,J35,L35,N35,P35,R35,S35)</f>
        <v>0</v>
      </c>
      <c r="U35" s="216">
        <f t="shared" ref="U35:U41" si="4">($T35)/$D$3</f>
        <v>0</v>
      </c>
      <c r="V35" s="101">
        <f>D3</f>
        <v>1192</v>
      </c>
      <c r="W35" s="110" t="s">
        <v>215</v>
      </c>
      <c r="X35" s="47">
        <f t="shared" ref="X35:X41" si="5">T35</f>
        <v>0</v>
      </c>
      <c r="Y35" s="103" t="s">
        <v>282</v>
      </c>
    </row>
    <row r="36" spans="1:25" x14ac:dyDescent="0.2">
      <c r="A36" s="104"/>
      <c r="B36" s="105"/>
      <c r="C36" s="105"/>
      <c r="D36" s="105"/>
      <c r="E36" s="112"/>
      <c r="F36" s="112"/>
      <c r="G36" s="117"/>
      <c r="H36" s="107">
        <v>2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109"/>
      <c r="T36" s="322">
        <f t="shared" si="3"/>
        <v>2</v>
      </c>
      <c r="U36" s="216">
        <f t="shared" si="4"/>
        <v>1.6778523489932886E-3</v>
      </c>
      <c r="V36" s="101">
        <f>D3</f>
        <v>1192</v>
      </c>
      <c r="W36" s="110" t="s">
        <v>75</v>
      </c>
      <c r="X36" s="47">
        <f t="shared" si="5"/>
        <v>2</v>
      </c>
      <c r="Y36" s="103" t="s">
        <v>311</v>
      </c>
    </row>
    <row r="37" spans="1:25" x14ac:dyDescent="0.2">
      <c r="A37" s="104"/>
      <c r="B37" s="105"/>
      <c r="C37" s="105"/>
      <c r="D37" s="105"/>
      <c r="E37" s="112"/>
      <c r="F37" s="112"/>
      <c r="G37" s="117"/>
      <c r="H37" s="107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109"/>
      <c r="T37" s="322">
        <f t="shared" si="3"/>
        <v>0</v>
      </c>
      <c r="U37" s="216">
        <f t="shared" si="4"/>
        <v>0</v>
      </c>
      <c r="V37" s="101">
        <f>D3</f>
        <v>1192</v>
      </c>
      <c r="W37" s="110" t="s">
        <v>39</v>
      </c>
      <c r="X37" s="47">
        <f t="shared" si="5"/>
        <v>0</v>
      </c>
      <c r="Y37" s="103" t="s">
        <v>310</v>
      </c>
    </row>
    <row r="38" spans="1:25" x14ac:dyDescent="0.2">
      <c r="A38" s="104"/>
      <c r="B38" s="105"/>
      <c r="C38" s="105"/>
      <c r="D38" s="105"/>
      <c r="E38" s="112"/>
      <c r="F38" s="112"/>
      <c r="G38" s="117"/>
      <c r="H38" s="107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109"/>
      <c r="T38" s="322">
        <f t="shared" si="3"/>
        <v>0</v>
      </c>
      <c r="U38" s="216">
        <f t="shared" si="4"/>
        <v>0</v>
      </c>
      <c r="V38" s="101">
        <f>D3</f>
        <v>1192</v>
      </c>
      <c r="W38" s="110" t="s">
        <v>13</v>
      </c>
      <c r="X38" s="47">
        <f t="shared" si="5"/>
        <v>0</v>
      </c>
      <c r="Y38" s="103"/>
    </row>
    <row r="39" spans="1:25" x14ac:dyDescent="0.2">
      <c r="A39" s="104"/>
      <c r="B39" s="105"/>
      <c r="C39" s="105"/>
      <c r="D39" s="105"/>
      <c r="E39" s="112"/>
      <c r="F39" s="112"/>
      <c r="G39" s="117"/>
      <c r="H39" s="107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109"/>
      <c r="T39" s="322">
        <f t="shared" si="3"/>
        <v>0</v>
      </c>
      <c r="U39" s="216">
        <f t="shared" si="4"/>
        <v>0</v>
      </c>
      <c r="V39" s="101">
        <f>D3</f>
        <v>1192</v>
      </c>
      <c r="W39" s="110" t="s">
        <v>210</v>
      </c>
      <c r="X39" s="47">
        <f t="shared" si="5"/>
        <v>0</v>
      </c>
      <c r="Y39" s="103"/>
    </row>
    <row r="40" spans="1:25" x14ac:dyDescent="0.2">
      <c r="A40" s="104"/>
      <c r="B40" s="105"/>
      <c r="C40" s="105"/>
      <c r="D40" s="105"/>
      <c r="E40" s="112"/>
      <c r="F40" s="112"/>
      <c r="G40" s="117"/>
      <c r="H40" s="115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16"/>
      <c r="T40" s="322">
        <f t="shared" si="3"/>
        <v>0</v>
      </c>
      <c r="U40" s="216">
        <f t="shared" si="4"/>
        <v>0</v>
      </c>
      <c r="V40" s="101">
        <f>D3</f>
        <v>1192</v>
      </c>
      <c r="W40" s="122" t="s">
        <v>16</v>
      </c>
      <c r="X40" s="47">
        <f t="shared" si="5"/>
        <v>0</v>
      </c>
      <c r="Y40" s="114"/>
    </row>
    <row r="41" spans="1:25" ht="15.75" thickBot="1" x14ac:dyDescent="0.25">
      <c r="A41" s="125"/>
      <c r="B41" s="126"/>
      <c r="C41" s="126"/>
      <c r="D41" s="126"/>
      <c r="E41" s="127"/>
      <c r="F41" s="127"/>
      <c r="G41" s="128"/>
      <c r="H41" s="115">
        <v>7</v>
      </c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16"/>
      <c r="T41" s="322">
        <f t="shared" si="3"/>
        <v>7</v>
      </c>
      <c r="U41" s="320">
        <f t="shared" si="4"/>
        <v>5.8724832214765103E-3</v>
      </c>
      <c r="V41" s="101">
        <f>D3</f>
        <v>1192</v>
      </c>
      <c r="W41" s="129" t="s">
        <v>163</v>
      </c>
      <c r="X41" s="47">
        <f t="shared" si="5"/>
        <v>7</v>
      </c>
      <c r="Y41" s="285"/>
    </row>
    <row r="42" spans="1:25" ht="15.75" thickBot="1" x14ac:dyDescent="0.25">
      <c r="A42" s="130"/>
      <c r="B42" s="130"/>
      <c r="C42" s="130"/>
      <c r="D42" s="130"/>
      <c r="E42" s="130"/>
      <c r="F42" s="130"/>
      <c r="G42" s="53" t="s">
        <v>5</v>
      </c>
      <c r="H42" s="131">
        <f>SUM(H4:H41)</f>
        <v>40</v>
      </c>
      <c r="I42" s="131">
        <f t="shared" ref="I42:R42" si="6">SUM(I4:I41)</f>
        <v>15</v>
      </c>
      <c r="J42" s="131">
        <f t="shared" si="6"/>
        <v>6</v>
      </c>
      <c r="K42" s="131">
        <f t="shared" si="6"/>
        <v>0</v>
      </c>
      <c r="L42" s="131">
        <f t="shared" si="6"/>
        <v>0</v>
      </c>
      <c r="M42" s="131">
        <f t="shared" si="6"/>
        <v>0</v>
      </c>
      <c r="N42" s="131">
        <f t="shared" si="6"/>
        <v>0</v>
      </c>
      <c r="O42" s="131">
        <f t="shared" si="6"/>
        <v>0</v>
      </c>
      <c r="P42" s="131">
        <f t="shared" si="6"/>
        <v>0</v>
      </c>
      <c r="Q42" s="131">
        <f t="shared" si="6"/>
        <v>0</v>
      </c>
      <c r="R42" s="131">
        <f t="shared" si="6"/>
        <v>1</v>
      </c>
      <c r="S42" s="131">
        <f>SUM(S4:S41)</f>
        <v>11</v>
      </c>
      <c r="T42" s="262">
        <f>SUM(H42,J42,L42,N42,P42,R42,S42)</f>
        <v>58</v>
      </c>
      <c r="U42" s="216">
        <f>($T42)/$D$3</f>
        <v>4.8657718120805368E-2</v>
      </c>
      <c r="V42" s="101">
        <f>D3</f>
        <v>1192</v>
      </c>
      <c r="W42" s="46"/>
    </row>
    <row r="44" spans="1:25" ht="15.75" thickBot="1" x14ac:dyDescent="0.3"/>
    <row r="45" spans="1:25" ht="75.75" thickBot="1" x14ac:dyDescent="0.3">
      <c r="A45" s="49" t="s">
        <v>23</v>
      </c>
      <c r="B45" s="49" t="s">
        <v>50</v>
      </c>
      <c r="C45" s="49" t="s">
        <v>55</v>
      </c>
      <c r="D45" s="49" t="s">
        <v>18</v>
      </c>
      <c r="E45" s="48" t="s">
        <v>17</v>
      </c>
      <c r="F45" s="50" t="s">
        <v>1</v>
      </c>
      <c r="G45" s="51" t="s">
        <v>24</v>
      </c>
      <c r="H45" s="52" t="s">
        <v>76</v>
      </c>
      <c r="I45" s="52" t="s">
        <v>77</v>
      </c>
      <c r="J45" s="52" t="s">
        <v>56</v>
      </c>
      <c r="K45" s="52" t="s">
        <v>61</v>
      </c>
      <c r="L45" s="52" t="s">
        <v>57</v>
      </c>
      <c r="M45" s="52" t="s">
        <v>62</v>
      </c>
      <c r="N45" s="52" t="s">
        <v>58</v>
      </c>
      <c r="O45" s="52" t="s">
        <v>63</v>
      </c>
      <c r="P45" s="52" t="s">
        <v>59</v>
      </c>
      <c r="Q45" s="52" t="s">
        <v>78</v>
      </c>
      <c r="R45" s="52" t="s">
        <v>129</v>
      </c>
      <c r="S45" s="49" t="s">
        <v>43</v>
      </c>
      <c r="T45" s="49" t="s">
        <v>5</v>
      </c>
      <c r="U45" s="48" t="s">
        <v>2</v>
      </c>
      <c r="V45" s="86" t="s">
        <v>73</v>
      </c>
      <c r="W45" s="87" t="s">
        <v>21</v>
      </c>
      <c r="Y45" s="88" t="s">
        <v>7</v>
      </c>
    </row>
    <row r="46" spans="1:25" ht="15.75" thickBot="1" x14ac:dyDescent="0.3">
      <c r="A46" s="452">
        <v>1486758</v>
      </c>
      <c r="B46" s="80" t="s">
        <v>330</v>
      </c>
      <c r="C46" s="450">
        <v>1920</v>
      </c>
      <c r="D46" s="450">
        <v>2067</v>
      </c>
      <c r="E46" s="453">
        <v>1855</v>
      </c>
      <c r="F46" s="451">
        <f>E46/D46</f>
        <v>0.89743589743589747</v>
      </c>
      <c r="G46" s="54">
        <v>45048</v>
      </c>
      <c r="H46" s="89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1"/>
      <c r="T46" s="413"/>
      <c r="U46" s="123"/>
      <c r="V46" s="91"/>
      <c r="W46" s="93" t="s">
        <v>79</v>
      </c>
      <c r="Y46" s="84" t="s">
        <v>74</v>
      </c>
    </row>
    <row r="47" spans="1:25" x14ac:dyDescent="0.2">
      <c r="A47" s="94"/>
      <c r="B47" s="95"/>
      <c r="C47" s="95"/>
      <c r="D47" s="95"/>
      <c r="E47" s="95"/>
      <c r="F47" s="95"/>
      <c r="G47" s="96"/>
      <c r="H47" s="97">
        <v>35</v>
      </c>
      <c r="I47" s="98"/>
      <c r="J47" s="98">
        <v>6</v>
      </c>
      <c r="K47" s="98"/>
      <c r="L47" s="98"/>
      <c r="M47" s="98"/>
      <c r="N47" s="98"/>
      <c r="O47" s="98"/>
      <c r="P47" s="98"/>
      <c r="Q47" s="98"/>
      <c r="R47" s="98"/>
      <c r="S47" s="99">
        <v>28</v>
      </c>
      <c r="T47" s="324">
        <f>SUM(H47,J47,L47,N47,P47,R47,S47)</f>
        <v>69</v>
      </c>
      <c r="U47" s="216">
        <f>($T47)/$D$46</f>
        <v>3.3381712626995644E-2</v>
      </c>
      <c r="V47" s="101">
        <f>D46</f>
        <v>2067</v>
      </c>
      <c r="W47" s="102" t="s">
        <v>16</v>
      </c>
      <c r="X47" s="47">
        <f>T47</f>
        <v>69</v>
      </c>
      <c r="Y47" s="280" t="s">
        <v>175</v>
      </c>
    </row>
    <row r="48" spans="1:25" x14ac:dyDescent="0.2">
      <c r="A48" s="104"/>
      <c r="B48" s="105"/>
      <c r="C48" s="105"/>
      <c r="D48" s="105"/>
      <c r="E48" s="105"/>
      <c r="F48" s="105"/>
      <c r="G48" s="106"/>
      <c r="H48" s="107">
        <v>37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109">
        <v>7</v>
      </c>
      <c r="T48" s="322">
        <f>SUM(H48,J48,L48,N48,P48,R48,S48)</f>
        <v>44</v>
      </c>
      <c r="U48" s="216">
        <f t="shared" ref="U48:U75" si="7">($T48)/$D$46</f>
        <v>2.1286889211417512E-2</v>
      </c>
      <c r="V48" s="101">
        <f>D46</f>
        <v>2067</v>
      </c>
      <c r="W48" s="110" t="s">
        <v>6</v>
      </c>
      <c r="X48" s="47">
        <f t="shared" ref="X48:X75" si="8">T48</f>
        <v>44</v>
      </c>
      <c r="Y48" s="280" t="s">
        <v>130</v>
      </c>
    </row>
    <row r="49" spans="1:25" x14ac:dyDescent="0.2">
      <c r="A49" s="104"/>
      <c r="B49" s="105"/>
      <c r="C49" s="105"/>
      <c r="D49" s="105"/>
      <c r="E49" s="112"/>
      <c r="F49" s="112"/>
      <c r="G49" s="106"/>
      <c r="H49" s="107">
        <v>31</v>
      </c>
      <c r="I49" s="69"/>
      <c r="J49" s="69">
        <v>1</v>
      </c>
      <c r="K49" s="69"/>
      <c r="L49" s="69"/>
      <c r="M49" s="69"/>
      <c r="N49" s="69"/>
      <c r="O49" s="69"/>
      <c r="P49" s="69"/>
      <c r="Q49" s="69"/>
      <c r="R49" s="69"/>
      <c r="S49" s="109">
        <v>2</v>
      </c>
      <c r="T49" s="322">
        <f>SUM(H49,J49,L49,N49,P49,R49,S49)</f>
        <v>34</v>
      </c>
      <c r="U49" s="216">
        <f t="shared" si="7"/>
        <v>1.644895984518626E-2</v>
      </c>
      <c r="V49" s="101">
        <f>D46</f>
        <v>2067</v>
      </c>
      <c r="W49" s="110" t="s">
        <v>14</v>
      </c>
      <c r="X49" s="47">
        <f t="shared" si="8"/>
        <v>34</v>
      </c>
      <c r="Y49" s="442"/>
    </row>
    <row r="50" spans="1:25" x14ac:dyDescent="0.2">
      <c r="A50" s="104"/>
      <c r="B50" s="105"/>
      <c r="C50" s="105"/>
      <c r="D50" s="105"/>
      <c r="E50" s="112"/>
      <c r="F50" s="112"/>
      <c r="G50" s="106"/>
      <c r="H50" s="107">
        <v>2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109">
        <v>6</v>
      </c>
      <c r="T50" s="322">
        <f t="shared" ref="T50:T75" si="9">SUM(H50,J50,L50,N50,P50,R50,S50)</f>
        <v>8</v>
      </c>
      <c r="U50" s="216">
        <f t="shared" si="7"/>
        <v>3.8703434929850023E-3</v>
      </c>
      <c r="V50" s="101">
        <f>D46</f>
        <v>2067</v>
      </c>
      <c r="W50" s="110" t="s">
        <v>15</v>
      </c>
      <c r="X50" s="47">
        <f t="shared" si="8"/>
        <v>8</v>
      </c>
      <c r="Y50" s="442"/>
    </row>
    <row r="51" spans="1:25" x14ac:dyDescent="0.2">
      <c r="A51" s="104"/>
      <c r="B51" s="105"/>
      <c r="C51" s="105"/>
      <c r="D51" s="105"/>
      <c r="E51" s="112"/>
      <c r="F51" s="112"/>
      <c r="G51" s="106"/>
      <c r="H51" s="107">
        <v>4</v>
      </c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109"/>
      <c r="T51" s="322">
        <f t="shared" si="9"/>
        <v>4</v>
      </c>
      <c r="U51" s="216">
        <f t="shared" si="7"/>
        <v>1.9351717464925011E-3</v>
      </c>
      <c r="V51" s="101">
        <f>D46</f>
        <v>2067</v>
      </c>
      <c r="W51" s="110" t="s">
        <v>32</v>
      </c>
      <c r="X51" s="47">
        <f t="shared" si="8"/>
        <v>4</v>
      </c>
      <c r="Y51" s="113"/>
    </row>
    <row r="52" spans="1:25" x14ac:dyDescent="0.2">
      <c r="A52" s="104"/>
      <c r="B52" s="105"/>
      <c r="C52" s="105"/>
      <c r="D52" s="105"/>
      <c r="E52" s="112"/>
      <c r="F52" s="112"/>
      <c r="G52" s="106"/>
      <c r="H52" s="107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109"/>
      <c r="T52" s="322">
        <f t="shared" si="9"/>
        <v>0</v>
      </c>
      <c r="U52" s="216">
        <f t="shared" si="7"/>
        <v>0</v>
      </c>
      <c r="V52" s="101">
        <f>D46</f>
        <v>2067</v>
      </c>
      <c r="W52" s="110" t="s">
        <v>33</v>
      </c>
      <c r="X52" s="47">
        <f t="shared" si="8"/>
        <v>0</v>
      </c>
      <c r="Y52" s="113"/>
    </row>
    <row r="53" spans="1:25" ht="15.75" x14ac:dyDescent="0.2">
      <c r="A53" s="104"/>
      <c r="B53" s="105"/>
      <c r="C53" s="105"/>
      <c r="D53" s="105"/>
      <c r="E53" s="112"/>
      <c r="F53" s="112"/>
      <c r="G53" s="106"/>
      <c r="H53" s="107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109"/>
      <c r="T53" s="322">
        <f t="shared" si="9"/>
        <v>0</v>
      </c>
      <c r="U53" s="216">
        <f t="shared" si="7"/>
        <v>0</v>
      </c>
      <c r="V53" s="101">
        <f>D46</f>
        <v>2067</v>
      </c>
      <c r="W53" s="272" t="s">
        <v>219</v>
      </c>
      <c r="X53" s="47">
        <f t="shared" si="8"/>
        <v>0</v>
      </c>
      <c r="Y53" s="113"/>
    </row>
    <row r="54" spans="1:25" x14ac:dyDescent="0.2">
      <c r="A54" s="104"/>
      <c r="B54" s="105"/>
      <c r="C54" s="105"/>
      <c r="D54" s="105"/>
      <c r="E54" s="112"/>
      <c r="F54" s="112"/>
      <c r="G54" s="106"/>
      <c r="H54" s="107">
        <v>1</v>
      </c>
      <c r="I54" s="69"/>
      <c r="J54" s="69">
        <v>1</v>
      </c>
      <c r="K54" s="69"/>
      <c r="L54" s="69"/>
      <c r="M54" s="69"/>
      <c r="N54" s="69"/>
      <c r="O54" s="69"/>
      <c r="P54" s="69"/>
      <c r="Q54" s="69"/>
      <c r="R54" s="69"/>
      <c r="S54" s="109"/>
      <c r="T54" s="322">
        <f t="shared" si="9"/>
        <v>2</v>
      </c>
      <c r="U54" s="216">
        <f t="shared" si="7"/>
        <v>9.6758587324625057E-4</v>
      </c>
      <c r="V54" s="101">
        <f>D46</f>
        <v>2067</v>
      </c>
      <c r="W54" s="357" t="s">
        <v>31</v>
      </c>
      <c r="X54" s="47">
        <f t="shared" si="8"/>
        <v>2</v>
      </c>
      <c r="Y54" s="113"/>
    </row>
    <row r="55" spans="1:25" x14ac:dyDescent="0.2">
      <c r="A55" s="104"/>
      <c r="B55" s="105"/>
      <c r="C55" s="105"/>
      <c r="D55" s="105"/>
      <c r="E55" s="112"/>
      <c r="F55" s="112"/>
      <c r="G55" s="106"/>
      <c r="H55" s="107">
        <v>5</v>
      </c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109"/>
      <c r="T55" s="322">
        <f t="shared" si="9"/>
        <v>5</v>
      </c>
      <c r="U55" s="216">
        <f t="shared" si="7"/>
        <v>2.4189646831156266E-3</v>
      </c>
      <c r="V55" s="101">
        <f>D46</f>
        <v>2067</v>
      </c>
      <c r="W55" s="110" t="s">
        <v>0</v>
      </c>
      <c r="X55" s="47">
        <f t="shared" si="8"/>
        <v>5</v>
      </c>
      <c r="Y55" s="114"/>
    </row>
    <row r="56" spans="1:25" x14ac:dyDescent="0.2">
      <c r="A56" s="104"/>
      <c r="B56" s="105"/>
      <c r="C56" s="105"/>
      <c r="D56" s="105"/>
      <c r="E56" s="112"/>
      <c r="F56" s="112"/>
      <c r="G56" s="106"/>
      <c r="H56" s="107">
        <v>4</v>
      </c>
      <c r="I56" s="69"/>
      <c r="J56" s="69">
        <v>1</v>
      </c>
      <c r="K56" s="69"/>
      <c r="L56" s="69"/>
      <c r="M56" s="69"/>
      <c r="N56" s="69"/>
      <c r="O56" s="69"/>
      <c r="P56" s="69"/>
      <c r="Q56" s="69"/>
      <c r="R56" s="69"/>
      <c r="S56" s="109">
        <v>3</v>
      </c>
      <c r="T56" s="322">
        <f t="shared" si="9"/>
        <v>8</v>
      </c>
      <c r="U56" s="216">
        <f t="shared" si="7"/>
        <v>3.8703434929850023E-3</v>
      </c>
      <c r="V56" s="101">
        <f>D46</f>
        <v>2067</v>
      </c>
      <c r="W56" s="110" t="s">
        <v>12</v>
      </c>
      <c r="X56" s="47">
        <f t="shared" si="8"/>
        <v>8</v>
      </c>
      <c r="Y56" s="114"/>
    </row>
    <row r="57" spans="1:25" x14ac:dyDescent="0.2">
      <c r="A57" s="104"/>
      <c r="B57" s="105"/>
      <c r="C57" s="105"/>
      <c r="D57" s="105"/>
      <c r="E57" s="112"/>
      <c r="F57" s="112"/>
      <c r="G57" s="106"/>
      <c r="H57" s="107">
        <v>19</v>
      </c>
      <c r="I57" s="69"/>
      <c r="J57" s="69"/>
      <c r="K57" s="69"/>
      <c r="L57" s="69"/>
      <c r="M57" s="69"/>
      <c r="N57" s="69"/>
      <c r="O57" s="69"/>
      <c r="P57" s="69"/>
      <c r="Q57" s="69"/>
      <c r="R57" s="69">
        <v>17</v>
      </c>
      <c r="S57" s="109"/>
      <c r="T57" s="322">
        <f t="shared" si="9"/>
        <v>36</v>
      </c>
      <c r="U57" s="216">
        <f t="shared" si="7"/>
        <v>1.741654571843251E-2</v>
      </c>
      <c r="V57" s="101">
        <f>D46</f>
        <v>2067</v>
      </c>
      <c r="W57" s="110" t="s">
        <v>35</v>
      </c>
      <c r="X57" s="47">
        <f t="shared" si="8"/>
        <v>36</v>
      </c>
      <c r="Y57" s="114"/>
    </row>
    <row r="58" spans="1:25" x14ac:dyDescent="0.2">
      <c r="A58" s="104"/>
      <c r="B58" s="105"/>
      <c r="C58" s="105"/>
      <c r="D58" s="105"/>
      <c r="E58" s="112"/>
      <c r="F58" s="112"/>
      <c r="G58" s="106"/>
      <c r="H58" s="107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109"/>
      <c r="T58" s="322">
        <f t="shared" si="9"/>
        <v>0</v>
      </c>
      <c r="U58" s="216">
        <f t="shared" si="7"/>
        <v>0</v>
      </c>
      <c r="V58" s="101">
        <f>D46</f>
        <v>2067</v>
      </c>
      <c r="W58" s="110" t="s">
        <v>126</v>
      </c>
      <c r="X58" s="47">
        <f t="shared" si="8"/>
        <v>0</v>
      </c>
      <c r="Y58" s="114"/>
    </row>
    <row r="59" spans="1:25" x14ac:dyDescent="0.2">
      <c r="A59" s="104"/>
      <c r="B59" s="105"/>
      <c r="C59" s="105"/>
      <c r="D59" s="105"/>
      <c r="E59" s="112"/>
      <c r="F59" s="112"/>
      <c r="G59" s="106"/>
      <c r="H59" s="107">
        <v>3</v>
      </c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109"/>
      <c r="T59" s="322">
        <f t="shared" si="9"/>
        <v>3</v>
      </c>
      <c r="U59" s="216">
        <f t="shared" si="7"/>
        <v>1.4513788098693759E-3</v>
      </c>
      <c r="V59" s="101">
        <f>D46</f>
        <v>2067</v>
      </c>
      <c r="W59" s="245" t="s">
        <v>171</v>
      </c>
      <c r="X59" s="47">
        <f t="shared" si="8"/>
        <v>3</v>
      </c>
      <c r="Y59" s="114"/>
    </row>
    <row r="60" spans="1:25" x14ac:dyDescent="0.2">
      <c r="A60" s="104"/>
      <c r="B60" s="105"/>
      <c r="C60" s="105"/>
      <c r="D60" s="105"/>
      <c r="E60" s="112"/>
      <c r="F60" s="112"/>
      <c r="G60" s="117"/>
      <c r="H60" s="118"/>
      <c r="I60" s="69"/>
      <c r="J60" s="69"/>
      <c r="K60" s="69"/>
      <c r="L60" s="69"/>
      <c r="M60" s="69"/>
      <c r="N60" s="69"/>
      <c r="O60" s="69"/>
      <c r="P60" s="69"/>
      <c r="Q60" s="69"/>
      <c r="R60" s="69">
        <v>2</v>
      </c>
      <c r="S60" s="109"/>
      <c r="T60" s="322">
        <f t="shared" si="9"/>
        <v>2</v>
      </c>
      <c r="U60" s="216">
        <f t="shared" si="7"/>
        <v>9.6758587324625057E-4</v>
      </c>
      <c r="V60" s="101">
        <f>D46</f>
        <v>2067</v>
      </c>
      <c r="W60" s="69" t="s">
        <v>124</v>
      </c>
      <c r="X60" s="47">
        <f t="shared" si="8"/>
        <v>2</v>
      </c>
      <c r="Y60" s="114"/>
    </row>
    <row r="61" spans="1:25" x14ac:dyDescent="0.2">
      <c r="A61" s="104"/>
      <c r="B61" s="105"/>
      <c r="C61" s="105"/>
      <c r="D61" s="105"/>
      <c r="E61" s="112"/>
      <c r="F61" s="112"/>
      <c r="G61" s="117"/>
      <c r="H61" s="118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109"/>
      <c r="T61" s="322">
        <f t="shared" si="9"/>
        <v>0</v>
      </c>
      <c r="U61" s="216">
        <f t="shared" si="7"/>
        <v>0</v>
      </c>
      <c r="V61" s="101">
        <f>D46</f>
        <v>2067</v>
      </c>
      <c r="W61" s="178" t="s">
        <v>180</v>
      </c>
      <c r="X61" s="47">
        <f t="shared" si="8"/>
        <v>0</v>
      </c>
      <c r="Y61" s="114"/>
    </row>
    <row r="62" spans="1:25" ht="15.75" thickBot="1" x14ac:dyDescent="0.25">
      <c r="A62" s="104"/>
      <c r="B62" s="105"/>
      <c r="C62" s="105"/>
      <c r="D62" s="105"/>
      <c r="E62" s="112"/>
      <c r="F62" s="112"/>
      <c r="G62" s="117"/>
      <c r="H62" s="219">
        <v>1</v>
      </c>
      <c r="I62" s="220"/>
      <c r="J62" s="220">
        <v>2</v>
      </c>
      <c r="K62" s="220"/>
      <c r="L62" s="220"/>
      <c r="M62" s="220"/>
      <c r="N62" s="220"/>
      <c r="O62" s="220"/>
      <c r="P62" s="220"/>
      <c r="Q62" s="220"/>
      <c r="R62" s="220"/>
      <c r="S62" s="246"/>
      <c r="T62" s="323">
        <f t="shared" si="9"/>
        <v>3</v>
      </c>
      <c r="U62" s="320">
        <f t="shared" si="7"/>
        <v>1.4513788098693759E-3</v>
      </c>
      <c r="V62" s="310">
        <f>D46</f>
        <v>2067</v>
      </c>
      <c r="W62" s="220" t="s">
        <v>80</v>
      </c>
      <c r="X62" s="47">
        <f t="shared" si="8"/>
        <v>3</v>
      </c>
      <c r="Y62" s="111"/>
    </row>
    <row r="63" spans="1:25" x14ac:dyDescent="0.2">
      <c r="A63" s="104"/>
      <c r="B63" s="105"/>
      <c r="C63" s="105"/>
      <c r="D63" s="105"/>
      <c r="E63" s="112"/>
      <c r="F63" s="112"/>
      <c r="G63" s="106"/>
      <c r="H63" s="217"/>
      <c r="I63" s="119">
        <v>7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20"/>
      <c r="T63" s="324">
        <f t="shared" si="9"/>
        <v>0</v>
      </c>
      <c r="U63" s="216">
        <f t="shared" si="7"/>
        <v>0</v>
      </c>
      <c r="V63" s="101">
        <f>D46</f>
        <v>2067</v>
      </c>
      <c r="W63" s="121" t="s">
        <v>11</v>
      </c>
      <c r="X63" s="47">
        <f t="shared" si="8"/>
        <v>0</v>
      </c>
      <c r="Y63" s="114"/>
    </row>
    <row r="64" spans="1:25" x14ac:dyDescent="0.2">
      <c r="A64" s="104"/>
      <c r="B64" s="105"/>
      <c r="C64" s="105"/>
      <c r="D64" s="105"/>
      <c r="E64" s="112"/>
      <c r="F64" s="112"/>
      <c r="G64" s="106"/>
      <c r="H64" s="218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109"/>
      <c r="T64" s="322">
        <f t="shared" si="9"/>
        <v>0</v>
      </c>
      <c r="U64" s="216">
        <f t="shared" si="7"/>
        <v>0</v>
      </c>
      <c r="V64" s="101">
        <f>D46</f>
        <v>2067</v>
      </c>
      <c r="W64" s="110" t="s">
        <v>30</v>
      </c>
      <c r="X64" s="47">
        <f t="shared" si="8"/>
        <v>0</v>
      </c>
      <c r="Y64" s="114"/>
    </row>
    <row r="65" spans="1:25" x14ac:dyDescent="0.2">
      <c r="A65" s="104"/>
      <c r="B65" s="105"/>
      <c r="C65" s="105"/>
      <c r="D65" s="105"/>
      <c r="E65" s="112"/>
      <c r="F65" s="112"/>
      <c r="G65" s="106"/>
      <c r="H65" s="218"/>
      <c r="I65" s="69">
        <v>3</v>
      </c>
      <c r="J65" s="69"/>
      <c r="K65" s="69"/>
      <c r="L65" s="69"/>
      <c r="M65" s="69"/>
      <c r="N65" s="69"/>
      <c r="O65" s="69"/>
      <c r="P65" s="69"/>
      <c r="Q65" s="69"/>
      <c r="R65" s="69"/>
      <c r="S65" s="109">
        <v>5</v>
      </c>
      <c r="T65" s="322">
        <f t="shared" si="9"/>
        <v>5</v>
      </c>
      <c r="U65" s="216">
        <f t="shared" si="7"/>
        <v>2.4189646831156266E-3</v>
      </c>
      <c r="V65" s="101">
        <f>D46</f>
        <v>2067</v>
      </c>
      <c r="W65" s="110" t="s">
        <v>3</v>
      </c>
      <c r="X65" s="47">
        <f t="shared" si="8"/>
        <v>5</v>
      </c>
      <c r="Y65" s="113"/>
    </row>
    <row r="66" spans="1:25" x14ac:dyDescent="0.2">
      <c r="A66" s="104"/>
      <c r="B66" s="105"/>
      <c r="C66" s="105"/>
      <c r="D66" s="105"/>
      <c r="E66" s="112"/>
      <c r="F66" s="112"/>
      <c r="G66" s="106"/>
      <c r="H66" s="218"/>
      <c r="I66" s="69">
        <v>8</v>
      </c>
      <c r="J66" s="69">
        <v>1</v>
      </c>
      <c r="K66" s="69"/>
      <c r="L66" s="69"/>
      <c r="M66" s="69"/>
      <c r="N66" s="69"/>
      <c r="O66" s="69"/>
      <c r="P66" s="69"/>
      <c r="Q66" s="69"/>
      <c r="R66" s="69"/>
      <c r="S66" s="109"/>
      <c r="T66" s="322">
        <f t="shared" si="9"/>
        <v>1</v>
      </c>
      <c r="U66" s="216">
        <f t="shared" si="7"/>
        <v>4.8379293662312528E-4</v>
      </c>
      <c r="V66" s="101">
        <f>D46</f>
        <v>2067</v>
      </c>
      <c r="W66" s="110" t="s">
        <v>8</v>
      </c>
      <c r="X66" s="47">
        <f t="shared" si="8"/>
        <v>1</v>
      </c>
      <c r="Y66" s="114"/>
    </row>
    <row r="67" spans="1:25" x14ac:dyDescent="0.2">
      <c r="A67" s="104"/>
      <c r="B67" s="105"/>
      <c r="C67" s="105"/>
      <c r="D67" s="105"/>
      <c r="E67" s="112"/>
      <c r="F67" s="112"/>
      <c r="G67" s="106"/>
      <c r="H67" s="218"/>
      <c r="I67" s="69">
        <v>2</v>
      </c>
      <c r="J67" s="69"/>
      <c r="K67" s="69"/>
      <c r="L67" s="69"/>
      <c r="M67" s="69"/>
      <c r="N67" s="69"/>
      <c r="O67" s="69"/>
      <c r="P67" s="69"/>
      <c r="Q67" s="69"/>
      <c r="R67" s="69"/>
      <c r="S67" s="109"/>
      <c r="T67" s="322">
        <f t="shared" si="9"/>
        <v>0</v>
      </c>
      <c r="U67" s="216">
        <f t="shared" si="7"/>
        <v>0</v>
      </c>
      <c r="V67" s="101">
        <f>D46</f>
        <v>2067</v>
      </c>
      <c r="W67" s="110" t="s">
        <v>9</v>
      </c>
      <c r="X67" s="47">
        <f t="shared" si="8"/>
        <v>0</v>
      </c>
      <c r="Y67" s="114"/>
    </row>
    <row r="68" spans="1:25" x14ac:dyDescent="0.2">
      <c r="A68" s="104"/>
      <c r="B68" s="105"/>
      <c r="C68" s="105"/>
      <c r="D68" s="105"/>
      <c r="E68" s="112"/>
      <c r="F68" s="112"/>
      <c r="G68" s="106"/>
      <c r="H68" s="218"/>
      <c r="I68" s="69">
        <v>4</v>
      </c>
      <c r="J68" s="69"/>
      <c r="K68" s="69"/>
      <c r="L68" s="69"/>
      <c r="M68" s="69"/>
      <c r="N68" s="69"/>
      <c r="O68" s="69"/>
      <c r="P68" s="69"/>
      <c r="Q68" s="69"/>
      <c r="R68" s="69"/>
      <c r="S68" s="109"/>
      <c r="T68" s="322">
        <f t="shared" si="9"/>
        <v>0</v>
      </c>
      <c r="U68" s="216">
        <f t="shared" si="7"/>
        <v>0</v>
      </c>
      <c r="V68" s="101">
        <f>D46</f>
        <v>2067</v>
      </c>
      <c r="W68" s="110" t="s">
        <v>81</v>
      </c>
      <c r="X68" s="47">
        <f t="shared" si="8"/>
        <v>0</v>
      </c>
      <c r="Y68" s="114"/>
    </row>
    <row r="69" spans="1:25" x14ac:dyDescent="0.2">
      <c r="A69" s="104"/>
      <c r="B69" s="105"/>
      <c r="C69" s="105"/>
      <c r="D69" s="105"/>
      <c r="E69" s="112"/>
      <c r="F69" s="112"/>
      <c r="G69" s="106"/>
      <c r="H69" s="218"/>
      <c r="I69" s="69">
        <v>1</v>
      </c>
      <c r="J69" s="69">
        <v>1</v>
      </c>
      <c r="K69" s="69"/>
      <c r="L69" s="69"/>
      <c r="M69" s="69"/>
      <c r="N69" s="69"/>
      <c r="O69" s="69"/>
      <c r="P69" s="69"/>
      <c r="Q69" s="69"/>
      <c r="R69" s="69"/>
      <c r="S69" s="109"/>
      <c r="T69" s="322">
        <f t="shared" si="9"/>
        <v>1</v>
      </c>
      <c r="U69" s="216">
        <f t="shared" si="7"/>
        <v>4.8379293662312528E-4</v>
      </c>
      <c r="V69" s="101">
        <f>D46</f>
        <v>2067</v>
      </c>
      <c r="W69" s="110" t="s">
        <v>20</v>
      </c>
      <c r="X69" s="47">
        <f t="shared" si="8"/>
        <v>1</v>
      </c>
      <c r="Y69" s="114"/>
    </row>
    <row r="70" spans="1:25" x14ac:dyDescent="0.2">
      <c r="A70" s="104"/>
      <c r="B70" s="105"/>
      <c r="C70" s="105"/>
      <c r="D70" s="105"/>
      <c r="E70" s="112"/>
      <c r="F70" s="112"/>
      <c r="G70" s="106"/>
      <c r="H70" s="218"/>
      <c r="I70" s="69">
        <v>2</v>
      </c>
      <c r="J70" s="69"/>
      <c r="K70" s="69"/>
      <c r="L70" s="69"/>
      <c r="M70" s="69"/>
      <c r="N70" s="69"/>
      <c r="O70" s="69"/>
      <c r="P70" s="69"/>
      <c r="Q70" s="69"/>
      <c r="R70" s="69"/>
      <c r="S70" s="109"/>
      <c r="T70" s="322">
        <f t="shared" si="9"/>
        <v>0</v>
      </c>
      <c r="U70" s="216">
        <f t="shared" si="7"/>
        <v>0</v>
      </c>
      <c r="V70" s="101">
        <f>D46</f>
        <v>2067</v>
      </c>
      <c r="W70" s="110" t="s">
        <v>82</v>
      </c>
      <c r="X70" s="47">
        <f t="shared" si="8"/>
        <v>0</v>
      </c>
      <c r="Y70" s="114"/>
    </row>
    <row r="71" spans="1:25" x14ac:dyDescent="0.2">
      <c r="A71" s="104"/>
      <c r="B71" s="105"/>
      <c r="C71" s="105"/>
      <c r="D71" s="105"/>
      <c r="E71" s="112"/>
      <c r="F71" s="112"/>
      <c r="G71" s="106"/>
      <c r="H71" s="218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109"/>
      <c r="T71" s="322">
        <f t="shared" si="9"/>
        <v>0</v>
      </c>
      <c r="U71" s="216">
        <f t="shared" si="7"/>
        <v>0</v>
      </c>
      <c r="V71" s="101">
        <f>D46</f>
        <v>2067</v>
      </c>
      <c r="W71" s="110" t="s">
        <v>100</v>
      </c>
      <c r="X71" s="47">
        <f t="shared" si="8"/>
        <v>0</v>
      </c>
      <c r="Y71" s="103" t="s">
        <v>384</v>
      </c>
    </row>
    <row r="72" spans="1:25" x14ac:dyDescent="0.2">
      <c r="A72" s="104"/>
      <c r="B72" s="105"/>
      <c r="C72" s="105"/>
      <c r="D72" s="105"/>
      <c r="E72" s="112"/>
      <c r="F72" s="112"/>
      <c r="G72" s="106"/>
      <c r="H72" s="218"/>
      <c r="I72" s="69">
        <v>6</v>
      </c>
      <c r="J72" s="69"/>
      <c r="K72" s="69"/>
      <c r="L72" s="69"/>
      <c r="M72" s="69"/>
      <c r="N72" s="69"/>
      <c r="O72" s="69"/>
      <c r="P72" s="69"/>
      <c r="Q72" s="69"/>
      <c r="R72" s="69"/>
      <c r="S72" s="109"/>
      <c r="T72" s="322">
        <f t="shared" si="9"/>
        <v>0</v>
      </c>
      <c r="U72" s="216">
        <f t="shared" si="7"/>
        <v>0</v>
      </c>
      <c r="V72" s="101">
        <f>D46</f>
        <v>2067</v>
      </c>
      <c r="W72" s="110" t="s">
        <v>13</v>
      </c>
      <c r="X72" s="47">
        <f t="shared" si="8"/>
        <v>0</v>
      </c>
      <c r="Y72" s="103" t="s">
        <v>385</v>
      </c>
    </row>
    <row r="73" spans="1:25" x14ac:dyDescent="0.2">
      <c r="A73" s="104"/>
      <c r="B73" s="105"/>
      <c r="C73" s="105"/>
      <c r="D73" s="105"/>
      <c r="E73" s="112"/>
      <c r="F73" s="112"/>
      <c r="G73" s="106"/>
      <c r="H73" s="107"/>
      <c r="I73" s="69">
        <v>2</v>
      </c>
      <c r="J73" s="69"/>
      <c r="K73" s="69"/>
      <c r="L73" s="69"/>
      <c r="M73" s="69"/>
      <c r="N73" s="69"/>
      <c r="O73" s="69"/>
      <c r="P73" s="69"/>
      <c r="Q73" s="69"/>
      <c r="R73" s="69"/>
      <c r="S73" s="109"/>
      <c r="T73" s="322">
        <f t="shared" si="9"/>
        <v>0</v>
      </c>
      <c r="U73" s="216">
        <f t="shared" si="7"/>
        <v>0</v>
      </c>
      <c r="V73" s="101">
        <f>D46</f>
        <v>2067</v>
      </c>
      <c r="W73" s="110" t="s">
        <v>84</v>
      </c>
      <c r="X73" s="47">
        <f t="shared" si="8"/>
        <v>0</v>
      </c>
      <c r="Y73" s="103" t="s">
        <v>381</v>
      </c>
    </row>
    <row r="74" spans="1:25" x14ac:dyDescent="0.2">
      <c r="A74" s="104"/>
      <c r="B74" s="105"/>
      <c r="C74" s="105"/>
      <c r="D74" s="105"/>
      <c r="E74" s="112"/>
      <c r="F74" s="112"/>
      <c r="G74" s="106"/>
      <c r="H74" s="107"/>
      <c r="I74" s="69">
        <v>1</v>
      </c>
      <c r="J74" s="69"/>
      <c r="K74" s="69"/>
      <c r="L74" s="69"/>
      <c r="M74" s="69"/>
      <c r="N74" s="69"/>
      <c r="O74" s="69"/>
      <c r="P74" s="69"/>
      <c r="Q74" s="69"/>
      <c r="R74" s="69"/>
      <c r="S74" s="109">
        <v>1</v>
      </c>
      <c r="T74" s="322">
        <f t="shared" si="9"/>
        <v>1</v>
      </c>
      <c r="U74" s="216">
        <f t="shared" si="7"/>
        <v>4.8379293662312528E-4</v>
      </c>
      <c r="V74" s="101">
        <f>D46</f>
        <v>2067</v>
      </c>
      <c r="W74" s="110" t="s">
        <v>10</v>
      </c>
      <c r="X74" s="47">
        <f t="shared" si="8"/>
        <v>1</v>
      </c>
      <c r="Y74" s="113"/>
    </row>
    <row r="75" spans="1:25" ht="15.75" thickBot="1" x14ac:dyDescent="0.25">
      <c r="A75" s="104"/>
      <c r="B75" s="105"/>
      <c r="C75" s="105"/>
      <c r="D75" s="105"/>
      <c r="E75" s="112"/>
      <c r="F75" s="112"/>
      <c r="G75" s="106"/>
      <c r="H75" s="115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16"/>
      <c r="T75" s="322">
        <f t="shared" si="9"/>
        <v>0</v>
      </c>
      <c r="U75" s="216">
        <f t="shared" si="7"/>
        <v>0</v>
      </c>
      <c r="V75" s="101">
        <f>D46</f>
        <v>2067</v>
      </c>
      <c r="W75" s="110" t="s">
        <v>102</v>
      </c>
      <c r="X75" s="47">
        <f t="shared" si="8"/>
        <v>0</v>
      </c>
      <c r="Y75" s="113"/>
    </row>
    <row r="76" spans="1:25" ht="15.75" thickBot="1" x14ac:dyDescent="0.3">
      <c r="A76" s="104"/>
      <c r="B76" s="105"/>
      <c r="C76" s="105"/>
      <c r="D76" s="105"/>
      <c r="E76" s="112"/>
      <c r="F76" s="112"/>
      <c r="G76" s="106"/>
      <c r="H76" s="89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1"/>
      <c r="T76" s="321"/>
      <c r="U76" s="321"/>
      <c r="V76" s="123"/>
      <c r="W76" s="124" t="s">
        <v>85</v>
      </c>
      <c r="Y76" s="103" t="s">
        <v>380</v>
      </c>
    </row>
    <row r="77" spans="1:25" x14ac:dyDescent="0.2">
      <c r="A77" s="104"/>
      <c r="B77" s="105"/>
      <c r="C77" s="105"/>
      <c r="D77" s="105"/>
      <c r="E77" s="112"/>
      <c r="F77" s="112"/>
      <c r="G77" s="117"/>
      <c r="H77" s="97">
        <v>2</v>
      </c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9"/>
      <c r="T77" s="324">
        <f t="shared" ref="T77:T84" si="10">SUM(H77,J77,L77,N77,P77,R77,S77)</f>
        <v>2</v>
      </c>
      <c r="U77" s="216">
        <f>($T77)/$D$46</f>
        <v>9.6758587324625057E-4</v>
      </c>
      <c r="V77" s="101">
        <f>D46</f>
        <v>2067</v>
      </c>
      <c r="W77" s="102" t="s">
        <v>87</v>
      </c>
      <c r="X77" s="47">
        <f>T77</f>
        <v>2</v>
      </c>
      <c r="Y77" s="103" t="s">
        <v>377</v>
      </c>
    </row>
    <row r="78" spans="1:25" x14ac:dyDescent="0.2">
      <c r="A78" s="104"/>
      <c r="B78" s="105"/>
      <c r="C78" s="105"/>
      <c r="D78" s="105"/>
      <c r="E78" s="112"/>
      <c r="F78" s="112"/>
      <c r="G78" s="117"/>
      <c r="H78" s="107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109"/>
      <c r="T78" s="322">
        <f t="shared" si="10"/>
        <v>0</v>
      </c>
      <c r="U78" s="216">
        <f t="shared" ref="U78:U84" si="11">($T78)/$D$46</f>
        <v>0</v>
      </c>
      <c r="V78" s="101">
        <f>D46</f>
        <v>2067</v>
      </c>
      <c r="W78" s="110" t="s">
        <v>215</v>
      </c>
      <c r="X78" s="47">
        <f t="shared" ref="X78:X84" si="12">T78</f>
        <v>0</v>
      </c>
      <c r="Y78" s="103" t="s">
        <v>308</v>
      </c>
    </row>
    <row r="79" spans="1:25" x14ac:dyDescent="0.2">
      <c r="A79" s="104"/>
      <c r="B79" s="105"/>
      <c r="C79" s="105"/>
      <c r="D79" s="105"/>
      <c r="E79" s="112"/>
      <c r="F79" s="112"/>
      <c r="G79" s="117"/>
      <c r="H79" s="107">
        <v>1</v>
      </c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109"/>
      <c r="T79" s="322">
        <f t="shared" si="10"/>
        <v>1</v>
      </c>
      <c r="U79" s="216">
        <f t="shared" si="11"/>
        <v>4.8379293662312528E-4</v>
      </c>
      <c r="V79" s="101">
        <f>D46</f>
        <v>2067</v>
      </c>
      <c r="W79" s="110" t="s">
        <v>75</v>
      </c>
      <c r="X79" s="47">
        <f t="shared" si="12"/>
        <v>1</v>
      </c>
      <c r="Y79" s="103" t="s">
        <v>379</v>
      </c>
    </row>
    <row r="80" spans="1:25" x14ac:dyDescent="0.2">
      <c r="A80" s="104"/>
      <c r="B80" s="105"/>
      <c r="C80" s="105"/>
      <c r="D80" s="105"/>
      <c r="E80" s="112"/>
      <c r="F80" s="112"/>
      <c r="G80" s="117"/>
      <c r="H80" s="107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109"/>
      <c r="T80" s="322">
        <f t="shared" si="10"/>
        <v>0</v>
      </c>
      <c r="U80" s="216">
        <f t="shared" si="11"/>
        <v>0</v>
      </c>
      <c r="V80" s="101">
        <f>D46</f>
        <v>2067</v>
      </c>
      <c r="W80" s="110" t="s">
        <v>39</v>
      </c>
      <c r="X80" s="47">
        <f t="shared" si="12"/>
        <v>0</v>
      </c>
      <c r="Y80" s="103" t="s">
        <v>383</v>
      </c>
    </row>
    <row r="81" spans="1:25" x14ac:dyDescent="0.2">
      <c r="A81" s="104"/>
      <c r="B81" s="105"/>
      <c r="C81" s="105"/>
      <c r="D81" s="105"/>
      <c r="E81" s="112"/>
      <c r="F81" s="112"/>
      <c r="G81" s="117"/>
      <c r="H81" s="107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109"/>
      <c r="T81" s="322">
        <f t="shared" si="10"/>
        <v>0</v>
      </c>
      <c r="U81" s="216">
        <f t="shared" si="11"/>
        <v>0</v>
      </c>
      <c r="V81" s="101">
        <f>D46</f>
        <v>2067</v>
      </c>
      <c r="W81" s="110" t="s">
        <v>13</v>
      </c>
      <c r="X81" s="47">
        <f t="shared" si="12"/>
        <v>0</v>
      </c>
      <c r="Y81" s="103" t="s">
        <v>378</v>
      </c>
    </row>
    <row r="82" spans="1:25" x14ac:dyDescent="0.2">
      <c r="A82" s="104"/>
      <c r="B82" s="105"/>
      <c r="C82" s="105"/>
      <c r="D82" s="105"/>
      <c r="E82" s="112"/>
      <c r="F82" s="112"/>
      <c r="G82" s="117"/>
      <c r="H82" s="107">
        <v>1</v>
      </c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109"/>
      <c r="T82" s="322">
        <f t="shared" si="10"/>
        <v>1</v>
      </c>
      <c r="U82" s="216">
        <f t="shared" si="11"/>
        <v>4.8379293662312528E-4</v>
      </c>
      <c r="V82" s="101">
        <f>D46</f>
        <v>2067</v>
      </c>
      <c r="W82" s="110" t="s">
        <v>170</v>
      </c>
      <c r="X82" s="47">
        <f t="shared" si="12"/>
        <v>1</v>
      </c>
      <c r="Y82" s="103" t="s">
        <v>382</v>
      </c>
    </row>
    <row r="83" spans="1:25" x14ac:dyDescent="0.2">
      <c r="A83" s="104"/>
      <c r="B83" s="105"/>
      <c r="C83" s="105"/>
      <c r="D83" s="105"/>
      <c r="E83" s="112"/>
      <c r="F83" s="112"/>
      <c r="G83" s="117"/>
      <c r="H83" s="115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16"/>
      <c r="T83" s="322">
        <f t="shared" si="10"/>
        <v>0</v>
      </c>
      <c r="U83" s="216">
        <f t="shared" si="11"/>
        <v>0</v>
      </c>
      <c r="V83" s="101">
        <f>D46</f>
        <v>2067</v>
      </c>
      <c r="W83" s="122" t="s">
        <v>16</v>
      </c>
      <c r="X83" s="47">
        <f t="shared" si="12"/>
        <v>0</v>
      </c>
      <c r="Y83" s="103"/>
    </row>
    <row r="84" spans="1:25" ht="15.75" thickBot="1" x14ac:dyDescent="0.25">
      <c r="A84" s="125"/>
      <c r="B84" s="126"/>
      <c r="C84" s="126"/>
      <c r="D84" s="126"/>
      <c r="E84" s="127"/>
      <c r="F84" s="127"/>
      <c r="G84" s="128"/>
      <c r="H84" s="115">
        <v>1</v>
      </c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16"/>
      <c r="T84" s="322">
        <f t="shared" si="10"/>
        <v>1</v>
      </c>
      <c r="U84" s="320">
        <f t="shared" si="11"/>
        <v>4.8379293662312528E-4</v>
      </c>
      <c r="V84" s="101">
        <f>D46</f>
        <v>2067</v>
      </c>
      <c r="W84" s="129" t="s">
        <v>163</v>
      </c>
      <c r="X84" s="47">
        <f t="shared" si="12"/>
        <v>1</v>
      </c>
      <c r="Y84" s="285"/>
    </row>
    <row r="85" spans="1:25" ht="15.75" thickBot="1" x14ac:dyDescent="0.25">
      <c r="A85" s="130"/>
      <c r="B85" s="130"/>
      <c r="C85" s="130"/>
      <c r="D85" s="130"/>
      <c r="E85" s="130"/>
      <c r="F85" s="130"/>
      <c r="G85" s="53" t="s">
        <v>5</v>
      </c>
      <c r="H85" s="131">
        <f>SUM(H47:H84)</f>
        <v>147</v>
      </c>
      <c r="I85" s="131">
        <f t="shared" ref="I85:R85" si="13">SUM(I47:I84)</f>
        <v>36</v>
      </c>
      <c r="J85" s="131">
        <f t="shared" si="13"/>
        <v>13</v>
      </c>
      <c r="K85" s="131">
        <f t="shared" si="13"/>
        <v>0</v>
      </c>
      <c r="L85" s="131">
        <f t="shared" si="13"/>
        <v>0</v>
      </c>
      <c r="M85" s="131">
        <f t="shared" si="13"/>
        <v>0</v>
      </c>
      <c r="N85" s="131">
        <f t="shared" si="13"/>
        <v>0</v>
      </c>
      <c r="O85" s="131">
        <f t="shared" si="13"/>
        <v>0</v>
      </c>
      <c r="P85" s="131">
        <f t="shared" si="13"/>
        <v>0</v>
      </c>
      <c r="Q85" s="131">
        <f t="shared" si="13"/>
        <v>0</v>
      </c>
      <c r="R85" s="131">
        <f t="shared" si="13"/>
        <v>19</v>
      </c>
      <c r="S85" s="131">
        <f>SUM(S47:S84)</f>
        <v>52</v>
      </c>
      <c r="T85" s="262">
        <f>SUM(H85,J85,L85,N85,P85,R85,S85)</f>
        <v>231</v>
      </c>
      <c r="U85" s="216">
        <f>($T85)/$D$46</f>
        <v>0.11175616835994194</v>
      </c>
      <c r="V85" s="101">
        <f>D46</f>
        <v>2067</v>
      </c>
      <c r="W85" s="46"/>
    </row>
    <row r="87" spans="1:25" ht="15.75" thickBot="1" x14ac:dyDescent="0.3"/>
    <row r="88" spans="1:25" ht="75.75" thickBot="1" x14ac:dyDescent="0.3">
      <c r="A88" s="49" t="s">
        <v>23</v>
      </c>
      <c r="B88" s="49" t="s">
        <v>50</v>
      </c>
      <c r="C88" s="49" t="s">
        <v>55</v>
      </c>
      <c r="D88" s="49" t="s">
        <v>18</v>
      </c>
      <c r="E88" s="48" t="s">
        <v>17</v>
      </c>
      <c r="F88" s="50" t="s">
        <v>1</v>
      </c>
      <c r="G88" s="51" t="s">
        <v>24</v>
      </c>
      <c r="H88" s="52" t="s">
        <v>76</v>
      </c>
      <c r="I88" s="52" t="s">
        <v>77</v>
      </c>
      <c r="J88" s="52" t="s">
        <v>56</v>
      </c>
      <c r="K88" s="52" t="s">
        <v>61</v>
      </c>
      <c r="L88" s="52" t="s">
        <v>57</v>
      </c>
      <c r="M88" s="52" t="s">
        <v>62</v>
      </c>
      <c r="N88" s="52" t="s">
        <v>58</v>
      </c>
      <c r="O88" s="52" t="s">
        <v>63</v>
      </c>
      <c r="P88" s="52" t="s">
        <v>59</v>
      </c>
      <c r="Q88" s="52" t="s">
        <v>78</v>
      </c>
      <c r="R88" s="52" t="s">
        <v>129</v>
      </c>
      <c r="S88" s="49" t="s">
        <v>43</v>
      </c>
      <c r="T88" s="49" t="s">
        <v>5</v>
      </c>
      <c r="U88" s="48" t="s">
        <v>2</v>
      </c>
      <c r="V88" s="86" t="s">
        <v>73</v>
      </c>
      <c r="W88" s="87" t="s">
        <v>21</v>
      </c>
      <c r="Y88" s="88" t="s">
        <v>7</v>
      </c>
    </row>
    <row r="89" spans="1:25" ht="15.75" thickBot="1" x14ac:dyDescent="0.3">
      <c r="A89" s="452">
        <v>1486337</v>
      </c>
      <c r="B89" s="80" t="s">
        <v>330</v>
      </c>
      <c r="C89" s="450">
        <v>1152</v>
      </c>
      <c r="D89" s="450">
        <v>1249</v>
      </c>
      <c r="E89" s="453">
        <v>1128</v>
      </c>
      <c r="F89" s="451">
        <f>E89/D89</f>
        <v>0.90312249799839872</v>
      </c>
      <c r="G89" s="54">
        <v>45055</v>
      </c>
      <c r="H89" s="89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1"/>
      <c r="T89" s="413"/>
      <c r="U89" s="123"/>
      <c r="V89" s="91"/>
      <c r="W89" s="93" t="s">
        <v>79</v>
      </c>
      <c r="Y89" s="84" t="s">
        <v>74</v>
      </c>
    </row>
    <row r="90" spans="1:25" x14ac:dyDescent="0.2">
      <c r="A90" s="94"/>
      <c r="B90" s="95"/>
      <c r="C90" s="95"/>
      <c r="D90" s="95"/>
      <c r="E90" s="95"/>
      <c r="F90" s="95"/>
      <c r="G90" s="96"/>
      <c r="H90" s="97">
        <v>37</v>
      </c>
      <c r="I90" s="98"/>
      <c r="J90" s="98">
        <v>2</v>
      </c>
      <c r="K90" s="98"/>
      <c r="L90" s="98"/>
      <c r="M90" s="98"/>
      <c r="N90" s="98"/>
      <c r="O90" s="98"/>
      <c r="P90" s="98"/>
      <c r="Q90" s="98"/>
      <c r="R90" s="98"/>
      <c r="S90" s="99">
        <v>3</v>
      </c>
      <c r="T90" s="324">
        <f>SUM(H90,J90,L90,N90,P90,R90,S90)</f>
        <v>42</v>
      </c>
      <c r="U90" s="216">
        <f>($T90)/$D$89</f>
        <v>3.3626901521216973E-2</v>
      </c>
      <c r="V90" s="101">
        <f>D89</f>
        <v>1249</v>
      </c>
      <c r="W90" s="102" t="s">
        <v>16</v>
      </c>
      <c r="X90" s="47">
        <f>T90</f>
        <v>42</v>
      </c>
      <c r="Y90" s="280" t="s">
        <v>175</v>
      </c>
    </row>
    <row r="91" spans="1:25" x14ac:dyDescent="0.2">
      <c r="A91" s="104"/>
      <c r="B91" s="105"/>
      <c r="C91" s="105"/>
      <c r="D91" s="105"/>
      <c r="E91" s="105"/>
      <c r="F91" s="105"/>
      <c r="G91" s="106"/>
      <c r="H91" s="107">
        <v>10</v>
      </c>
      <c r="I91" s="69"/>
      <c r="J91" s="69">
        <v>1</v>
      </c>
      <c r="K91" s="69"/>
      <c r="L91" s="69"/>
      <c r="M91" s="69"/>
      <c r="N91" s="69"/>
      <c r="O91" s="69"/>
      <c r="P91" s="69"/>
      <c r="Q91" s="69"/>
      <c r="R91" s="69"/>
      <c r="S91" s="109"/>
      <c r="T91" s="322">
        <f>SUM(H91,J91,L91,N91,P91,R91,S91)</f>
        <v>11</v>
      </c>
      <c r="U91" s="216">
        <f t="shared" ref="U91:U118" si="14">($T91)/$D$89</f>
        <v>8.8070456365092076E-3</v>
      </c>
      <c r="V91" s="101">
        <f>D89</f>
        <v>1249</v>
      </c>
      <c r="W91" s="110" t="s">
        <v>6</v>
      </c>
      <c r="X91" s="47">
        <f t="shared" ref="X91:X118" si="15">T91</f>
        <v>11</v>
      </c>
      <c r="Y91" s="280" t="s">
        <v>130</v>
      </c>
    </row>
    <row r="92" spans="1:25" x14ac:dyDescent="0.2">
      <c r="A92" s="104"/>
      <c r="B92" s="105"/>
      <c r="C92" s="105"/>
      <c r="D92" s="105"/>
      <c r="E92" s="112"/>
      <c r="F92" s="112"/>
      <c r="G92" s="106"/>
      <c r="H92" s="107">
        <v>12</v>
      </c>
      <c r="I92" s="69"/>
      <c r="J92" s="69">
        <v>1</v>
      </c>
      <c r="K92" s="69"/>
      <c r="L92" s="69"/>
      <c r="M92" s="69"/>
      <c r="N92" s="69"/>
      <c r="O92" s="69"/>
      <c r="P92" s="69"/>
      <c r="Q92" s="69"/>
      <c r="R92" s="69"/>
      <c r="S92" s="109">
        <v>5</v>
      </c>
      <c r="T92" s="322">
        <f>SUM(H92,J92,L92,N92,P92,R92,S92)</f>
        <v>18</v>
      </c>
      <c r="U92" s="216">
        <f t="shared" si="14"/>
        <v>1.4411529223378704E-2</v>
      </c>
      <c r="V92" s="101">
        <f>D89</f>
        <v>1249</v>
      </c>
      <c r="W92" s="110" t="s">
        <v>14</v>
      </c>
      <c r="X92" s="47">
        <f t="shared" si="15"/>
        <v>18</v>
      </c>
      <c r="Y92" s="442"/>
    </row>
    <row r="93" spans="1:25" x14ac:dyDescent="0.2">
      <c r="A93" s="104"/>
      <c r="B93" s="105"/>
      <c r="C93" s="105"/>
      <c r="D93" s="105"/>
      <c r="E93" s="112"/>
      <c r="F93" s="112"/>
      <c r="G93" s="106"/>
      <c r="H93" s="107">
        <v>4</v>
      </c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109"/>
      <c r="T93" s="322">
        <f t="shared" ref="T93:T118" si="16">SUM(H93,J93,L93,N93,P93,R93,S93)</f>
        <v>4</v>
      </c>
      <c r="U93" s="216">
        <f t="shared" si="14"/>
        <v>3.2025620496397116E-3</v>
      </c>
      <c r="V93" s="101">
        <f>D89</f>
        <v>1249</v>
      </c>
      <c r="W93" s="110" t="s">
        <v>15</v>
      </c>
      <c r="X93" s="47">
        <f t="shared" si="15"/>
        <v>4</v>
      </c>
      <c r="Y93" s="442"/>
    </row>
    <row r="94" spans="1:25" x14ac:dyDescent="0.2">
      <c r="A94" s="104"/>
      <c r="B94" s="105"/>
      <c r="C94" s="105"/>
      <c r="D94" s="105"/>
      <c r="E94" s="112"/>
      <c r="F94" s="112"/>
      <c r="G94" s="106"/>
      <c r="H94" s="107">
        <v>2</v>
      </c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109"/>
      <c r="T94" s="322">
        <f t="shared" si="16"/>
        <v>2</v>
      </c>
      <c r="U94" s="216">
        <f t="shared" si="14"/>
        <v>1.6012810248198558E-3</v>
      </c>
      <c r="V94" s="101">
        <f>D89</f>
        <v>1249</v>
      </c>
      <c r="W94" s="110" t="s">
        <v>32</v>
      </c>
      <c r="X94" s="47">
        <f t="shared" si="15"/>
        <v>2</v>
      </c>
      <c r="Y94" s="113"/>
    </row>
    <row r="95" spans="1:25" x14ac:dyDescent="0.2">
      <c r="A95" s="104"/>
      <c r="B95" s="105"/>
      <c r="C95" s="105"/>
      <c r="D95" s="105"/>
      <c r="E95" s="112"/>
      <c r="F95" s="112"/>
      <c r="G95" s="106"/>
      <c r="H95" s="107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109"/>
      <c r="T95" s="322">
        <f t="shared" si="16"/>
        <v>0</v>
      </c>
      <c r="U95" s="216">
        <f t="shared" si="14"/>
        <v>0</v>
      </c>
      <c r="V95" s="101">
        <f>D89</f>
        <v>1249</v>
      </c>
      <c r="W95" s="110" t="s">
        <v>33</v>
      </c>
      <c r="X95" s="47">
        <f t="shared" si="15"/>
        <v>0</v>
      </c>
      <c r="Y95" s="113"/>
    </row>
    <row r="96" spans="1:25" ht="15.75" x14ac:dyDescent="0.2">
      <c r="A96" s="104"/>
      <c r="B96" s="105"/>
      <c r="C96" s="105"/>
      <c r="D96" s="105"/>
      <c r="E96" s="112"/>
      <c r="F96" s="112"/>
      <c r="G96" s="106"/>
      <c r="H96" s="107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109"/>
      <c r="T96" s="322">
        <f t="shared" si="16"/>
        <v>0</v>
      </c>
      <c r="U96" s="216">
        <f t="shared" si="14"/>
        <v>0</v>
      </c>
      <c r="V96" s="101">
        <f>D89</f>
        <v>1249</v>
      </c>
      <c r="W96" s="272" t="s">
        <v>219</v>
      </c>
      <c r="X96" s="47">
        <f t="shared" si="15"/>
        <v>0</v>
      </c>
      <c r="Y96" s="113"/>
    </row>
    <row r="97" spans="1:25" x14ac:dyDescent="0.2">
      <c r="A97" s="104"/>
      <c r="B97" s="105"/>
      <c r="C97" s="105"/>
      <c r="D97" s="105"/>
      <c r="E97" s="112"/>
      <c r="F97" s="112"/>
      <c r="G97" s="106"/>
      <c r="H97" s="107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109"/>
      <c r="T97" s="322">
        <f t="shared" si="16"/>
        <v>0</v>
      </c>
      <c r="U97" s="216">
        <f t="shared" si="14"/>
        <v>0</v>
      </c>
      <c r="V97" s="101">
        <f>D89</f>
        <v>1249</v>
      </c>
      <c r="W97" s="357" t="s">
        <v>31</v>
      </c>
      <c r="X97" s="47">
        <f t="shared" si="15"/>
        <v>0</v>
      </c>
      <c r="Y97" s="113"/>
    </row>
    <row r="98" spans="1:25" x14ac:dyDescent="0.2">
      <c r="A98" s="104"/>
      <c r="B98" s="105"/>
      <c r="C98" s="105"/>
      <c r="D98" s="105"/>
      <c r="E98" s="112"/>
      <c r="F98" s="112"/>
      <c r="G98" s="106"/>
      <c r="H98" s="107">
        <v>8</v>
      </c>
      <c r="I98" s="69"/>
      <c r="J98" s="69">
        <v>2</v>
      </c>
      <c r="K98" s="69"/>
      <c r="L98" s="69"/>
      <c r="M98" s="69"/>
      <c r="N98" s="69"/>
      <c r="O98" s="69"/>
      <c r="P98" s="69"/>
      <c r="Q98" s="69"/>
      <c r="R98" s="69"/>
      <c r="S98" s="109">
        <v>2</v>
      </c>
      <c r="T98" s="322">
        <f t="shared" si="16"/>
        <v>12</v>
      </c>
      <c r="U98" s="216">
        <f t="shared" si="14"/>
        <v>9.6076861489191347E-3</v>
      </c>
      <c r="V98" s="101">
        <f>D89</f>
        <v>1249</v>
      </c>
      <c r="W98" s="110" t="s">
        <v>0</v>
      </c>
      <c r="X98" s="47">
        <f t="shared" si="15"/>
        <v>12</v>
      </c>
      <c r="Y98" s="114"/>
    </row>
    <row r="99" spans="1:25" x14ac:dyDescent="0.2">
      <c r="A99" s="104"/>
      <c r="B99" s="105"/>
      <c r="C99" s="105"/>
      <c r="D99" s="105"/>
      <c r="E99" s="112"/>
      <c r="F99" s="112"/>
      <c r="G99" s="106"/>
      <c r="H99" s="107">
        <v>4</v>
      </c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109"/>
      <c r="T99" s="322">
        <f t="shared" si="16"/>
        <v>4</v>
      </c>
      <c r="U99" s="216">
        <f t="shared" si="14"/>
        <v>3.2025620496397116E-3</v>
      </c>
      <c r="V99" s="101">
        <f>D89</f>
        <v>1249</v>
      </c>
      <c r="W99" s="110" t="s">
        <v>12</v>
      </c>
      <c r="X99" s="47">
        <f t="shared" si="15"/>
        <v>4</v>
      </c>
      <c r="Y99" s="114"/>
    </row>
    <row r="100" spans="1:25" x14ac:dyDescent="0.2">
      <c r="A100" s="104"/>
      <c r="B100" s="105"/>
      <c r="C100" s="105"/>
      <c r="D100" s="105"/>
      <c r="E100" s="112"/>
      <c r="F100" s="112"/>
      <c r="G100" s="106"/>
      <c r="H100" s="107">
        <v>8</v>
      </c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109">
        <v>4</v>
      </c>
      <c r="T100" s="322">
        <f t="shared" si="16"/>
        <v>12</v>
      </c>
      <c r="U100" s="216">
        <f t="shared" si="14"/>
        <v>9.6076861489191347E-3</v>
      </c>
      <c r="V100" s="101">
        <f>D89</f>
        <v>1249</v>
      </c>
      <c r="W100" s="110" t="s">
        <v>35</v>
      </c>
      <c r="X100" s="47">
        <f t="shared" si="15"/>
        <v>12</v>
      </c>
      <c r="Y100" s="114"/>
    </row>
    <row r="101" spans="1:25" x14ac:dyDescent="0.2">
      <c r="A101" s="104"/>
      <c r="B101" s="105"/>
      <c r="C101" s="105"/>
      <c r="D101" s="105"/>
      <c r="E101" s="112"/>
      <c r="F101" s="112"/>
      <c r="G101" s="106"/>
      <c r="H101" s="107">
        <v>1</v>
      </c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109"/>
      <c r="T101" s="322">
        <f t="shared" si="16"/>
        <v>1</v>
      </c>
      <c r="U101" s="216">
        <f t="shared" si="14"/>
        <v>8.0064051240992789E-4</v>
      </c>
      <c r="V101" s="101">
        <f>D89</f>
        <v>1249</v>
      </c>
      <c r="W101" s="110" t="s">
        <v>198</v>
      </c>
      <c r="X101" s="47">
        <f t="shared" si="15"/>
        <v>1</v>
      </c>
      <c r="Y101" s="111" t="s">
        <v>415</v>
      </c>
    </row>
    <row r="102" spans="1:25" x14ac:dyDescent="0.2">
      <c r="A102" s="104"/>
      <c r="B102" s="105"/>
      <c r="C102" s="105"/>
      <c r="D102" s="105"/>
      <c r="E102" s="112"/>
      <c r="F102" s="112"/>
      <c r="G102" s="106"/>
      <c r="H102" s="107">
        <v>1</v>
      </c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109"/>
      <c r="T102" s="322">
        <f t="shared" si="16"/>
        <v>1</v>
      </c>
      <c r="U102" s="216">
        <f t="shared" si="14"/>
        <v>8.0064051240992789E-4</v>
      </c>
      <c r="V102" s="101">
        <f>D89</f>
        <v>1249</v>
      </c>
      <c r="W102" s="245" t="s">
        <v>171</v>
      </c>
      <c r="X102" s="47">
        <f t="shared" si="15"/>
        <v>1</v>
      </c>
      <c r="Y102" s="114"/>
    </row>
    <row r="103" spans="1:25" x14ac:dyDescent="0.2">
      <c r="A103" s="104"/>
      <c r="B103" s="105"/>
      <c r="C103" s="105"/>
      <c r="D103" s="105"/>
      <c r="E103" s="112"/>
      <c r="F103" s="112"/>
      <c r="G103" s="117"/>
      <c r="H103" s="118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109"/>
      <c r="T103" s="322">
        <f t="shared" si="16"/>
        <v>0</v>
      </c>
      <c r="U103" s="216">
        <f t="shared" si="14"/>
        <v>0</v>
      </c>
      <c r="V103" s="101">
        <f>D89</f>
        <v>1249</v>
      </c>
      <c r="W103" s="69" t="s">
        <v>124</v>
      </c>
      <c r="X103" s="47">
        <f t="shared" si="15"/>
        <v>0</v>
      </c>
      <c r="Y103" s="114"/>
    </row>
    <row r="104" spans="1:25" x14ac:dyDescent="0.2">
      <c r="A104" s="104"/>
      <c r="B104" s="105"/>
      <c r="C104" s="105"/>
      <c r="D104" s="105"/>
      <c r="E104" s="112"/>
      <c r="F104" s="112"/>
      <c r="G104" s="117"/>
      <c r="H104" s="118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109"/>
      <c r="T104" s="322">
        <f t="shared" si="16"/>
        <v>0</v>
      </c>
      <c r="U104" s="216">
        <f t="shared" si="14"/>
        <v>0</v>
      </c>
      <c r="V104" s="101">
        <f>D89</f>
        <v>1249</v>
      </c>
      <c r="W104" s="178" t="s">
        <v>180</v>
      </c>
      <c r="X104" s="47">
        <f t="shared" si="15"/>
        <v>0</v>
      </c>
      <c r="Y104" s="114"/>
    </row>
    <row r="105" spans="1:25" ht="15.75" thickBot="1" x14ac:dyDescent="0.25">
      <c r="A105" s="104"/>
      <c r="B105" s="105"/>
      <c r="C105" s="105"/>
      <c r="D105" s="105"/>
      <c r="E105" s="112"/>
      <c r="F105" s="112"/>
      <c r="G105" s="117"/>
      <c r="H105" s="219"/>
      <c r="I105" s="220"/>
      <c r="J105" s="220">
        <v>2</v>
      </c>
      <c r="K105" s="220"/>
      <c r="L105" s="220"/>
      <c r="M105" s="220"/>
      <c r="N105" s="220"/>
      <c r="O105" s="220"/>
      <c r="P105" s="220"/>
      <c r="Q105" s="220"/>
      <c r="R105" s="220"/>
      <c r="S105" s="246"/>
      <c r="T105" s="323">
        <f t="shared" si="16"/>
        <v>2</v>
      </c>
      <c r="U105" s="320">
        <f t="shared" si="14"/>
        <v>1.6012810248198558E-3</v>
      </c>
      <c r="V105" s="310">
        <f>D89</f>
        <v>1249</v>
      </c>
      <c r="W105" s="220" t="s">
        <v>80</v>
      </c>
      <c r="X105" s="47">
        <f t="shared" si="15"/>
        <v>2</v>
      </c>
      <c r="Y105" s="111"/>
    </row>
    <row r="106" spans="1:25" x14ac:dyDescent="0.2">
      <c r="A106" s="104"/>
      <c r="B106" s="105"/>
      <c r="C106" s="105"/>
      <c r="D106" s="105"/>
      <c r="E106" s="112"/>
      <c r="F106" s="112"/>
      <c r="G106" s="106"/>
      <c r="H106" s="217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20"/>
      <c r="T106" s="324">
        <f t="shared" si="16"/>
        <v>0</v>
      </c>
      <c r="U106" s="216">
        <f t="shared" si="14"/>
        <v>0</v>
      </c>
      <c r="V106" s="101">
        <f>D89</f>
        <v>1249</v>
      </c>
      <c r="W106" s="121" t="s">
        <v>11</v>
      </c>
      <c r="X106" s="47">
        <f t="shared" si="15"/>
        <v>0</v>
      </c>
      <c r="Y106" s="114"/>
    </row>
    <row r="107" spans="1:25" x14ac:dyDescent="0.2">
      <c r="A107" s="104"/>
      <c r="B107" s="105"/>
      <c r="C107" s="105"/>
      <c r="D107" s="105"/>
      <c r="E107" s="112"/>
      <c r="F107" s="112"/>
      <c r="G107" s="106"/>
      <c r="H107" s="218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109"/>
      <c r="T107" s="322">
        <f t="shared" si="16"/>
        <v>0</v>
      </c>
      <c r="U107" s="216">
        <f t="shared" si="14"/>
        <v>0</v>
      </c>
      <c r="V107" s="101">
        <f>D89</f>
        <v>1249</v>
      </c>
      <c r="W107" s="110" t="s">
        <v>30</v>
      </c>
      <c r="X107" s="47">
        <f t="shared" si="15"/>
        <v>0</v>
      </c>
      <c r="Y107" s="114"/>
    </row>
    <row r="108" spans="1:25" x14ac:dyDescent="0.2">
      <c r="A108" s="104"/>
      <c r="B108" s="105"/>
      <c r="C108" s="105"/>
      <c r="D108" s="105"/>
      <c r="E108" s="112"/>
      <c r="F108" s="112"/>
      <c r="G108" s="106"/>
      <c r="H108" s="218"/>
      <c r="I108" s="69">
        <v>3</v>
      </c>
      <c r="J108" s="69"/>
      <c r="K108" s="69"/>
      <c r="L108" s="69"/>
      <c r="M108" s="69"/>
      <c r="N108" s="69"/>
      <c r="O108" s="69"/>
      <c r="P108" s="69"/>
      <c r="Q108" s="69"/>
      <c r="R108" s="69"/>
      <c r="S108" s="109"/>
      <c r="T108" s="322">
        <f t="shared" si="16"/>
        <v>0</v>
      </c>
      <c r="U108" s="216">
        <f t="shared" si="14"/>
        <v>0</v>
      </c>
      <c r="V108" s="101">
        <f>D89</f>
        <v>1249</v>
      </c>
      <c r="W108" s="110" t="s">
        <v>3</v>
      </c>
      <c r="X108" s="47">
        <f t="shared" si="15"/>
        <v>0</v>
      </c>
      <c r="Y108" s="113"/>
    </row>
    <row r="109" spans="1:25" x14ac:dyDescent="0.2">
      <c r="A109" s="104"/>
      <c r="B109" s="105"/>
      <c r="C109" s="105"/>
      <c r="D109" s="105"/>
      <c r="E109" s="112"/>
      <c r="F109" s="112"/>
      <c r="G109" s="106"/>
      <c r="H109" s="218"/>
      <c r="I109" s="69">
        <v>7</v>
      </c>
      <c r="J109" s="69"/>
      <c r="K109" s="69"/>
      <c r="L109" s="69"/>
      <c r="M109" s="69"/>
      <c r="N109" s="69"/>
      <c r="O109" s="69"/>
      <c r="P109" s="69"/>
      <c r="Q109" s="69"/>
      <c r="R109" s="69"/>
      <c r="S109" s="109"/>
      <c r="T109" s="322">
        <f t="shared" si="16"/>
        <v>0</v>
      </c>
      <c r="U109" s="216">
        <f t="shared" si="14"/>
        <v>0</v>
      </c>
      <c r="V109" s="101">
        <f>D89</f>
        <v>1249</v>
      </c>
      <c r="W109" s="110" t="s">
        <v>8</v>
      </c>
      <c r="X109" s="47">
        <f t="shared" si="15"/>
        <v>0</v>
      </c>
      <c r="Y109" s="114"/>
    </row>
    <row r="110" spans="1:25" x14ac:dyDescent="0.2">
      <c r="A110" s="104"/>
      <c r="B110" s="105"/>
      <c r="C110" s="105"/>
      <c r="D110" s="105"/>
      <c r="E110" s="112"/>
      <c r="F110" s="112"/>
      <c r="G110" s="106"/>
      <c r="H110" s="218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109"/>
      <c r="T110" s="322">
        <f t="shared" si="16"/>
        <v>0</v>
      </c>
      <c r="U110" s="216">
        <f t="shared" si="14"/>
        <v>0</v>
      </c>
      <c r="V110" s="101">
        <f>D89</f>
        <v>1249</v>
      </c>
      <c r="W110" s="110" t="s">
        <v>9</v>
      </c>
      <c r="X110" s="47">
        <f t="shared" si="15"/>
        <v>0</v>
      </c>
      <c r="Y110" s="114"/>
    </row>
    <row r="111" spans="1:25" x14ac:dyDescent="0.2">
      <c r="A111" s="104"/>
      <c r="B111" s="105"/>
      <c r="C111" s="105"/>
      <c r="D111" s="105"/>
      <c r="E111" s="112"/>
      <c r="F111" s="112"/>
      <c r="G111" s="106"/>
      <c r="H111" s="218"/>
      <c r="I111" s="69">
        <v>2</v>
      </c>
      <c r="J111" s="69"/>
      <c r="K111" s="69"/>
      <c r="L111" s="69"/>
      <c r="M111" s="69"/>
      <c r="N111" s="69"/>
      <c r="O111" s="69"/>
      <c r="P111" s="69"/>
      <c r="Q111" s="69"/>
      <c r="R111" s="69"/>
      <c r="S111" s="109"/>
      <c r="T111" s="322">
        <f t="shared" si="16"/>
        <v>0</v>
      </c>
      <c r="U111" s="216">
        <f t="shared" si="14"/>
        <v>0</v>
      </c>
      <c r="V111" s="101">
        <f>D89</f>
        <v>1249</v>
      </c>
      <c r="W111" s="110" t="s">
        <v>81</v>
      </c>
      <c r="X111" s="47">
        <f t="shared" si="15"/>
        <v>0</v>
      </c>
      <c r="Y111" s="114"/>
    </row>
    <row r="112" spans="1:25" x14ac:dyDescent="0.2">
      <c r="A112" s="104"/>
      <c r="B112" s="105"/>
      <c r="C112" s="105"/>
      <c r="D112" s="105"/>
      <c r="E112" s="112"/>
      <c r="F112" s="112"/>
      <c r="G112" s="106"/>
      <c r="H112" s="218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109"/>
      <c r="T112" s="322">
        <f t="shared" si="16"/>
        <v>0</v>
      </c>
      <c r="U112" s="216">
        <f t="shared" si="14"/>
        <v>0</v>
      </c>
      <c r="V112" s="101">
        <f>D89</f>
        <v>1249</v>
      </c>
      <c r="W112" s="110" t="s">
        <v>20</v>
      </c>
      <c r="X112" s="47">
        <f t="shared" si="15"/>
        <v>0</v>
      </c>
      <c r="Y112" s="114"/>
    </row>
    <row r="113" spans="1:25" x14ac:dyDescent="0.2">
      <c r="A113" s="104"/>
      <c r="B113" s="105"/>
      <c r="C113" s="105"/>
      <c r="D113" s="105"/>
      <c r="E113" s="112"/>
      <c r="F113" s="112"/>
      <c r="G113" s="106"/>
      <c r="H113" s="218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109"/>
      <c r="T113" s="322">
        <f t="shared" si="16"/>
        <v>0</v>
      </c>
      <c r="U113" s="216">
        <f t="shared" si="14"/>
        <v>0</v>
      </c>
      <c r="V113" s="101">
        <f>D89</f>
        <v>1249</v>
      </c>
      <c r="W113" s="110" t="s">
        <v>82</v>
      </c>
      <c r="X113" s="47">
        <f t="shared" si="15"/>
        <v>0</v>
      </c>
      <c r="Y113" s="114"/>
    </row>
    <row r="114" spans="1:25" x14ac:dyDescent="0.2">
      <c r="A114" s="104"/>
      <c r="B114" s="105"/>
      <c r="C114" s="105"/>
      <c r="D114" s="105"/>
      <c r="E114" s="112"/>
      <c r="F114" s="112"/>
      <c r="G114" s="106"/>
      <c r="H114" s="218"/>
      <c r="I114" s="69">
        <v>1</v>
      </c>
      <c r="J114" s="69"/>
      <c r="K114" s="69"/>
      <c r="L114" s="69"/>
      <c r="M114" s="69"/>
      <c r="N114" s="69"/>
      <c r="O114" s="69"/>
      <c r="P114" s="69"/>
      <c r="Q114" s="69"/>
      <c r="R114" s="69"/>
      <c r="S114" s="109"/>
      <c r="T114" s="322">
        <f t="shared" si="16"/>
        <v>0</v>
      </c>
      <c r="U114" s="216">
        <f t="shared" si="14"/>
        <v>0</v>
      </c>
      <c r="V114" s="101">
        <f>D89</f>
        <v>1249</v>
      </c>
      <c r="W114" s="110" t="s">
        <v>100</v>
      </c>
      <c r="X114" s="47">
        <f t="shared" si="15"/>
        <v>0</v>
      </c>
      <c r="Y114" s="103" t="s">
        <v>164</v>
      </c>
    </row>
    <row r="115" spans="1:25" x14ac:dyDescent="0.2">
      <c r="A115" s="104"/>
      <c r="B115" s="105"/>
      <c r="C115" s="105"/>
      <c r="D115" s="105"/>
      <c r="E115" s="112"/>
      <c r="F115" s="112"/>
      <c r="G115" s="106"/>
      <c r="H115" s="218"/>
      <c r="I115" s="69">
        <v>12</v>
      </c>
      <c r="J115" s="69">
        <v>1</v>
      </c>
      <c r="K115" s="69"/>
      <c r="L115" s="69"/>
      <c r="M115" s="69"/>
      <c r="N115" s="69"/>
      <c r="O115" s="69"/>
      <c r="P115" s="69"/>
      <c r="Q115" s="69"/>
      <c r="R115" s="69"/>
      <c r="S115" s="109"/>
      <c r="T115" s="322">
        <f t="shared" si="16"/>
        <v>1</v>
      </c>
      <c r="U115" s="216">
        <f t="shared" si="14"/>
        <v>8.0064051240992789E-4</v>
      </c>
      <c r="V115" s="101">
        <f>D89</f>
        <v>1249</v>
      </c>
      <c r="W115" s="110" t="s">
        <v>13</v>
      </c>
      <c r="X115" s="47">
        <f t="shared" si="15"/>
        <v>1</v>
      </c>
      <c r="Y115" s="103" t="s">
        <v>422</v>
      </c>
    </row>
    <row r="116" spans="1:25" x14ac:dyDescent="0.2">
      <c r="A116" s="104"/>
      <c r="B116" s="105"/>
      <c r="C116" s="105"/>
      <c r="D116" s="105"/>
      <c r="E116" s="112"/>
      <c r="F116" s="112"/>
      <c r="G116" s="106"/>
      <c r="H116" s="107"/>
      <c r="I116" s="69">
        <v>5</v>
      </c>
      <c r="J116" s="69">
        <v>1</v>
      </c>
      <c r="K116" s="69"/>
      <c r="L116" s="69"/>
      <c r="M116" s="69"/>
      <c r="N116" s="69"/>
      <c r="O116" s="69"/>
      <c r="P116" s="69"/>
      <c r="Q116" s="69"/>
      <c r="R116" s="69"/>
      <c r="S116" s="109"/>
      <c r="T116" s="322">
        <f t="shared" si="16"/>
        <v>1</v>
      </c>
      <c r="U116" s="216">
        <f t="shared" si="14"/>
        <v>8.0064051240992789E-4</v>
      </c>
      <c r="V116" s="101">
        <f>D89</f>
        <v>1249</v>
      </c>
      <c r="W116" s="110" t="s">
        <v>84</v>
      </c>
      <c r="X116" s="47">
        <f t="shared" si="15"/>
        <v>1</v>
      </c>
      <c r="Y116" s="103" t="s">
        <v>421</v>
      </c>
    </row>
    <row r="117" spans="1:25" x14ac:dyDescent="0.2">
      <c r="A117" s="104"/>
      <c r="B117" s="105"/>
      <c r="C117" s="105"/>
      <c r="D117" s="105"/>
      <c r="E117" s="112"/>
      <c r="F117" s="112"/>
      <c r="G117" s="106"/>
      <c r="H117" s="107"/>
      <c r="I117" s="69">
        <v>1</v>
      </c>
      <c r="J117" s="69"/>
      <c r="K117" s="69"/>
      <c r="L117" s="69"/>
      <c r="M117" s="69"/>
      <c r="N117" s="69"/>
      <c r="O117" s="69"/>
      <c r="P117" s="69"/>
      <c r="Q117" s="69"/>
      <c r="R117" s="69"/>
      <c r="S117" s="109"/>
      <c r="T117" s="322">
        <f t="shared" si="16"/>
        <v>0</v>
      </c>
      <c r="U117" s="216">
        <f t="shared" si="14"/>
        <v>0</v>
      </c>
      <c r="V117" s="101">
        <f>D89</f>
        <v>1249</v>
      </c>
      <c r="W117" s="110" t="s">
        <v>10</v>
      </c>
      <c r="X117" s="47">
        <f t="shared" si="15"/>
        <v>0</v>
      </c>
      <c r="Y117" s="113"/>
    </row>
    <row r="118" spans="1:25" ht="15.75" thickBot="1" x14ac:dyDescent="0.25">
      <c r="A118" s="104"/>
      <c r="B118" s="105"/>
      <c r="C118" s="105"/>
      <c r="D118" s="105"/>
      <c r="E118" s="112"/>
      <c r="F118" s="112"/>
      <c r="G118" s="106"/>
      <c r="H118" s="115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16"/>
      <c r="T118" s="322">
        <f t="shared" si="16"/>
        <v>0</v>
      </c>
      <c r="U118" s="216">
        <f t="shared" si="14"/>
        <v>0</v>
      </c>
      <c r="V118" s="101">
        <f>D89</f>
        <v>1249</v>
      </c>
      <c r="W118" s="110" t="s">
        <v>102</v>
      </c>
      <c r="X118" s="47">
        <f t="shared" si="15"/>
        <v>0</v>
      </c>
      <c r="Y118" s="113"/>
    </row>
    <row r="119" spans="1:25" ht="15.75" thickBot="1" x14ac:dyDescent="0.3">
      <c r="A119" s="104"/>
      <c r="B119" s="105"/>
      <c r="C119" s="105"/>
      <c r="D119" s="105"/>
      <c r="E119" s="112"/>
      <c r="F119" s="112"/>
      <c r="G119" s="106"/>
      <c r="H119" s="89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1"/>
      <c r="T119" s="321"/>
      <c r="U119" s="321"/>
      <c r="V119" s="123"/>
      <c r="W119" s="124" t="s">
        <v>85</v>
      </c>
      <c r="Y119" s="103"/>
    </row>
    <row r="120" spans="1:25" x14ac:dyDescent="0.2">
      <c r="A120" s="104"/>
      <c r="B120" s="105"/>
      <c r="C120" s="105"/>
      <c r="D120" s="105"/>
      <c r="E120" s="112"/>
      <c r="F120" s="112"/>
      <c r="G120" s="117"/>
      <c r="H120" s="97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9"/>
      <c r="T120" s="324">
        <f t="shared" ref="T120:T127" si="17">SUM(H120,J120,L120,N120,P120,R120,S120)</f>
        <v>0</v>
      </c>
      <c r="U120" s="216">
        <f>($T120)/$D$89</f>
        <v>0</v>
      </c>
      <c r="V120" s="101">
        <f>D89</f>
        <v>1249</v>
      </c>
      <c r="W120" s="102" t="s">
        <v>87</v>
      </c>
      <c r="X120" s="47">
        <f>T120</f>
        <v>0</v>
      </c>
      <c r="Y120" s="103"/>
    </row>
    <row r="121" spans="1:25" x14ac:dyDescent="0.2">
      <c r="A121" s="104"/>
      <c r="B121" s="105"/>
      <c r="C121" s="105"/>
      <c r="D121" s="105"/>
      <c r="E121" s="112"/>
      <c r="F121" s="112"/>
      <c r="G121" s="117"/>
      <c r="H121" s="107">
        <v>4</v>
      </c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109"/>
      <c r="T121" s="322">
        <f t="shared" si="17"/>
        <v>4</v>
      </c>
      <c r="U121" s="216">
        <f t="shared" ref="U121:U127" si="18">($T121)/$D$89</f>
        <v>3.2025620496397116E-3</v>
      </c>
      <c r="V121" s="101">
        <f>D89</f>
        <v>1249</v>
      </c>
      <c r="W121" s="110" t="s">
        <v>420</v>
      </c>
      <c r="X121" s="47">
        <f t="shared" ref="X121:X127" si="19">T121</f>
        <v>4</v>
      </c>
      <c r="Y121" s="103" t="s">
        <v>424</v>
      </c>
    </row>
    <row r="122" spans="1:25" x14ac:dyDescent="0.2">
      <c r="A122" s="104"/>
      <c r="B122" s="105"/>
      <c r="C122" s="105"/>
      <c r="D122" s="105"/>
      <c r="E122" s="112"/>
      <c r="F122" s="112"/>
      <c r="G122" s="117"/>
      <c r="H122" s="107">
        <v>2</v>
      </c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109"/>
      <c r="T122" s="322">
        <f t="shared" si="17"/>
        <v>2</v>
      </c>
      <c r="U122" s="216">
        <f t="shared" si="18"/>
        <v>1.6012810248198558E-3</v>
      </c>
      <c r="V122" s="101">
        <f>D89</f>
        <v>1249</v>
      </c>
      <c r="W122" s="110" t="s">
        <v>75</v>
      </c>
      <c r="X122" s="47">
        <f t="shared" si="19"/>
        <v>2</v>
      </c>
      <c r="Y122" s="103" t="s">
        <v>416</v>
      </c>
    </row>
    <row r="123" spans="1:25" x14ac:dyDescent="0.2">
      <c r="A123" s="104"/>
      <c r="B123" s="105"/>
      <c r="C123" s="105"/>
      <c r="D123" s="105"/>
      <c r="E123" s="112"/>
      <c r="F123" s="112"/>
      <c r="G123" s="117"/>
      <c r="H123" s="107">
        <v>1</v>
      </c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109"/>
      <c r="T123" s="322">
        <f t="shared" si="17"/>
        <v>1</v>
      </c>
      <c r="U123" s="216">
        <f t="shared" si="18"/>
        <v>8.0064051240992789E-4</v>
      </c>
      <c r="V123" s="101">
        <f>D89</f>
        <v>1249</v>
      </c>
      <c r="W123" s="110" t="s">
        <v>39</v>
      </c>
      <c r="X123" s="47">
        <f t="shared" si="19"/>
        <v>1</v>
      </c>
      <c r="Y123" s="103" t="s">
        <v>423</v>
      </c>
    </row>
    <row r="124" spans="1:25" x14ac:dyDescent="0.2">
      <c r="A124" s="104"/>
      <c r="B124" s="105"/>
      <c r="C124" s="105"/>
      <c r="D124" s="105"/>
      <c r="E124" s="112"/>
      <c r="F124" s="112"/>
      <c r="G124" s="117"/>
      <c r="H124" s="107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109"/>
      <c r="T124" s="322">
        <f t="shared" si="17"/>
        <v>0</v>
      </c>
      <c r="U124" s="216">
        <f t="shared" si="18"/>
        <v>0</v>
      </c>
      <c r="V124" s="101">
        <f>D89</f>
        <v>1249</v>
      </c>
      <c r="W124" s="110" t="s">
        <v>13</v>
      </c>
      <c r="X124" s="47">
        <f t="shared" si="19"/>
        <v>0</v>
      </c>
      <c r="Y124" s="103" t="s">
        <v>417</v>
      </c>
    </row>
    <row r="125" spans="1:25" x14ac:dyDescent="0.2">
      <c r="A125" s="104"/>
      <c r="B125" s="105"/>
      <c r="C125" s="105"/>
      <c r="D125" s="105"/>
      <c r="E125" s="112"/>
      <c r="F125" s="112"/>
      <c r="G125" s="117"/>
      <c r="H125" s="107">
        <v>3</v>
      </c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109"/>
      <c r="T125" s="322">
        <f t="shared" si="17"/>
        <v>3</v>
      </c>
      <c r="U125" s="216">
        <f t="shared" si="18"/>
        <v>2.4019215372297837E-3</v>
      </c>
      <c r="V125" s="101">
        <f>D89</f>
        <v>1249</v>
      </c>
      <c r="W125" s="110" t="s">
        <v>419</v>
      </c>
      <c r="X125" s="47">
        <f t="shared" si="19"/>
        <v>3</v>
      </c>
      <c r="Y125" s="103" t="s">
        <v>418</v>
      </c>
    </row>
    <row r="126" spans="1:25" x14ac:dyDescent="0.2">
      <c r="A126" s="104"/>
      <c r="B126" s="105"/>
      <c r="C126" s="105"/>
      <c r="D126" s="105"/>
      <c r="E126" s="112"/>
      <c r="F126" s="112"/>
      <c r="G126" s="117"/>
      <c r="H126" s="115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16"/>
      <c r="T126" s="322">
        <f t="shared" si="17"/>
        <v>0</v>
      </c>
      <c r="U126" s="216">
        <f t="shared" si="18"/>
        <v>0</v>
      </c>
      <c r="V126" s="101">
        <f>D89</f>
        <v>1249</v>
      </c>
      <c r="W126" s="122" t="s">
        <v>16</v>
      </c>
      <c r="X126" s="47">
        <f t="shared" si="19"/>
        <v>0</v>
      </c>
      <c r="Y126" s="103"/>
    </row>
    <row r="127" spans="1:25" ht="15.75" thickBot="1" x14ac:dyDescent="0.25">
      <c r="A127" s="125"/>
      <c r="B127" s="126"/>
      <c r="C127" s="126"/>
      <c r="D127" s="126"/>
      <c r="E127" s="127"/>
      <c r="F127" s="127"/>
      <c r="G127" s="128"/>
      <c r="H127" s="115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16"/>
      <c r="T127" s="322">
        <f t="shared" si="17"/>
        <v>0</v>
      </c>
      <c r="U127" s="320">
        <f t="shared" si="18"/>
        <v>0</v>
      </c>
      <c r="V127" s="101">
        <f>D89</f>
        <v>1249</v>
      </c>
      <c r="W127" s="129" t="s">
        <v>163</v>
      </c>
      <c r="X127" s="47">
        <f t="shared" si="19"/>
        <v>0</v>
      </c>
      <c r="Y127" s="285"/>
    </row>
    <row r="128" spans="1:25" ht="15.75" thickBot="1" x14ac:dyDescent="0.25">
      <c r="A128" s="130"/>
      <c r="B128" s="130"/>
      <c r="C128" s="130"/>
      <c r="D128" s="130"/>
      <c r="E128" s="130"/>
      <c r="F128" s="130"/>
      <c r="G128" s="53" t="s">
        <v>5</v>
      </c>
      <c r="H128" s="131">
        <f>SUM(H90:H127)</f>
        <v>97</v>
      </c>
      <c r="I128" s="131">
        <f t="shared" ref="I128:R128" si="20">SUM(I90:I127)</f>
        <v>31</v>
      </c>
      <c r="J128" s="131">
        <f t="shared" si="20"/>
        <v>10</v>
      </c>
      <c r="K128" s="131">
        <f t="shared" si="20"/>
        <v>0</v>
      </c>
      <c r="L128" s="131">
        <f t="shared" si="20"/>
        <v>0</v>
      </c>
      <c r="M128" s="131">
        <f t="shared" si="20"/>
        <v>0</v>
      </c>
      <c r="N128" s="131">
        <f t="shared" si="20"/>
        <v>0</v>
      </c>
      <c r="O128" s="131">
        <f t="shared" si="20"/>
        <v>0</v>
      </c>
      <c r="P128" s="131">
        <f t="shared" si="20"/>
        <v>0</v>
      </c>
      <c r="Q128" s="131">
        <f t="shared" si="20"/>
        <v>0</v>
      </c>
      <c r="R128" s="131">
        <f t="shared" si="20"/>
        <v>0</v>
      </c>
      <c r="S128" s="131">
        <f>SUM(S90:S127)</f>
        <v>14</v>
      </c>
      <c r="T128" s="262">
        <f>SUM(H128,J128,L128,N128,P128,R128,S128)</f>
        <v>121</v>
      </c>
      <c r="U128" s="216">
        <f>($T128)/$D$89</f>
        <v>9.6877502001601279E-2</v>
      </c>
      <c r="V128" s="101">
        <f>D89</f>
        <v>1249</v>
      </c>
      <c r="W128" s="46"/>
    </row>
    <row r="130" spans="1:25" ht="15.75" thickBot="1" x14ac:dyDescent="0.3"/>
    <row r="131" spans="1:25" ht="75.75" thickBot="1" x14ac:dyDescent="0.3">
      <c r="A131" s="49" t="s">
        <v>23</v>
      </c>
      <c r="B131" s="49" t="s">
        <v>50</v>
      </c>
      <c r="C131" s="49" t="s">
        <v>55</v>
      </c>
      <c r="D131" s="49" t="s">
        <v>18</v>
      </c>
      <c r="E131" s="48" t="s">
        <v>17</v>
      </c>
      <c r="F131" s="50" t="s">
        <v>1</v>
      </c>
      <c r="G131" s="51" t="s">
        <v>24</v>
      </c>
      <c r="H131" s="52" t="s">
        <v>76</v>
      </c>
      <c r="I131" s="52" t="s">
        <v>77</v>
      </c>
      <c r="J131" s="52" t="s">
        <v>56</v>
      </c>
      <c r="K131" s="52" t="s">
        <v>61</v>
      </c>
      <c r="L131" s="52" t="s">
        <v>57</v>
      </c>
      <c r="M131" s="52" t="s">
        <v>62</v>
      </c>
      <c r="N131" s="52" t="s">
        <v>58</v>
      </c>
      <c r="O131" s="52" t="s">
        <v>63</v>
      </c>
      <c r="P131" s="52" t="s">
        <v>59</v>
      </c>
      <c r="Q131" s="52" t="s">
        <v>78</v>
      </c>
      <c r="R131" s="52" t="s">
        <v>129</v>
      </c>
      <c r="S131" s="49" t="s">
        <v>43</v>
      </c>
      <c r="T131" s="49" t="s">
        <v>5</v>
      </c>
      <c r="U131" s="48" t="s">
        <v>2</v>
      </c>
      <c r="V131" s="86" t="s">
        <v>73</v>
      </c>
      <c r="W131" s="87" t="s">
        <v>21</v>
      </c>
      <c r="Y131" s="88" t="s">
        <v>7</v>
      </c>
    </row>
    <row r="132" spans="1:25" ht="15.75" thickBot="1" x14ac:dyDescent="0.3">
      <c r="A132" s="452">
        <v>1488010</v>
      </c>
      <c r="B132" s="80" t="s">
        <v>330</v>
      </c>
      <c r="C132" s="450">
        <v>1152</v>
      </c>
      <c r="D132" s="450">
        <v>1259</v>
      </c>
      <c r="E132" s="453">
        <v>1104</v>
      </c>
      <c r="F132" s="451">
        <f>E132/D132</f>
        <v>0.87688641779189835</v>
      </c>
      <c r="G132" s="54">
        <v>45065</v>
      </c>
      <c r="H132" s="89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1"/>
      <c r="T132" s="413"/>
      <c r="U132" s="123"/>
      <c r="V132" s="91"/>
      <c r="W132" s="93" t="s">
        <v>79</v>
      </c>
      <c r="Y132" s="84" t="s">
        <v>74</v>
      </c>
    </row>
    <row r="133" spans="1:25" x14ac:dyDescent="0.2">
      <c r="A133" s="94"/>
      <c r="B133" s="95"/>
      <c r="C133" s="95"/>
      <c r="D133" s="95"/>
      <c r="E133" s="95"/>
      <c r="F133" s="95"/>
      <c r="G133" s="96"/>
      <c r="H133" s="97">
        <v>42</v>
      </c>
      <c r="I133" s="98"/>
      <c r="J133" s="98">
        <v>5</v>
      </c>
      <c r="K133" s="98"/>
      <c r="L133" s="98"/>
      <c r="M133" s="98"/>
      <c r="N133" s="98"/>
      <c r="O133" s="98"/>
      <c r="P133" s="98"/>
      <c r="Q133" s="98"/>
      <c r="R133" s="98"/>
      <c r="S133" s="99">
        <v>20</v>
      </c>
      <c r="T133" s="324">
        <f>SUM(H133,J133,L133,N133,P133,R133,S133)</f>
        <v>67</v>
      </c>
      <c r="U133" s="216">
        <f>($T133)/$D$132</f>
        <v>5.3216838760921363E-2</v>
      </c>
      <c r="V133" s="101">
        <f>D132</f>
        <v>1259</v>
      </c>
      <c r="W133" s="102" t="s">
        <v>16</v>
      </c>
      <c r="X133" s="47">
        <f>T133</f>
        <v>67</v>
      </c>
      <c r="Y133" s="280" t="s">
        <v>175</v>
      </c>
    </row>
    <row r="134" spans="1:25" x14ac:dyDescent="0.2">
      <c r="A134" s="104"/>
      <c r="B134" s="105"/>
      <c r="C134" s="105"/>
      <c r="D134" s="105"/>
      <c r="E134" s="105"/>
      <c r="F134" s="105"/>
      <c r="G134" s="106"/>
      <c r="H134" s="107">
        <v>25</v>
      </c>
      <c r="I134" s="69"/>
      <c r="J134" s="69">
        <v>1</v>
      </c>
      <c r="K134" s="69"/>
      <c r="L134" s="69"/>
      <c r="M134" s="69"/>
      <c r="N134" s="69"/>
      <c r="O134" s="69"/>
      <c r="P134" s="69"/>
      <c r="Q134" s="69"/>
      <c r="R134" s="69"/>
      <c r="S134" s="109">
        <v>2</v>
      </c>
      <c r="T134" s="322">
        <f>SUM(H134,J134,L134,N134,P134,R134,S134)</f>
        <v>28</v>
      </c>
      <c r="U134" s="216">
        <f t="shared" ref="U134:U161" si="21">($T134)/$D$132</f>
        <v>2.2239872915011914E-2</v>
      </c>
      <c r="V134" s="101">
        <f>D132</f>
        <v>1259</v>
      </c>
      <c r="W134" s="110" t="s">
        <v>6</v>
      </c>
      <c r="X134" s="47">
        <f t="shared" ref="X134:X161" si="22">T134</f>
        <v>28</v>
      </c>
      <c r="Y134" s="280" t="s">
        <v>130</v>
      </c>
    </row>
    <row r="135" spans="1:25" x14ac:dyDescent="0.2">
      <c r="A135" s="104"/>
      <c r="B135" s="105"/>
      <c r="C135" s="105"/>
      <c r="D135" s="105"/>
      <c r="E135" s="112"/>
      <c r="F135" s="112"/>
      <c r="G135" s="106"/>
      <c r="H135" s="107">
        <v>10</v>
      </c>
      <c r="I135" s="69"/>
      <c r="J135" s="69">
        <v>1</v>
      </c>
      <c r="K135" s="69"/>
      <c r="L135" s="69"/>
      <c r="M135" s="69"/>
      <c r="N135" s="69"/>
      <c r="O135" s="69"/>
      <c r="P135" s="69"/>
      <c r="Q135" s="69"/>
      <c r="R135" s="69"/>
      <c r="S135" s="109"/>
      <c r="T135" s="322">
        <f>SUM(H135,J135,L135,N135,P135,R135,S135)</f>
        <v>11</v>
      </c>
      <c r="U135" s="216">
        <f t="shared" si="21"/>
        <v>8.737092930897538E-3</v>
      </c>
      <c r="V135" s="101">
        <f>D132</f>
        <v>1259</v>
      </c>
      <c r="W135" s="110" t="s">
        <v>14</v>
      </c>
      <c r="X135" s="47">
        <f t="shared" si="22"/>
        <v>11</v>
      </c>
      <c r="Y135" s="442"/>
    </row>
    <row r="136" spans="1:25" x14ac:dyDescent="0.2">
      <c r="A136" s="104"/>
      <c r="B136" s="105"/>
      <c r="C136" s="105"/>
      <c r="D136" s="105"/>
      <c r="E136" s="112"/>
      <c r="F136" s="112"/>
      <c r="G136" s="106"/>
      <c r="H136" s="107">
        <v>1</v>
      </c>
      <c r="I136" s="69"/>
      <c r="J136" s="69">
        <v>1</v>
      </c>
      <c r="K136" s="69"/>
      <c r="L136" s="69"/>
      <c r="M136" s="69"/>
      <c r="N136" s="69"/>
      <c r="O136" s="69"/>
      <c r="P136" s="69"/>
      <c r="Q136" s="69"/>
      <c r="R136" s="69"/>
      <c r="S136" s="109"/>
      <c r="T136" s="322">
        <f t="shared" ref="T136:T161" si="23">SUM(H136,J136,L136,N136,P136,R136,S136)</f>
        <v>2</v>
      </c>
      <c r="U136" s="216">
        <f t="shared" si="21"/>
        <v>1.5885623510722795E-3</v>
      </c>
      <c r="V136" s="101">
        <f>D132</f>
        <v>1259</v>
      </c>
      <c r="W136" s="110" t="s">
        <v>15</v>
      </c>
      <c r="X136" s="47">
        <f t="shared" si="22"/>
        <v>2</v>
      </c>
      <c r="Y136" s="442"/>
    </row>
    <row r="137" spans="1:25" x14ac:dyDescent="0.2">
      <c r="A137" s="104"/>
      <c r="B137" s="105"/>
      <c r="C137" s="105"/>
      <c r="D137" s="105"/>
      <c r="E137" s="112"/>
      <c r="F137" s="112"/>
      <c r="G137" s="106"/>
      <c r="H137" s="107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109"/>
      <c r="T137" s="322">
        <f t="shared" si="23"/>
        <v>0</v>
      </c>
      <c r="U137" s="216">
        <f t="shared" si="21"/>
        <v>0</v>
      </c>
      <c r="V137" s="101">
        <f>D132</f>
        <v>1259</v>
      </c>
      <c r="W137" s="110" t="s">
        <v>32</v>
      </c>
      <c r="X137" s="47">
        <f t="shared" si="22"/>
        <v>0</v>
      </c>
      <c r="Y137" s="113"/>
    </row>
    <row r="138" spans="1:25" x14ac:dyDescent="0.2">
      <c r="A138" s="104"/>
      <c r="B138" s="105"/>
      <c r="C138" s="105"/>
      <c r="D138" s="105"/>
      <c r="E138" s="112"/>
      <c r="F138" s="112"/>
      <c r="G138" s="106"/>
      <c r="H138" s="107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109"/>
      <c r="T138" s="322">
        <f t="shared" si="23"/>
        <v>0</v>
      </c>
      <c r="U138" s="216">
        <f t="shared" si="21"/>
        <v>0</v>
      </c>
      <c r="V138" s="101">
        <f>D132</f>
        <v>1259</v>
      </c>
      <c r="W138" s="110" t="s">
        <v>33</v>
      </c>
      <c r="X138" s="47">
        <f t="shared" si="22"/>
        <v>0</v>
      </c>
      <c r="Y138" s="113"/>
    </row>
    <row r="139" spans="1:25" ht="15.75" x14ac:dyDescent="0.2">
      <c r="A139" s="104"/>
      <c r="B139" s="105"/>
      <c r="C139" s="105"/>
      <c r="D139" s="105"/>
      <c r="E139" s="112"/>
      <c r="F139" s="112"/>
      <c r="G139" s="106"/>
      <c r="H139" s="107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109"/>
      <c r="T139" s="322">
        <f t="shared" si="23"/>
        <v>0</v>
      </c>
      <c r="U139" s="216">
        <f t="shared" si="21"/>
        <v>0</v>
      </c>
      <c r="V139" s="101">
        <f>D132</f>
        <v>1259</v>
      </c>
      <c r="W139" s="272" t="s">
        <v>219</v>
      </c>
      <c r="X139" s="47">
        <f t="shared" si="22"/>
        <v>0</v>
      </c>
      <c r="Y139" s="113"/>
    </row>
    <row r="140" spans="1:25" x14ac:dyDescent="0.2">
      <c r="A140" s="104"/>
      <c r="B140" s="105"/>
      <c r="C140" s="105"/>
      <c r="D140" s="105"/>
      <c r="E140" s="112"/>
      <c r="F140" s="112"/>
      <c r="G140" s="106"/>
      <c r="H140" s="107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109"/>
      <c r="T140" s="322">
        <f t="shared" si="23"/>
        <v>0</v>
      </c>
      <c r="U140" s="216">
        <f t="shared" si="21"/>
        <v>0</v>
      </c>
      <c r="V140" s="101">
        <f>D132</f>
        <v>1259</v>
      </c>
      <c r="W140" s="357" t="s">
        <v>31</v>
      </c>
      <c r="X140" s="47">
        <f t="shared" si="22"/>
        <v>0</v>
      </c>
      <c r="Y140" s="113"/>
    </row>
    <row r="141" spans="1:25" x14ac:dyDescent="0.2">
      <c r="A141" s="104"/>
      <c r="B141" s="105"/>
      <c r="C141" s="105"/>
      <c r="D141" s="105"/>
      <c r="E141" s="112"/>
      <c r="F141" s="112"/>
      <c r="G141" s="106"/>
      <c r="H141" s="107">
        <v>1</v>
      </c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109">
        <v>6</v>
      </c>
      <c r="T141" s="322">
        <f t="shared" si="23"/>
        <v>7</v>
      </c>
      <c r="U141" s="216">
        <f t="shared" si="21"/>
        <v>5.5599682287529786E-3</v>
      </c>
      <c r="V141" s="101">
        <f>D132</f>
        <v>1259</v>
      </c>
      <c r="W141" s="110" t="s">
        <v>0</v>
      </c>
      <c r="X141" s="47">
        <f t="shared" si="22"/>
        <v>7</v>
      </c>
      <c r="Y141" s="114"/>
    </row>
    <row r="142" spans="1:25" x14ac:dyDescent="0.2">
      <c r="A142" s="104"/>
      <c r="B142" s="105"/>
      <c r="C142" s="105"/>
      <c r="D142" s="105"/>
      <c r="E142" s="112"/>
      <c r="F142" s="112"/>
      <c r="G142" s="106"/>
      <c r="H142" s="107">
        <v>2</v>
      </c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109"/>
      <c r="T142" s="322">
        <f t="shared" si="23"/>
        <v>2</v>
      </c>
      <c r="U142" s="216">
        <f t="shared" si="21"/>
        <v>1.5885623510722795E-3</v>
      </c>
      <c r="V142" s="101">
        <f>D132</f>
        <v>1259</v>
      </c>
      <c r="W142" s="110" t="s">
        <v>12</v>
      </c>
      <c r="X142" s="47">
        <f t="shared" si="22"/>
        <v>2</v>
      </c>
      <c r="Y142" s="114"/>
    </row>
    <row r="143" spans="1:25" x14ac:dyDescent="0.2">
      <c r="A143" s="104"/>
      <c r="B143" s="105"/>
      <c r="C143" s="105"/>
      <c r="D143" s="105"/>
      <c r="E143" s="112"/>
      <c r="F143" s="112"/>
      <c r="G143" s="106"/>
      <c r="H143" s="107">
        <v>22</v>
      </c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109">
        <v>2</v>
      </c>
      <c r="T143" s="322">
        <f t="shared" si="23"/>
        <v>24</v>
      </c>
      <c r="U143" s="216">
        <f t="shared" si="21"/>
        <v>1.9062748212867357E-2</v>
      </c>
      <c r="V143" s="101">
        <f>D132</f>
        <v>1259</v>
      </c>
      <c r="W143" s="110" t="s">
        <v>35</v>
      </c>
      <c r="X143" s="47">
        <f t="shared" si="22"/>
        <v>24</v>
      </c>
      <c r="Y143" s="114"/>
    </row>
    <row r="144" spans="1:25" x14ac:dyDescent="0.2">
      <c r="A144" s="104"/>
      <c r="B144" s="105"/>
      <c r="C144" s="105"/>
      <c r="D144" s="105"/>
      <c r="E144" s="112"/>
      <c r="F144" s="112"/>
      <c r="G144" s="106"/>
      <c r="H144" s="107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109"/>
      <c r="T144" s="322">
        <f t="shared" si="23"/>
        <v>0</v>
      </c>
      <c r="U144" s="216">
        <f t="shared" si="21"/>
        <v>0</v>
      </c>
      <c r="V144" s="101">
        <f>D132</f>
        <v>1259</v>
      </c>
      <c r="W144" s="110" t="s">
        <v>198</v>
      </c>
      <c r="X144" s="47">
        <f t="shared" si="22"/>
        <v>0</v>
      </c>
      <c r="Y144" s="111"/>
    </row>
    <row r="145" spans="1:25" x14ac:dyDescent="0.2">
      <c r="A145" s="104"/>
      <c r="B145" s="105"/>
      <c r="C145" s="105"/>
      <c r="D145" s="105"/>
      <c r="E145" s="112"/>
      <c r="F145" s="112"/>
      <c r="G145" s="106"/>
      <c r="H145" s="107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109"/>
      <c r="T145" s="322">
        <f t="shared" si="23"/>
        <v>0</v>
      </c>
      <c r="U145" s="216">
        <f t="shared" si="21"/>
        <v>0</v>
      </c>
      <c r="V145" s="101">
        <f>D132</f>
        <v>1259</v>
      </c>
      <c r="W145" s="245" t="s">
        <v>171</v>
      </c>
      <c r="X145" s="47">
        <f t="shared" si="22"/>
        <v>0</v>
      </c>
      <c r="Y145" s="114"/>
    </row>
    <row r="146" spans="1:25" x14ac:dyDescent="0.2">
      <c r="A146" s="104"/>
      <c r="B146" s="105"/>
      <c r="C146" s="105"/>
      <c r="D146" s="105"/>
      <c r="E146" s="112"/>
      <c r="F146" s="112"/>
      <c r="G146" s="117"/>
      <c r="H146" s="118"/>
      <c r="I146" s="69"/>
      <c r="J146" s="69"/>
      <c r="K146" s="69"/>
      <c r="L146" s="69"/>
      <c r="M146" s="69"/>
      <c r="N146" s="69"/>
      <c r="O146" s="69"/>
      <c r="P146" s="69"/>
      <c r="Q146" s="69"/>
      <c r="R146" s="69">
        <v>1</v>
      </c>
      <c r="S146" s="109"/>
      <c r="T146" s="322">
        <f t="shared" si="23"/>
        <v>1</v>
      </c>
      <c r="U146" s="216">
        <f t="shared" si="21"/>
        <v>7.9428117553613975E-4</v>
      </c>
      <c r="V146" s="101">
        <f>D132</f>
        <v>1259</v>
      </c>
      <c r="W146" s="69" t="s">
        <v>124</v>
      </c>
      <c r="X146" s="47">
        <f t="shared" si="22"/>
        <v>1</v>
      </c>
      <c r="Y146" s="114"/>
    </row>
    <row r="147" spans="1:25" x14ac:dyDescent="0.2">
      <c r="A147" s="104"/>
      <c r="B147" s="105"/>
      <c r="C147" s="105"/>
      <c r="D147" s="105"/>
      <c r="E147" s="112"/>
      <c r="F147" s="112"/>
      <c r="G147" s="117"/>
      <c r="H147" s="118">
        <v>1</v>
      </c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109"/>
      <c r="T147" s="322">
        <f t="shared" si="23"/>
        <v>1</v>
      </c>
      <c r="U147" s="216">
        <f t="shared" si="21"/>
        <v>7.9428117553613975E-4</v>
      </c>
      <c r="V147" s="101">
        <f>D132</f>
        <v>1259</v>
      </c>
      <c r="W147" s="178" t="s">
        <v>180</v>
      </c>
      <c r="X147" s="47">
        <f t="shared" si="22"/>
        <v>1</v>
      </c>
      <c r="Y147" s="114"/>
    </row>
    <row r="148" spans="1:25" ht="15.75" thickBot="1" x14ac:dyDescent="0.25">
      <c r="A148" s="104"/>
      <c r="B148" s="105"/>
      <c r="C148" s="105"/>
      <c r="D148" s="105"/>
      <c r="E148" s="112"/>
      <c r="F148" s="112"/>
      <c r="G148" s="117"/>
      <c r="H148" s="219"/>
      <c r="I148" s="220"/>
      <c r="J148" s="220">
        <v>4</v>
      </c>
      <c r="K148" s="220"/>
      <c r="L148" s="220"/>
      <c r="M148" s="220"/>
      <c r="N148" s="220"/>
      <c r="O148" s="220"/>
      <c r="P148" s="220"/>
      <c r="Q148" s="220"/>
      <c r="R148" s="220"/>
      <c r="S148" s="246"/>
      <c r="T148" s="323">
        <f t="shared" si="23"/>
        <v>4</v>
      </c>
      <c r="U148" s="320">
        <f t="shared" si="21"/>
        <v>3.177124702144559E-3</v>
      </c>
      <c r="V148" s="310">
        <f>D132</f>
        <v>1259</v>
      </c>
      <c r="W148" s="220" t="s">
        <v>80</v>
      </c>
      <c r="X148" s="47">
        <f t="shared" si="22"/>
        <v>4</v>
      </c>
      <c r="Y148" s="111"/>
    </row>
    <row r="149" spans="1:25" x14ac:dyDescent="0.2">
      <c r="A149" s="104"/>
      <c r="B149" s="105"/>
      <c r="C149" s="105"/>
      <c r="D149" s="105"/>
      <c r="E149" s="112"/>
      <c r="F149" s="112"/>
      <c r="G149" s="106"/>
      <c r="H149" s="217"/>
      <c r="I149" s="119">
        <v>2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20"/>
      <c r="T149" s="324">
        <f t="shared" si="23"/>
        <v>0</v>
      </c>
      <c r="U149" s="216">
        <f t="shared" si="21"/>
        <v>0</v>
      </c>
      <c r="V149" s="101">
        <f>D132</f>
        <v>1259</v>
      </c>
      <c r="W149" s="121" t="s">
        <v>11</v>
      </c>
      <c r="X149" s="47">
        <f t="shared" si="22"/>
        <v>0</v>
      </c>
      <c r="Y149" s="114"/>
    </row>
    <row r="150" spans="1:25" x14ac:dyDescent="0.2">
      <c r="A150" s="104"/>
      <c r="B150" s="105"/>
      <c r="C150" s="105"/>
      <c r="D150" s="105"/>
      <c r="E150" s="112"/>
      <c r="F150" s="112"/>
      <c r="G150" s="106"/>
      <c r="H150" s="218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109"/>
      <c r="T150" s="322">
        <f t="shared" si="23"/>
        <v>0</v>
      </c>
      <c r="U150" s="216">
        <f t="shared" si="21"/>
        <v>0</v>
      </c>
      <c r="V150" s="101">
        <f>D132</f>
        <v>1259</v>
      </c>
      <c r="W150" s="110" t="s">
        <v>30</v>
      </c>
      <c r="X150" s="47">
        <f t="shared" si="22"/>
        <v>0</v>
      </c>
      <c r="Y150" s="114"/>
    </row>
    <row r="151" spans="1:25" x14ac:dyDescent="0.2">
      <c r="A151" s="104"/>
      <c r="B151" s="105"/>
      <c r="C151" s="105"/>
      <c r="D151" s="105"/>
      <c r="E151" s="112"/>
      <c r="F151" s="112"/>
      <c r="G151" s="106"/>
      <c r="H151" s="218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109">
        <v>2</v>
      </c>
      <c r="T151" s="322">
        <f t="shared" si="23"/>
        <v>2</v>
      </c>
      <c r="U151" s="216">
        <f t="shared" si="21"/>
        <v>1.5885623510722795E-3</v>
      </c>
      <c r="V151" s="101">
        <f>D132</f>
        <v>1259</v>
      </c>
      <c r="W151" s="110" t="s">
        <v>3</v>
      </c>
      <c r="X151" s="47">
        <f t="shared" si="22"/>
        <v>2</v>
      </c>
      <c r="Y151" s="113"/>
    </row>
    <row r="152" spans="1:25" x14ac:dyDescent="0.2">
      <c r="A152" s="104"/>
      <c r="B152" s="105"/>
      <c r="C152" s="105"/>
      <c r="D152" s="105"/>
      <c r="E152" s="112"/>
      <c r="F152" s="112"/>
      <c r="G152" s="106"/>
      <c r="H152" s="218"/>
      <c r="I152" s="69">
        <v>17</v>
      </c>
      <c r="J152" s="69">
        <v>1</v>
      </c>
      <c r="K152" s="69"/>
      <c r="L152" s="69"/>
      <c r="M152" s="69"/>
      <c r="N152" s="69"/>
      <c r="O152" s="69"/>
      <c r="P152" s="69"/>
      <c r="Q152" s="69"/>
      <c r="R152" s="69"/>
      <c r="S152" s="109"/>
      <c r="T152" s="322">
        <f t="shared" si="23"/>
        <v>1</v>
      </c>
      <c r="U152" s="216">
        <f t="shared" si="21"/>
        <v>7.9428117553613975E-4</v>
      </c>
      <c r="V152" s="101">
        <f>D132</f>
        <v>1259</v>
      </c>
      <c r="W152" s="110" t="s">
        <v>8</v>
      </c>
      <c r="X152" s="47">
        <f t="shared" si="22"/>
        <v>1</v>
      </c>
      <c r="Y152" s="114"/>
    </row>
    <row r="153" spans="1:25" x14ac:dyDescent="0.2">
      <c r="A153" s="104"/>
      <c r="B153" s="105"/>
      <c r="C153" s="105"/>
      <c r="D153" s="105"/>
      <c r="E153" s="112"/>
      <c r="F153" s="112"/>
      <c r="G153" s="106"/>
      <c r="H153" s="218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109"/>
      <c r="T153" s="322">
        <f t="shared" si="23"/>
        <v>0</v>
      </c>
      <c r="U153" s="216">
        <f t="shared" si="21"/>
        <v>0</v>
      </c>
      <c r="V153" s="101">
        <f>D132</f>
        <v>1259</v>
      </c>
      <c r="W153" s="110" t="s">
        <v>9</v>
      </c>
      <c r="X153" s="47">
        <f t="shared" si="22"/>
        <v>0</v>
      </c>
      <c r="Y153" s="114"/>
    </row>
    <row r="154" spans="1:25" x14ac:dyDescent="0.2">
      <c r="A154" s="104"/>
      <c r="B154" s="105"/>
      <c r="C154" s="105"/>
      <c r="D154" s="105"/>
      <c r="E154" s="112"/>
      <c r="F154" s="112"/>
      <c r="G154" s="106"/>
      <c r="H154" s="218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109"/>
      <c r="T154" s="322">
        <f t="shared" si="23"/>
        <v>0</v>
      </c>
      <c r="U154" s="216">
        <f t="shared" si="21"/>
        <v>0</v>
      </c>
      <c r="V154" s="101">
        <f>D132</f>
        <v>1259</v>
      </c>
      <c r="W154" s="110" t="s">
        <v>81</v>
      </c>
      <c r="X154" s="47">
        <f t="shared" si="22"/>
        <v>0</v>
      </c>
      <c r="Y154" s="114"/>
    </row>
    <row r="155" spans="1:25" x14ac:dyDescent="0.2">
      <c r="A155" s="104"/>
      <c r="B155" s="105"/>
      <c r="C155" s="105"/>
      <c r="D155" s="105"/>
      <c r="E155" s="112"/>
      <c r="F155" s="112"/>
      <c r="G155" s="106"/>
      <c r="H155" s="218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109"/>
      <c r="T155" s="322">
        <f t="shared" si="23"/>
        <v>0</v>
      </c>
      <c r="U155" s="216">
        <f t="shared" si="21"/>
        <v>0</v>
      </c>
      <c r="V155" s="101">
        <f>D132</f>
        <v>1259</v>
      </c>
      <c r="W155" s="110" t="s">
        <v>20</v>
      </c>
      <c r="X155" s="47">
        <f t="shared" si="22"/>
        <v>0</v>
      </c>
      <c r="Y155" s="114"/>
    </row>
    <row r="156" spans="1:25" x14ac:dyDescent="0.2">
      <c r="A156" s="104"/>
      <c r="B156" s="105"/>
      <c r="C156" s="105"/>
      <c r="D156" s="105"/>
      <c r="E156" s="112"/>
      <c r="F156" s="112"/>
      <c r="G156" s="106"/>
      <c r="H156" s="218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109"/>
      <c r="T156" s="322">
        <f t="shared" si="23"/>
        <v>0</v>
      </c>
      <c r="U156" s="216">
        <f t="shared" si="21"/>
        <v>0</v>
      </c>
      <c r="V156" s="101">
        <f>D132</f>
        <v>1259</v>
      </c>
      <c r="W156" s="110" t="s">
        <v>82</v>
      </c>
      <c r="X156" s="47">
        <f t="shared" si="22"/>
        <v>0</v>
      </c>
      <c r="Y156" s="114"/>
    </row>
    <row r="157" spans="1:25" x14ac:dyDescent="0.2">
      <c r="A157" s="104"/>
      <c r="B157" s="105"/>
      <c r="C157" s="105"/>
      <c r="D157" s="105"/>
      <c r="E157" s="112"/>
      <c r="F157" s="112"/>
      <c r="G157" s="106"/>
      <c r="H157" s="218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109"/>
      <c r="T157" s="322">
        <f t="shared" si="23"/>
        <v>0</v>
      </c>
      <c r="U157" s="216">
        <f t="shared" si="21"/>
        <v>0</v>
      </c>
      <c r="V157" s="101">
        <f>D132</f>
        <v>1259</v>
      </c>
      <c r="W157" s="110" t="s">
        <v>100</v>
      </c>
      <c r="X157" s="47">
        <f t="shared" si="22"/>
        <v>0</v>
      </c>
      <c r="Y157" s="103" t="s">
        <v>473</v>
      </c>
    </row>
    <row r="158" spans="1:25" x14ac:dyDescent="0.2">
      <c r="A158" s="104"/>
      <c r="B158" s="105"/>
      <c r="C158" s="105"/>
      <c r="D158" s="105"/>
      <c r="E158" s="112"/>
      <c r="F158" s="112"/>
      <c r="G158" s="106"/>
      <c r="H158" s="218"/>
      <c r="I158" s="69">
        <v>3</v>
      </c>
      <c r="J158" s="69">
        <v>3</v>
      </c>
      <c r="K158" s="69"/>
      <c r="L158" s="69"/>
      <c r="M158" s="69"/>
      <c r="N158" s="69"/>
      <c r="O158" s="69"/>
      <c r="P158" s="69"/>
      <c r="Q158" s="69"/>
      <c r="R158" s="69"/>
      <c r="S158" s="109"/>
      <c r="T158" s="322">
        <f t="shared" si="23"/>
        <v>3</v>
      </c>
      <c r="U158" s="216">
        <f t="shared" si="21"/>
        <v>2.3828435266084196E-3</v>
      </c>
      <c r="V158" s="101">
        <f>D132</f>
        <v>1259</v>
      </c>
      <c r="W158" s="110" t="s">
        <v>13</v>
      </c>
      <c r="X158" s="47">
        <f t="shared" si="22"/>
        <v>3</v>
      </c>
      <c r="Y158" s="103" t="s">
        <v>474</v>
      </c>
    </row>
    <row r="159" spans="1:25" x14ac:dyDescent="0.2">
      <c r="A159" s="104"/>
      <c r="B159" s="105"/>
      <c r="C159" s="105"/>
      <c r="D159" s="105"/>
      <c r="E159" s="112"/>
      <c r="F159" s="112"/>
      <c r="G159" s="106"/>
      <c r="H159" s="107"/>
      <c r="I159" s="69">
        <v>5</v>
      </c>
      <c r="J159" s="69"/>
      <c r="K159" s="69"/>
      <c r="L159" s="69"/>
      <c r="M159" s="69"/>
      <c r="N159" s="69"/>
      <c r="O159" s="69"/>
      <c r="P159" s="69"/>
      <c r="Q159" s="69"/>
      <c r="R159" s="69"/>
      <c r="S159" s="109"/>
      <c r="T159" s="322">
        <f t="shared" si="23"/>
        <v>0</v>
      </c>
      <c r="U159" s="216">
        <f t="shared" si="21"/>
        <v>0</v>
      </c>
      <c r="V159" s="101">
        <f>D132</f>
        <v>1259</v>
      </c>
      <c r="W159" s="110" t="s">
        <v>84</v>
      </c>
      <c r="X159" s="47">
        <f t="shared" si="22"/>
        <v>0</v>
      </c>
      <c r="Y159" s="103"/>
    </row>
    <row r="160" spans="1:25" x14ac:dyDescent="0.2">
      <c r="A160" s="104"/>
      <c r="B160" s="105"/>
      <c r="C160" s="105"/>
      <c r="D160" s="105"/>
      <c r="E160" s="112"/>
      <c r="F160" s="112"/>
      <c r="G160" s="106"/>
      <c r="H160" s="107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109">
        <v>1</v>
      </c>
      <c r="T160" s="322">
        <f t="shared" si="23"/>
        <v>1</v>
      </c>
      <c r="U160" s="216">
        <f t="shared" si="21"/>
        <v>7.9428117553613975E-4</v>
      </c>
      <c r="V160" s="101">
        <f>D132</f>
        <v>1259</v>
      </c>
      <c r="W160" s="110" t="s">
        <v>10</v>
      </c>
      <c r="X160" s="47">
        <f t="shared" si="22"/>
        <v>1</v>
      </c>
      <c r="Y160" s="113"/>
    </row>
    <row r="161" spans="1:25" ht="15.75" thickBot="1" x14ac:dyDescent="0.25">
      <c r="A161" s="104"/>
      <c r="B161" s="105"/>
      <c r="C161" s="105"/>
      <c r="D161" s="105"/>
      <c r="E161" s="112"/>
      <c r="F161" s="112"/>
      <c r="G161" s="106"/>
      <c r="H161" s="115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16"/>
      <c r="T161" s="322">
        <f t="shared" si="23"/>
        <v>0</v>
      </c>
      <c r="U161" s="216">
        <f t="shared" si="21"/>
        <v>0</v>
      </c>
      <c r="V161" s="101">
        <f>D132</f>
        <v>1259</v>
      </c>
      <c r="W161" s="110" t="s">
        <v>102</v>
      </c>
      <c r="X161" s="47">
        <f t="shared" si="22"/>
        <v>0</v>
      </c>
      <c r="Y161" s="113"/>
    </row>
    <row r="162" spans="1:25" ht="15.75" thickBot="1" x14ac:dyDescent="0.3">
      <c r="A162" s="104"/>
      <c r="B162" s="105"/>
      <c r="C162" s="105"/>
      <c r="D162" s="105"/>
      <c r="E162" s="112"/>
      <c r="F162" s="112"/>
      <c r="G162" s="106"/>
      <c r="H162" s="89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1"/>
      <c r="T162" s="321"/>
      <c r="U162" s="321"/>
      <c r="V162" s="123"/>
      <c r="W162" s="124" t="s">
        <v>85</v>
      </c>
      <c r="Y162" s="103"/>
    </row>
    <row r="163" spans="1:25" x14ac:dyDescent="0.2">
      <c r="A163" s="104"/>
      <c r="B163" s="105"/>
      <c r="C163" s="105"/>
      <c r="D163" s="105"/>
      <c r="E163" s="112"/>
      <c r="F163" s="112"/>
      <c r="G163" s="117"/>
      <c r="H163" s="97">
        <v>1</v>
      </c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9"/>
      <c r="T163" s="324">
        <f t="shared" ref="T163:T170" si="24">SUM(H163,J163,L163,N163,P163,R163,S163)</f>
        <v>1</v>
      </c>
      <c r="U163" s="216">
        <f>($T163)/$D$132</f>
        <v>7.9428117553613975E-4</v>
      </c>
      <c r="V163" s="101">
        <f>D132</f>
        <v>1259</v>
      </c>
      <c r="W163" s="102" t="s">
        <v>87</v>
      </c>
      <c r="X163" s="47">
        <f>T163</f>
        <v>1</v>
      </c>
      <c r="Y163" s="103"/>
    </row>
    <row r="164" spans="1:25" x14ac:dyDescent="0.2">
      <c r="A164" s="104"/>
      <c r="B164" s="105"/>
      <c r="C164" s="105"/>
      <c r="D164" s="105"/>
      <c r="E164" s="112"/>
      <c r="F164" s="112"/>
      <c r="G164" s="117"/>
      <c r="H164" s="107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109"/>
      <c r="T164" s="322">
        <f t="shared" si="24"/>
        <v>0</v>
      </c>
      <c r="U164" s="216">
        <f t="shared" ref="U164:U170" si="25">($T164)/$D$132</f>
        <v>0</v>
      </c>
      <c r="V164" s="101">
        <f>D132</f>
        <v>1259</v>
      </c>
      <c r="W164" s="110" t="s">
        <v>420</v>
      </c>
      <c r="X164" s="47">
        <f t="shared" ref="X164:X170" si="26">T164</f>
        <v>0</v>
      </c>
      <c r="Y164" s="103" t="s">
        <v>472</v>
      </c>
    </row>
    <row r="165" spans="1:25" x14ac:dyDescent="0.2">
      <c r="A165" s="104"/>
      <c r="B165" s="105"/>
      <c r="C165" s="105"/>
      <c r="D165" s="105"/>
      <c r="E165" s="112"/>
      <c r="F165" s="112"/>
      <c r="G165" s="117"/>
      <c r="H165" s="107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109"/>
      <c r="T165" s="322">
        <f t="shared" si="24"/>
        <v>0</v>
      </c>
      <c r="U165" s="216">
        <f t="shared" si="25"/>
        <v>0</v>
      </c>
      <c r="V165" s="101">
        <f>D132</f>
        <v>1259</v>
      </c>
      <c r="W165" s="110" t="s">
        <v>75</v>
      </c>
      <c r="X165" s="47">
        <f t="shared" si="26"/>
        <v>0</v>
      </c>
      <c r="Y165" s="103" t="s">
        <v>470</v>
      </c>
    </row>
    <row r="166" spans="1:25" x14ac:dyDescent="0.2">
      <c r="A166" s="104"/>
      <c r="B166" s="105"/>
      <c r="C166" s="105"/>
      <c r="D166" s="105"/>
      <c r="E166" s="112"/>
      <c r="F166" s="112"/>
      <c r="G166" s="117"/>
      <c r="H166" s="107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109"/>
      <c r="T166" s="322">
        <f t="shared" si="24"/>
        <v>0</v>
      </c>
      <c r="U166" s="216">
        <f t="shared" si="25"/>
        <v>0</v>
      </c>
      <c r="V166" s="101">
        <f>D132</f>
        <v>1259</v>
      </c>
      <c r="W166" s="110" t="s">
        <v>469</v>
      </c>
      <c r="X166" s="47">
        <f t="shared" si="26"/>
        <v>0</v>
      </c>
      <c r="Y166" s="103" t="s">
        <v>471</v>
      </c>
    </row>
    <row r="167" spans="1:25" x14ac:dyDescent="0.2">
      <c r="A167" s="104"/>
      <c r="B167" s="105"/>
      <c r="C167" s="105"/>
      <c r="D167" s="105"/>
      <c r="E167" s="112"/>
      <c r="F167" s="112"/>
      <c r="G167" s="117"/>
      <c r="H167" s="107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109"/>
      <c r="T167" s="322">
        <f t="shared" si="24"/>
        <v>0</v>
      </c>
      <c r="U167" s="216">
        <f t="shared" si="25"/>
        <v>0</v>
      </c>
      <c r="V167" s="101">
        <f>D132</f>
        <v>1259</v>
      </c>
      <c r="W167" s="110" t="s">
        <v>13</v>
      </c>
      <c r="X167" s="47">
        <f t="shared" si="26"/>
        <v>0</v>
      </c>
      <c r="Y167" s="103" t="s">
        <v>475</v>
      </c>
    </row>
    <row r="168" spans="1:25" x14ac:dyDescent="0.2">
      <c r="A168" s="104"/>
      <c r="B168" s="105"/>
      <c r="C168" s="105"/>
      <c r="D168" s="105"/>
      <c r="E168" s="112"/>
      <c r="F168" s="112"/>
      <c r="G168" s="117"/>
      <c r="H168" s="107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109"/>
      <c r="T168" s="322">
        <f t="shared" si="24"/>
        <v>0</v>
      </c>
      <c r="U168" s="216">
        <f t="shared" si="25"/>
        <v>0</v>
      </c>
      <c r="V168" s="101">
        <f>D132</f>
        <v>1259</v>
      </c>
      <c r="W168" s="110" t="s">
        <v>419</v>
      </c>
      <c r="X168" s="47">
        <f t="shared" si="26"/>
        <v>0</v>
      </c>
      <c r="Y168" s="103"/>
    </row>
    <row r="169" spans="1:25" x14ac:dyDescent="0.2">
      <c r="A169" s="104"/>
      <c r="B169" s="105"/>
      <c r="C169" s="105"/>
      <c r="D169" s="105"/>
      <c r="E169" s="112"/>
      <c r="F169" s="112"/>
      <c r="G169" s="117"/>
      <c r="H169" s="115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16"/>
      <c r="T169" s="322">
        <f t="shared" si="24"/>
        <v>0</v>
      </c>
      <c r="U169" s="216">
        <f t="shared" si="25"/>
        <v>0</v>
      </c>
      <c r="V169" s="101">
        <f>D132</f>
        <v>1259</v>
      </c>
      <c r="W169" s="122" t="s">
        <v>16</v>
      </c>
      <c r="X169" s="47">
        <f t="shared" si="26"/>
        <v>0</v>
      </c>
      <c r="Y169" s="103"/>
    </row>
    <row r="170" spans="1:25" ht="15.75" thickBot="1" x14ac:dyDescent="0.25">
      <c r="A170" s="125"/>
      <c r="B170" s="126"/>
      <c r="C170" s="126"/>
      <c r="D170" s="126"/>
      <c r="E170" s="127"/>
      <c r="F170" s="127"/>
      <c r="G170" s="128"/>
      <c r="H170" s="115">
        <v>2</v>
      </c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16"/>
      <c r="T170" s="322">
        <f t="shared" si="24"/>
        <v>2</v>
      </c>
      <c r="U170" s="320">
        <f t="shared" si="25"/>
        <v>1.5885623510722795E-3</v>
      </c>
      <c r="V170" s="101">
        <f>D132</f>
        <v>1259</v>
      </c>
      <c r="W170" s="129" t="s">
        <v>163</v>
      </c>
      <c r="X170" s="47">
        <f t="shared" si="26"/>
        <v>2</v>
      </c>
      <c r="Y170" s="285"/>
    </row>
    <row r="171" spans="1:25" ht="15.75" thickBot="1" x14ac:dyDescent="0.25">
      <c r="A171" s="130"/>
      <c r="B171" s="130"/>
      <c r="C171" s="130"/>
      <c r="D171" s="130"/>
      <c r="E171" s="130"/>
      <c r="F171" s="130"/>
      <c r="G171" s="53" t="s">
        <v>5</v>
      </c>
      <c r="H171" s="131">
        <f>SUM(H133:H170)</f>
        <v>107</v>
      </c>
      <c r="I171" s="131">
        <f t="shared" ref="I171:R171" si="27">SUM(I133:I170)</f>
        <v>27</v>
      </c>
      <c r="J171" s="131">
        <f t="shared" si="27"/>
        <v>16</v>
      </c>
      <c r="K171" s="131">
        <f t="shared" si="27"/>
        <v>0</v>
      </c>
      <c r="L171" s="131">
        <f t="shared" si="27"/>
        <v>0</v>
      </c>
      <c r="M171" s="131">
        <f t="shared" si="27"/>
        <v>0</v>
      </c>
      <c r="N171" s="131">
        <f t="shared" si="27"/>
        <v>0</v>
      </c>
      <c r="O171" s="131">
        <f t="shared" si="27"/>
        <v>0</v>
      </c>
      <c r="P171" s="131">
        <f t="shared" si="27"/>
        <v>0</v>
      </c>
      <c r="Q171" s="131">
        <f t="shared" si="27"/>
        <v>0</v>
      </c>
      <c r="R171" s="131">
        <f t="shared" si="27"/>
        <v>1</v>
      </c>
      <c r="S171" s="131">
        <f>SUM(S133:S170)</f>
        <v>33</v>
      </c>
      <c r="T171" s="262">
        <f>SUM(H171,J171,L171,N171,P171,R171,S171)</f>
        <v>157</v>
      </c>
      <c r="U171" s="216">
        <f>($T171)/$D$132</f>
        <v>0.12470214455917394</v>
      </c>
      <c r="V171" s="101">
        <f>D132</f>
        <v>1259</v>
      </c>
      <c r="W171" s="46"/>
    </row>
    <row r="173" spans="1:25" ht="15.75" thickBot="1" x14ac:dyDescent="0.3"/>
    <row r="174" spans="1:25" ht="75.75" thickBot="1" x14ac:dyDescent="0.3">
      <c r="A174" s="49" t="s">
        <v>23</v>
      </c>
      <c r="B174" s="49" t="s">
        <v>50</v>
      </c>
      <c r="C174" s="49" t="s">
        <v>55</v>
      </c>
      <c r="D174" s="49" t="s">
        <v>18</v>
      </c>
      <c r="E174" s="48" t="s">
        <v>17</v>
      </c>
      <c r="F174" s="50" t="s">
        <v>1</v>
      </c>
      <c r="G174" s="51" t="s">
        <v>24</v>
      </c>
      <c r="H174" s="52" t="s">
        <v>76</v>
      </c>
      <c r="I174" s="52" t="s">
        <v>77</v>
      </c>
      <c r="J174" s="52" t="s">
        <v>56</v>
      </c>
      <c r="K174" s="52" t="s">
        <v>61</v>
      </c>
      <c r="L174" s="52" t="s">
        <v>57</v>
      </c>
      <c r="M174" s="52" t="s">
        <v>62</v>
      </c>
      <c r="N174" s="52" t="s">
        <v>58</v>
      </c>
      <c r="O174" s="52" t="s">
        <v>63</v>
      </c>
      <c r="P174" s="52" t="s">
        <v>59</v>
      </c>
      <c r="Q174" s="52" t="s">
        <v>78</v>
      </c>
      <c r="R174" s="52" t="s">
        <v>129</v>
      </c>
      <c r="S174" s="49" t="s">
        <v>43</v>
      </c>
      <c r="T174" s="49" t="s">
        <v>5</v>
      </c>
      <c r="U174" s="48" t="s">
        <v>2</v>
      </c>
      <c r="V174" s="86" t="s">
        <v>73</v>
      </c>
      <c r="W174" s="87" t="s">
        <v>21</v>
      </c>
      <c r="Y174" s="88" t="s">
        <v>7</v>
      </c>
    </row>
    <row r="175" spans="1:25" ht="15.75" thickBot="1" x14ac:dyDescent="0.3">
      <c r="A175" s="452">
        <v>1486338</v>
      </c>
      <c r="B175" s="80" t="s">
        <v>330</v>
      </c>
      <c r="C175" s="450">
        <v>1152</v>
      </c>
      <c r="D175" s="450">
        <v>1225</v>
      </c>
      <c r="E175" s="453">
        <v>1122</v>
      </c>
      <c r="F175" s="451">
        <f>E175/D175</f>
        <v>0.91591836734693877</v>
      </c>
      <c r="G175" s="54">
        <v>45084</v>
      </c>
      <c r="H175" s="89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1"/>
      <c r="T175" s="413"/>
      <c r="U175" s="123"/>
      <c r="V175" s="91"/>
      <c r="W175" s="93" t="s">
        <v>79</v>
      </c>
      <c r="Y175" s="84" t="s">
        <v>74</v>
      </c>
    </row>
    <row r="176" spans="1:25" x14ac:dyDescent="0.2">
      <c r="A176" s="94"/>
      <c r="B176" s="95"/>
      <c r="C176" s="95"/>
      <c r="D176" s="95"/>
      <c r="E176" s="95"/>
      <c r="F176" s="95"/>
      <c r="G176" s="96"/>
      <c r="H176" s="97" t="s">
        <v>109</v>
      </c>
      <c r="I176" s="98"/>
      <c r="J176" s="98">
        <v>1</v>
      </c>
      <c r="K176" s="98"/>
      <c r="L176" s="98"/>
      <c r="M176" s="98"/>
      <c r="N176" s="98"/>
      <c r="O176" s="98"/>
      <c r="P176" s="98"/>
      <c r="Q176" s="98"/>
      <c r="R176" s="98"/>
      <c r="S176" s="99">
        <v>16</v>
      </c>
      <c r="T176" s="324">
        <f>SUM(H176,J176,L176,N176,P176,R176,S176)</f>
        <v>17</v>
      </c>
      <c r="U176" s="216">
        <f>($T176)/$D$175</f>
        <v>1.3877551020408163E-2</v>
      </c>
      <c r="V176" s="101">
        <f>D175</f>
        <v>1225</v>
      </c>
      <c r="W176" s="102" t="s">
        <v>16</v>
      </c>
      <c r="X176" s="47">
        <f>T176</f>
        <v>17</v>
      </c>
      <c r="Y176" s="280" t="s">
        <v>175</v>
      </c>
    </row>
    <row r="177" spans="1:25" x14ac:dyDescent="0.2">
      <c r="A177" s="104"/>
      <c r="B177" s="105"/>
      <c r="C177" s="105"/>
      <c r="D177" s="105"/>
      <c r="E177" s="105"/>
      <c r="F177" s="105"/>
      <c r="G177" s="106"/>
      <c r="H177" s="107">
        <v>15</v>
      </c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109"/>
      <c r="T177" s="322">
        <f>SUM(H177,J177,L177,N177,P177,R177,S177)</f>
        <v>15</v>
      </c>
      <c r="U177" s="216">
        <f t="shared" ref="U177:U204" si="28">($T177)/$D$175</f>
        <v>1.2244897959183673E-2</v>
      </c>
      <c r="V177" s="101">
        <f>D175</f>
        <v>1225</v>
      </c>
      <c r="W177" s="110" t="s">
        <v>6</v>
      </c>
      <c r="X177" s="47">
        <f t="shared" ref="X177:X204" si="29">T177</f>
        <v>15</v>
      </c>
      <c r="Y177" s="280" t="s">
        <v>130</v>
      </c>
    </row>
    <row r="178" spans="1:25" x14ac:dyDescent="0.2">
      <c r="A178" s="104"/>
      <c r="B178" s="105"/>
      <c r="C178" s="105"/>
      <c r="D178" s="105"/>
      <c r="E178" s="112"/>
      <c r="F178" s="112"/>
      <c r="G178" s="106"/>
      <c r="H178" s="107">
        <v>15</v>
      </c>
      <c r="I178" s="69"/>
      <c r="J178" s="69">
        <v>1</v>
      </c>
      <c r="K178" s="69"/>
      <c r="L178" s="69"/>
      <c r="M178" s="69"/>
      <c r="N178" s="69"/>
      <c r="O178" s="69"/>
      <c r="P178" s="69"/>
      <c r="Q178" s="69"/>
      <c r="R178" s="69"/>
      <c r="S178" s="109"/>
      <c r="T178" s="322">
        <f>SUM(H178,J178,L178,N178,P178,R178,S178)</f>
        <v>16</v>
      </c>
      <c r="U178" s="216">
        <f t="shared" si="28"/>
        <v>1.3061224489795919E-2</v>
      </c>
      <c r="V178" s="101">
        <f>D175</f>
        <v>1225</v>
      </c>
      <c r="W178" s="110" t="s">
        <v>14</v>
      </c>
      <c r="X178" s="47">
        <f t="shared" si="29"/>
        <v>16</v>
      </c>
      <c r="Y178" s="442"/>
    </row>
    <row r="179" spans="1:25" x14ac:dyDescent="0.2">
      <c r="A179" s="104"/>
      <c r="B179" s="105"/>
      <c r="C179" s="105"/>
      <c r="D179" s="105"/>
      <c r="E179" s="112"/>
      <c r="F179" s="112"/>
      <c r="G179" s="106"/>
      <c r="H179" s="107">
        <v>6</v>
      </c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109"/>
      <c r="T179" s="322">
        <f t="shared" ref="T179:T204" si="30">SUM(H179,J179,L179,N179,P179,R179,S179)</f>
        <v>6</v>
      </c>
      <c r="U179" s="216">
        <f t="shared" si="28"/>
        <v>4.8979591836734691E-3</v>
      </c>
      <c r="V179" s="101">
        <f>D175</f>
        <v>1225</v>
      </c>
      <c r="W179" s="110" t="s">
        <v>15</v>
      </c>
      <c r="X179" s="47">
        <f t="shared" si="29"/>
        <v>6</v>
      </c>
      <c r="Y179" s="442"/>
    </row>
    <row r="180" spans="1:25" x14ac:dyDescent="0.2">
      <c r="A180" s="104"/>
      <c r="B180" s="105"/>
      <c r="C180" s="105"/>
      <c r="D180" s="105"/>
      <c r="E180" s="112"/>
      <c r="F180" s="112"/>
      <c r="G180" s="106"/>
      <c r="H180" s="107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109"/>
      <c r="T180" s="322">
        <f t="shared" si="30"/>
        <v>0</v>
      </c>
      <c r="U180" s="216">
        <f t="shared" si="28"/>
        <v>0</v>
      </c>
      <c r="V180" s="101">
        <f>D175</f>
        <v>1225</v>
      </c>
      <c r="W180" s="110" t="s">
        <v>32</v>
      </c>
      <c r="X180" s="47">
        <f t="shared" si="29"/>
        <v>0</v>
      </c>
      <c r="Y180" s="113"/>
    </row>
    <row r="181" spans="1:25" x14ac:dyDescent="0.2">
      <c r="A181" s="104"/>
      <c r="B181" s="105"/>
      <c r="C181" s="105"/>
      <c r="D181" s="105"/>
      <c r="E181" s="112"/>
      <c r="F181" s="112"/>
      <c r="G181" s="106"/>
      <c r="H181" s="107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109"/>
      <c r="T181" s="322">
        <f t="shared" si="30"/>
        <v>0</v>
      </c>
      <c r="U181" s="216">
        <f t="shared" si="28"/>
        <v>0</v>
      </c>
      <c r="V181" s="101">
        <f>D175</f>
        <v>1225</v>
      </c>
      <c r="W181" s="110" t="s">
        <v>33</v>
      </c>
      <c r="X181" s="47">
        <f t="shared" si="29"/>
        <v>0</v>
      </c>
      <c r="Y181" s="113"/>
    </row>
    <row r="182" spans="1:25" ht="15.75" x14ac:dyDescent="0.2">
      <c r="A182" s="104"/>
      <c r="B182" s="105"/>
      <c r="C182" s="105"/>
      <c r="D182" s="105"/>
      <c r="E182" s="112"/>
      <c r="F182" s="112"/>
      <c r="G182" s="106"/>
      <c r="H182" s="107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109"/>
      <c r="T182" s="322">
        <f t="shared" si="30"/>
        <v>0</v>
      </c>
      <c r="U182" s="216">
        <f t="shared" si="28"/>
        <v>0</v>
      </c>
      <c r="V182" s="101">
        <f>D175</f>
        <v>1225</v>
      </c>
      <c r="W182" s="272" t="s">
        <v>219</v>
      </c>
      <c r="X182" s="47">
        <f t="shared" si="29"/>
        <v>0</v>
      </c>
      <c r="Y182" s="113"/>
    </row>
    <row r="183" spans="1:25" x14ac:dyDescent="0.2">
      <c r="A183" s="104"/>
      <c r="B183" s="105"/>
      <c r="C183" s="105"/>
      <c r="D183" s="105"/>
      <c r="E183" s="112"/>
      <c r="F183" s="112"/>
      <c r="G183" s="106"/>
      <c r="H183" s="107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109"/>
      <c r="T183" s="322">
        <f t="shared" si="30"/>
        <v>0</v>
      </c>
      <c r="U183" s="216">
        <f t="shared" si="28"/>
        <v>0</v>
      </c>
      <c r="V183" s="101">
        <f>D175</f>
        <v>1225</v>
      </c>
      <c r="W183" s="357" t="s">
        <v>31</v>
      </c>
      <c r="X183" s="47">
        <f t="shared" si="29"/>
        <v>0</v>
      </c>
      <c r="Y183" s="113"/>
    </row>
    <row r="184" spans="1:25" x14ac:dyDescent="0.2">
      <c r="A184" s="104"/>
      <c r="B184" s="105"/>
      <c r="C184" s="105"/>
      <c r="D184" s="105"/>
      <c r="E184" s="112"/>
      <c r="F184" s="112"/>
      <c r="G184" s="106"/>
      <c r="H184" s="107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109"/>
      <c r="T184" s="322">
        <f t="shared" si="30"/>
        <v>0</v>
      </c>
      <c r="U184" s="216">
        <f t="shared" si="28"/>
        <v>0</v>
      </c>
      <c r="V184" s="101">
        <f>D175</f>
        <v>1225</v>
      </c>
      <c r="W184" s="110" t="s">
        <v>0</v>
      </c>
      <c r="X184" s="47">
        <f t="shared" si="29"/>
        <v>0</v>
      </c>
      <c r="Y184" s="114"/>
    </row>
    <row r="185" spans="1:25" x14ac:dyDescent="0.2">
      <c r="A185" s="104"/>
      <c r="B185" s="105"/>
      <c r="C185" s="105"/>
      <c r="D185" s="105"/>
      <c r="E185" s="112"/>
      <c r="F185" s="112"/>
      <c r="G185" s="106"/>
      <c r="H185" s="107">
        <v>7</v>
      </c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109"/>
      <c r="T185" s="322">
        <f t="shared" si="30"/>
        <v>7</v>
      </c>
      <c r="U185" s="216">
        <f t="shared" si="28"/>
        <v>5.7142857142857143E-3</v>
      </c>
      <c r="V185" s="101">
        <f>D175</f>
        <v>1225</v>
      </c>
      <c r="W185" s="110" t="s">
        <v>12</v>
      </c>
      <c r="X185" s="47">
        <f t="shared" si="29"/>
        <v>7</v>
      </c>
      <c r="Y185" s="114"/>
    </row>
    <row r="186" spans="1:25" x14ac:dyDescent="0.2">
      <c r="A186" s="104"/>
      <c r="B186" s="105"/>
      <c r="C186" s="105"/>
      <c r="D186" s="105"/>
      <c r="E186" s="112"/>
      <c r="F186" s="112"/>
      <c r="G186" s="106"/>
      <c r="H186" s="107">
        <v>11</v>
      </c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109"/>
      <c r="T186" s="322">
        <f t="shared" si="30"/>
        <v>11</v>
      </c>
      <c r="U186" s="216">
        <f t="shared" si="28"/>
        <v>8.979591836734694E-3</v>
      </c>
      <c r="V186" s="101">
        <f>D175</f>
        <v>1225</v>
      </c>
      <c r="W186" s="110" t="s">
        <v>35</v>
      </c>
      <c r="X186" s="47">
        <f t="shared" si="29"/>
        <v>11</v>
      </c>
      <c r="Y186" s="114"/>
    </row>
    <row r="187" spans="1:25" x14ac:dyDescent="0.2">
      <c r="A187" s="104"/>
      <c r="B187" s="105"/>
      <c r="C187" s="105"/>
      <c r="D187" s="105"/>
      <c r="E187" s="112"/>
      <c r="F187" s="112"/>
      <c r="G187" s="106"/>
      <c r="H187" s="107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109"/>
      <c r="T187" s="322">
        <f t="shared" si="30"/>
        <v>0</v>
      </c>
      <c r="U187" s="216">
        <f t="shared" si="28"/>
        <v>0</v>
      </c>
      <c r="V187" s="101">
        <f>D175</f>
        <v>1225</v>
      </c>
      <c r="W187" s="110" t="s">
        <v>198</v>
      </c>
      <c r="X187" s="47">
        <f t="shared" si="29"/>
        <v>0</v>
      </c>
      <c r="Y187" s="111"/>
    </row>
    <row r="188" spans="1:25" x14ac:dyDescent="0.2">
      <c r="A188" s="104"/>
      <c r="B188" s="105"/>
      <c r="C188" s="105"/>
      <c r="D188" s="105"/>
      <c r="E188" s="112"/>
      <c r="F188" s="112"/>
      <c r="G188" s="106"/>
      <c r="H188" s="107">
        <v>1</v>
      </c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109"/>
      <c r="T188" s="322">
        <f t="shared" si="30"/>
        <v>1</v>
      </c>
      <c r="U188" s="216">
        <f t="shared" si="28"/>
        <v>8.1632653061224493E-4</v>
      </c>
      <c r="V188" s="101">
        <f>D175</f>
        <v>1225</v>
      </c>
      <c r="W188" s="245" t="s">
        <v>171</v>
      </c>
      <c r="X188" s="47">
        <f t="shared" si="29"/>
        <v>1</v>
      </c>
      <c r="Y188" s="114"/>
    </row>
    <row r="189" spans="1:25" x14ac:dyDescent="0.2">
      <c r="A189" s="104"/>
      <c r="B189" s="105"/>
      <c r="C189" s="105"/>
      <c r="D189" s="105"/>
      <c r="E189" s="112"/>
      <c r="F189" s="112"/>
      <c r="G189" s="117"/>
      <c r="H189" s="118"/>
      <c r="I189" s="69"/>
      <c r="J189" s="69"/>
      <c r="K189" s="69"/>
      <c r="L189" s="69"/>
      <c r="M189" s="69"/>
      <c r="N189" s="69"/>
      <c r="O189" s="69"/>
      <c r="P189" s="69"/>
      <c r="Q189" s="69"/>
      <c r="R189" s="69">
        <v>4</v>
      </c>
      <c r="S189" s="109"/>
      <c r="T189" s="322">
        <f t="shared" si="30"/>
        <v>4</v>
      </c>
      <c r="U189" s="216">
        <f t="shared" si="28"/>
        <v>3.2653061224489797E-3</v>
      </c>
      <c r="V189" s="101">
        <f>D175</f>
        <v>1225</v>
      </c>
      <c r="W189" s="69" t="s">
        <v>124</v>
      </c>
      <c r="X189" s="47">
        <f t="shared" si="29"/>
        <v>4</v>
      </c>
      <c r="Y189" s="114"/>
    </row>
    <row r="190" spans="1:25" x14ac:dyDescent="0.2">
      <c r="A190" s="104"/>
      <c r="B190" s="105"/>
      <c r="C190" s="105"/>
      <c r="D190" s="105"/>
      <c r="E190" s="112"/>
      <c r="F190" s="112"/>
      <c r="G190" s="117"/>
      <c r="H190" s="118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109"/>
      <c r="T190" s="322">
        <f t="shared" si="30"/>
        <v>0</v>
      </c>
      <c r="U190" s="216">
        <f t="shared" si="28"/>
        <v>0</v>
      </c>
      <c r="V190" s="101">
        <f>D175</f>
        <v>1225</v>
      </c>
      <c r="W190" s="178" t="s">
        <v>180</v>
      </c>
      <c r="X190" s="47">
        <f t="shared" si="29"/>
        <v>0</v>
      </c>
      <c r="Y190" s="114"/>
    </row>
    <row r="191" spans="1:25" ht="15.75" thickBot="1" x14ac:dyDescent="0.25">
      <c r="A191" s="104"/>
      <c r="B191" s="105"/>
      <c r="C191" s="105"/>
      <c r="D191" s="105"/>
      <c r="E191" s="112"/>
      <c r="F191" s="112"/>
      <c r="G191" s="117"/>
      <c r="H191" s="219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46"/>
      <c r="T191" s="323">
        <f t="shared" si="30"/>
        <v>0</v>
      </c>
      <c r="U191" s="320">
        <f t="shared" si="28"/>
        <v>0</v>
      </c>
      <c r="V191" s="310">
        <f>D175</f>
        <v>1225</v>
      </c>
      <c r="W191" s="220" t="s">
        <v>80</v>
      </c>
      <c r="X191" s="47">
        <f t="shared" si="29"/>
        <v>0</v>
      </c>
      <c r="Y191" s="111"/>
    </row>
    <row r="192" spans="1:25" x14ac:dyDescent="0.2">
      <c r="A192" s="104"/>
      <c r="B192" s="105"/>
      <c r="C192" s="105"/>
      <c r="D192" s="105"/>
      <c r="E192" s="112"/>
      <c r="F192" s="112"/>
      <c r="G192" s="106"/>
      <c r="H192" s="217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20"/>
      <c r="T192" s="324">
        <f t="shared" si="30"/>
        <v>0</v>
      </c>
      <c r="U192" s="216">
        <f t="shared" si="28"/>
        <v>0</v>
      </c>
      <c r="V192" s="101">
        <f>D175</f>
        <v>1225</v>
      </c>
      <c r="W192" s="121" t="s">
        <v>11</v>
      </c>
      <c r="X192" s="47">
        <f t="shared" si="29"/>
        <v>0</v>
      </c>
      <c r="Y192" s="114"/>
    </row>
    <row r="193" spans="1:25" x14ac:dyDescent="0.2">
      <c r="A193" s="104"/>
      <c r="B193" s="105"/>
      <c r="C193" s="105"/>
      <c r="D193" s="105"/>
      <c r="E193" s="112"/>
      <c r="F193" s="112"/>
      <c r="G193" s="106"/>
      <c r="H193" s="218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109"/>
      <c r="T193" s="322">
        <f t="shared" si="30"/>
        <v>0</v>
      </c>
      <c r="U193" s="216">
        <f t="shared" si="28"/>
        <v>0</v>
      </c>
      <c r="V193" s="101">
        <f>D175</f>
        <v>1225</v>
      </c>
      <c r="W193" s="110" t="s">
        <v>30</v>
      </c>
      <c r="X193" s="47">
        <f t="shared" si="29"/>
        <v>0</v>
      </c>
      <c r="Y193" s="114"/>
    </row>
    <row r="194" spans="1:25" x14ac:dyDescent="0.2">
      <c r="A194" s="104"/>
      <c r="B194" s="105"/>
      <c r="C194" s="105"/>
      <c r="D194" s="105"/>
      <c r="E194" s="112"/>
      <c r="F194" s="112"/>
      <c r="G194" s="106"/>
      <c r="H194" s="218"/>
      <c r="I194" s="69">
        <v>3</v>
      </c>
      <c r="J194" s="69">
        <v>3</v>
      </c>
      <c r="K194" s="69"/>
      <c r="L194" s="69"/>
      <c r="M194" s="69"/>
      <c r="N194" s="69"/>
      <c r="O194" s="69"/>
      <c r="P194" s="69"/>
      <c r="Q194" s="69"/>
      <c r="R194" s="69"/>
      <c r="S194" s="109"/>
      <c r="T194" s="322">
        <f t="shared" si="30"/>
        <v>3</v>
      </c>
      <c r="U194" s="216">
        <f t="shared" si="28"/>
        <v>2.4489795918367346E-3</v>
      </c>
      <c r="V194" s="101">
        <f>D175</f>
        <v>1225</v>
      </c>
      <c r="W194" s="110" t="s">
        <v>3</v>
      </c>
      <c r="X194" s="47">
        <f t="shared" si="29"/>
        <v>3</v>
      </c>
      <c r="Y194" s="113"/>
    </row>
    <row r="195" spans="1:25" x14ac:dyDescent="0.2">
      <c r="A195" s="104"/>
      <c r="B195" s="105"/>
      <c r="C195" s="105"/>
      <c r="D195" s="105"/>
      <c r="E195" s="112"/>
      <c r="F195" s="112"/>
      <c r="G195" s="106"/>
      <c r="H195" s="218"/>
      <c r="I195" s="69">
        <v>36</v>
      </c>
      <c r="J195" s="69">
        <v>2</v>
      </c>
      <c r="K195" s="69"/>
      <c r="L195" s="69"/>
      <c r="M195" s="69"/>
      <c r="N195" s="69"/>
      <c r="O195" s="69"/>
      <c r="P195" s="69"/>
      <c r="Q195" s="69"/>
      <c r="R195" s="69"/>
      <c r="S195" s="109"/>
      <c r="T195" s="322">
        <f t="shared" si="30"/>
        <v>2</v>
      </c>
      <c r="U195" s="216">
        <f t="shared" si="28"/>
        <v>1.6326530612244899E-3</v>
      </c>
      <c r="V195" s="101">
        <f>D175</f>
        <v>1225</v>
      </c>
      <c r="W195" s="110" t="s">
        <v>8</v>
      </c>
      <c r="X195" s="47">
        <f t="shared" si="29"/>
        <v>2</v>
      </c>
      <c r="Y195" s="114"/>
    </row>
    <row r="196" spans="1:25" x14ac:dyDescent="0.2">
      <c r="A196" s="104"/>
      <c r="B196" s="105"/>
      <c r="C196" s="105"/>
      <c r="D196" s="105"/>
      <c r="E196" s="112"/>
      <c r="F196" s="112"/>
      <c r="G196" s="106"/>
      <c r="H196" s="218"/>
      <c r="I196" s="69"/>
      <c r="J196" s="69">
        <v>1</v>
      </c>
      <c r="K196" s="69"/>
      <c r="L196" s="69"/>
      <c r="M196" s="69"/>
      <c r="N196" s="69"/>
      <c r="O196" s="69"/>
      <c r="P196" s="69"/>
      <c r="Q196" s="69"/>
      <c r="R196" s="69"/>
      <c r="S196" s="109"/>
      <c r="T196" s="322">
        <f t="shared" si="30"/>
        <v>1</v>
      </c>
      <c r="U196" s="216">
        <f t="shared" si="28"/>
        <v>8.1632653061224493E-4</v>
      </c>
      <c r="V196" s="101">
        <f>D175</f>
        <v>1225</v>
      </c>
      <c r="W196" s="110" t="s">
        <v>9</v>
      </c>
      <c r="X196" s="47">
        <f t="shared" si="29"/>
        <v>1</v>
      </c>
      <c r="Y196" s="114"/>
    </row>
    <row r="197" spans="1:25" x14ac:dyDescent="0.2">
      <c r="A197" s="104"/>
      <c r="B197" s="105"/>
      <c r="C197" s="105"/>
      <c r="D197" s="105"/>
      <c r="E197" s="112"/>
      <c r="F197" s="112"/>
      <c r="G197" s="106"/>
      <c r="H197" s="218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109"/>
      <c r="T197" s="322">
        <f t="shared" si="30"/>
        <v>0</v>
      </c>
      <c r="U197" s="216">
        <f t="shared" si="28"/>
        <v>0</v>
      </c>
      <c r="V197" s="101">
        <f>D175</f>
        <v>1225</v>
      </c>
      <c r="W197" s="110" t="s">
        <v>81</v>
      </c>
      <c r="X197" s="47">
        <f t="shared" si="29"/>
        <v>0</v>
      </c>
      <c r="Y197" s="114"/>
    </row>
    <row r="198" spans="1:25" x14ac:dyDescent="0.2">
      <c r="A198" s="104"/>
      <c r="B198" s="105"/>
      <c r="C198" s="105"/>
      <c r="D198" s="105"/>
      <c r="E198" s="112"/>
      <c r="F198" s="112"/>
      <c r="G198" s="106"/>
      <c r="H198" s="218"/>
      <c r="I198" s="69">
        <v>1</v>
      </c>
      <c r="J198" s="69"/>
      <c r="K198" s="69"/>
      <c r="L198" s="69"/>
      <c r="M198" s="69"/>
      <c r="N198" s="69"/>
      <c r="O198" s="69"/>
      <c r="P198" s="69"/>
      <c r="Q198" s="69"/>
      <c r="R198" s="69"/>
      <c r="S198" s="109"/>
      <c r="T198" s="322">
        <f t="shared" si="30"/>
        <v>0</v>
      </c>
      <c r="U198" s="216">
        <f t="shared" si="28"/>
        <v>0</v>
      </c>
      <c r="V198" s="101">
        <f>D175</f>
        <v>1225</v>
      </c>
      <c r="W198" s="110" t="s">
        <v>20</v>
      </c>
      <c r="X198" s="47">
        <f t="shared" si="29"/>
        <v>0</v>
      </c>
      <c r="Y198" s="114"/>
    </row>
    <row r="199" spans="1:25" x14ac:dyDescent="0.2">
      <c r="A199" s="104"/>
      <c r="B199" s="105"/>
      <c r="C199" s="105"/>
      <c r="D199" s="105"/>
      <c r="E199" s="112"/>
      <c r="F199" s="112"/>
      <c r="G199" s="106"/>
      <c r="H199" s="218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109"/>
      <c r="T199" s="322">
        <f t="shared" si="30"/>
        <v>0</v>
      </c>
      <c r="U199" s="216">
        <f t="shared" si="28"/>
        <v>0</v>
      </c>
      <c r="V199" s="101">
        <f>D175</f>
        <v>1225</v>
      </c>
      <c r="W199" s="110" t="s">
        <v>82</v>
      </c>
      <c r="X199" s="47">
        <f t="shared" si="29"/>
        <v>0</v>
      </c>
      <c r="Y199" s="114"/>
    </row>
    <row r="200" spans="1:25" x14ac:dyDescent="0.2">
      <c r="A200" s="104"/>
      <c r="B200" s="105"/>
      <c r="C200" s="105"/>
      <c r="D200" s="105"/>
      <c r="E200" s="112"/>
      <c r="F200" s="112"/>
      <c r="G200" s="106"/>
      <c r="H200" s="218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109"/>
      <c r="T200" s="322">
        <f t="shared" si="30"/>
        <v>0</v>
      </c>
      <c r="U200" s="216">
        <f t="shared" si="28"/>
        <v>0</v>
      </c>
      <c r="V200" s="101">
        <f>D175</f>
        <v>1225</v>
      </c>
      <c r="W200" s="110" t="s">
        <v>100</v>
      </c>
      <c r="X200" s="47">
        <f t="shared" si="29"/>
        <v>0</v>
      </c>
      <c r="Y200" s="103" t="s">
        <v>196</v>
      </c>
    </row>
    <row r="201" spans="1:25" x14ac:dyDescent="0.2">
      <c r="A201" s="104"/>
      <c r="B201" s="105"/>
      <c r="C201" s="105"/>
      <c r="D201" s="105"/>
      <c r="E201" s="112"/>
      <c r="F201" s="112"/>
      <c r="G201" s="106"/>
      <c r="H201" s="218"/>
      <c r="I201" s="69">
        <v>3</v>
      </c>
      <c r="J201" s="69"/>
      <c r="K201" s="69"/>
      <c r="L201" s="69"/>
      <c r="M201" s="69"/>
      <c r="N201" s="69"/>
      <c r="O201" s="69"/>
      <c r="P201" s="69"/>
      <c r="Q201" s="69"/>
      <c r="R201" s="69"/>
      <c r="S201" s="109"/>
      <c r="T201" s="322">
        <f t="shared" si="30"/>
        <v>0</v>
      </c>
      <c r="U201" s="216">
        <f t="shared" si="28"/>
        <v>0</v>
      </c>
      <c r="V201" s="101">
        <f>D175</f>
        <v>1225</v>
      </c>
      <c r="W201" s="110" t="s">
        <v>13</v>
      </c>
      <c r="X201" s="47">
        <f t="shared" si="29"/>
        <v>0</v>
      </c>
      <c r="Y201" s="103" t="s">
        <v>524</v>
      </c>
    </row>
    <row r="202" spans="1:25" x14ac:dyDescent="0.2">
      <c r="A202" s="104"/>
      <c r="B202" s="105"/>
      <c r="C202" s="105"/>
      <c r="D202" s="105"/>
      <c r="E202" s="112"/>
      <c r="F202" s="112"/>
      <c r="G202" s="106"/>
      <c r="H202" s="107"/>
      <c r="I202" s="69">
        <v>4</v>
      </c>
      <c r="J202" s="69"/>
      <c r="K202" s="69"/>
      <c r="L202" s="69"/>
      <c r="M202" s="69"/>
      <c r="N202" s="69"/>
      <c r="O202" s="69"/>
      <c r="P202" s="69"/>
      <c r="Q202" s="69"/>
      <c r="R202" s="69"/>
      <c r="S202" s="109"/>
      <c r="T202" s="322">
        <f t="shared" si="30"/>
        <v>0</v>
      </c>
      <c r="U202" s="216">
        <f t="shared" si="28"/>
        <v>0</v>
      </c>
      <c r="V202" s="101">
        <f>D175</f>
        <v>1225</v>
      </c>
      <c r="W202" s="110" t="s">
        <v>84</v>
      </c>
      <c r="X202" s="47">
        <f t="shared" si="29"/>
        <v>0</v>
      </c>
      <c r="Y202" s="103"/>
    </row>
    <row r="203" spans="1:25" x14ac:dyDescent="0.2">
      <c r="A203" s="104"/>
      <c r="B203" s="105"/>
      <c r="C203" s="105"/>
      <c r="D203" s="105"/>
      <c r="E203" s="112"/>
      <c r="F203" s="112"/>
      <c r="G203" s="106"/>
      <c r="H203" s="107"/>
      <c r="I203" s="69"/>
      <c r="J203" s="69"/>
      <c r="K203" s="69"/>
      <c r="L203" s="69"/>
      <c r="M203" s="69"/>
      <c r="N203" s="69"/>
      <c r="O203" s="69"/>
      <c r="P203" s="69"/>
      <c r="Q203" s="69"/>
      <c r="R203" s="69">
        <v>2</v>
      </c>
      <c r="S203" s="109"/>
      <c r="T203" s="322">
        <f t="shared" si="30"/>
        <v>2</v>
      </c>
      <c r="U203" s="216">
        <f t="shared" si="28"/>
        <v>1.6326530612244899E-3</v>
      </c>
      <c r="V203" s="101">
        <f>D175</f>
        <v>1225</v>
      </c>
      <c r="W203" s="110" t="s">
        <v>10</v>
      </c>
      <c r="X203" s="47">
        <f t="shared" si="29"/>
        <v>2</v>
      </c>
      <c r="Y203" s="113"/>
    </row>
    <row r="204" spans="1:25" ht="15.75" thickBot="1" x14ac:dyDescent="0.25">
      <c r="A204" s="104"/>
      <c r="B204" s="105"/>
      <c r="C204" s="105"/>
      <c r="D204" s="105"/>
      <c r="E204" s="112"/>
      <c r="F204" s="112"/>
      <c r="G204" s="106"/>
      <c r="H204" s="115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16"/>
      <c r="T204" s="322">
        <f t="shared" si="30"/>
        <v>0</v>
      </c>
      <c r="U204" s="216">
        <f t="shared" si="28"/>
        <v>0</v>
      </c>
      <c r="V204" s="101">
        <f>D175</f>
        <v>1225</v>
      </c>
      <c r="W204" s="110" t="s">
        <v>102</v>
      </c>
      <c r="X204" s="47">
        <f t="shared" si="29"/>
        <v>0</v>
      </c>
      <c r="Y204" s="113"/>
    </row>
    <row r="205" spans="1:25" ht="15.75" thickBot="1" x14ac:dyDescent="0.3">
      <c r="A205" s="104"/>
      <c r="B205" s="105"/>
      <c r="C205" s="105"/>
      <c r="D205" s="105"/>
      <c r="E205" s="112"/>
      <c r="F205" s="112"/>
      <c r="G205" s="106"/>
      <c r="H205" s="89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1"/>
      <c r="T205" s="321"/>
      <c r="U205" s="321"/>
      <c r="V205" s="123"/>
      <c r="W205" s="124" t="s">
        <v>85</v>
      </c>
      <c r="Y205" s="103"/>
    </row>
    <row r="206" spans="1:25" x14ac:dyDescent="0.2">
      <c r="A206" s="104"/>
      <c r="B206" s="105"/>
      <c r="C206" s="105"/>
      <c r="D206" s="105"/>
      <c r="E206" s="112"/>
      <c r="F206" s="112"/>
      <c r="G206" s="117"/>
      <c r="H206" s="97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9"/>
      <c r="T206" s="324">
        <f t="shared" ref="T206:T213" si="31">SUM(H206,J206,L206,N206,P206,R206,S206)</f>
        <v>0</v>
      </c>
      <c r="U206" s="216">
        <f>($T206)/$D$175</f>
        <v>0</v>
      </c>
      <c r="V206" s="101">
        <f>D175</f>
        <v>1225</v>
      </c>
      <c r="W206" s="102" t="s">
        <v>87</v>
      </c>
      <c r="X206" s="47">
        <f>T206</f>
        <v>0</v>
      </c>
      <c r="Y206" s="103"/>
    </row>
    <row r="207" spans="1:25" ht="15.75" thickBot="1" x14ac:dyDescent="0.25">
      <c r="A207" s="104"/>
      <c r="B207" s="105"/>
      <c r="C207" s="105"/>
      <c r="D207" s="105"/>
      <c r="E207" s="112"/>
      <c r="F207" s="112"/>
      <c r="G207" s="117"/>
      <c r="H207" s="107">
        <v>4</v>
      </c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109"/>
      <c r="T207" s="322">
        <f t="shared" si="31"/>
        <v>4</v>
      </c>
      <c r="U207" s="216">
        <f t="shared" ref="U207:U213" si="32">($T207)/$D$175</f>
        <v>3.2653061224489797E-3</v>
      </c>
      <c r="V207" s="101">
        <f>D175</f>
        <v>1225</v>
      </c>
      <c r="W207" s="220" t="s">
        <v>184</v>
      </c>
      <c r="X207" s="47">
        <f t="shared" ref="X207:X213" si="33">T207</f>
        <v>4</v>
      </c>
      <c r="Y207" s="103" t="s">
        <v>525</v>
      </c>
    </row>
    <row r="208" spans="1:25" x14ac:dyDescent="0.2">
      <c r="A208" s="104"/>
      <c r="B208" s="105"/>
      <c r="C208" s="105"/>
      <c r="D208" s="105"/>
      <c r="E208" s="112"/>
      <c r="F208" s="112"/>
      <c r="G208" s="117"/>
      <c r="H208" s="107">
        <v>3</v>
      </c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109"/>
      <c r="T208" s="322">
        <f t="shared" si="31"/>
        <v>3</v>
      </c>
      <c r="U208" s="216">
        <f t="shared" si="32"/>
        <v>2.4489795918367346E-3</v>
      </c>
      <c r="V208" s="101">
        <f>D175</f>
        <v>1225</v>
      </c>
      <c r="W208" s="110" t="s">
        <v>75</v>
      </c>
      <c r="X208" s="47">
        <f t="shared" si="33"/>
        <v>3</v>
      </c>
      <c r="Y208" s="103" t="s">
        <v>526</v>
      </c>
    </row>
    <row r="209" spans="1:25" x14ac:dyDescent="0.2">
      <c r="A209" s="104"/>
      <c r="B209" s="105"/>
      <c r="C209" s="105"/>
      <c r="D209" s="105"/>
      <c r="E209" s="112"/>
      <c r="F209" s="112"/>
      <c r="G209" s="117"/>
      <c r="H209" s="107">
        <v>5</v>
      </c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109"/>
      <c r="T209" s="322">
        <f t="shared" si="31"/>
        <v>5</v>
      </c>
      <c r="U209" s="216">
        <f t="shared" si="32"/>
        <v>4.0816326530612249E-3</v>
      </c>
      <c r="V209" s="101">
        <f>D175</f>
        <v>1225</v>
      </c>
      <c r="W209" s="110" t="s">
        <v>469</v>
      </c>
      <c r="X209" s="47">
        <f t="shared" si="33"/>
        <v>5</v>
      </c>
      <c r="Y209" s="103" t="s">
        <v>527</v>
      </c>
    </row>
    <row r="210" spans="1:25" x14ac:dyDescent="0.2">
      <c r="A210" s="104"/>
      <c r="B210" s="105"/>
      <c r="C210" s="105"/>
      <c r="D210" s="105"/>
      <c r="E210" s="112"/>
      <c r="F210" s="112"/>
      <c r="G210" s="117"/>
      <c r="H210" s="107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109"/>
      <c r="T210" s="322">
        <f t="shared" si="31"/>
        <v>0</v>
      </c>
      <c r="U210" s="216">
        <f t="shared" si="32"/>
        <v>0</v>
      </c>
      <c r="V210" s="101">
        <f>D175</f>
        <v>1225</v>
      </c>
      <c r="W210" s="110" t="s">
        <v>13</v>
      </c>
      <c r="X210" s="47">
        <f t="shared" si="33"/>
        <v>0</v>
      </c>
      <c r="Y210" s="103" t="s">
        <v>528</v>
      </c>
    </row>
    <row r="211" spans="1:25" x14ac:dyDescent="0.2">
      <c r="A211" s="104"/>
      <c r="B211" s="105"/>
      <c r="C211" s="105"/>
      <c r="D211" s="105"/>
      <c r="E211" s="112"/>
      <c r="F211" s="112"/>
      <c r="G211" s="117"/>
      <c r="H211" s="107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109"/>
      <c r="T211" s="322">
        <f t="shared" si="31"/>
        <v>0</v>
      </c>
      <c r="U211" s="216">
        <f t="shared" si="32"/>
        <v>0</v>
      </c>
      <c r="V211" s="101">
        <f>D175</f>
        <v>1225</v>
      </c>
      <c r="W211" s="110" t="s">
        <v>419</v>
      </c>
      <c r="X211" s="47">
        <f t="shared" si="33"/>
        <v>0</v>
      </c>
      <c r="Y211" s="103"/>
    </row>
    <row r="212" spans="1:25" x14ac:dyDescent="0.2">
      <c r="A212" s="104"/>
      <c r="B212" s="105"/>
      <c r="C212" s="105"/>
      <c r="D212" s="105"/>
      <c r="E212" s="112"/>
      <c r="F212" s="112"/>
      <c r="G212" s="117"/>
      <c r="H212" s="115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16"/>
      <c r="T212" s="322">
        <f t="shared" si="31"/>
        <v>0</v>
      </c>
      <c r="U212" s="216">
        <f t="shared" si="32"/>
        <v>0</v>
      </c>
      <c r="V212" s="101">
        <f>D175</f>
        <v>1225</v>
      </c>
      <c r="W212" s="122" t="s">
        <v>16</v>
      </c>
      <c r="X212" s="47">
        <f t="shared" si="33"/>
        <v>0</v>
      </c>
      <c r="Y212" s="103"/>
    </row>
    <row r="213" spans="1:25" ht="15.75" thickBot="1" x14ac:dyDescent="0.25">
      <c r="A213" s="125"/>
      <c r="B213" s="126"/>
      <c r="C213" s="126"/>
      <c r="D213" s="126"/>
      <c r="E213" s="127"/>
      <c r="F213" s="127"/>
      <c r="G213" s="128"/>
      <c r="H213" s="115">
        <v>6</v>
      </c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16"/>
      <c r="T213" s="322">
        <f t="shared" si="31"/>
        <v>6</v>
      </c>
      <c r="U213" s="418">
        <f t="shared" si="32"/>
        <v>4.8979591836734691E-3</v>
      </c>
      <c r="V213" s="101">
        <f>D175</f>
        <v>1225</v>
      </c>
      <c r="W213" s="129" t="s">
        <v>163</v>
      </c>
      <c r="X213" s="47">
        <f t="shared" si="33"/>
        <v>6</v>
      </c>
      <c r="Y213" s="285"/>
    </row>
    <row r="214" spans="1:25" ht="15.75" thickBot="1" x14ac:dyDescent="0.25">
      <c r="A214" s="130"/>
      <c r="B214" s="130"/>
      <c r="C214" s="130"/>
      <c r="D214" s="130"/>
      <c r="E214" s="130"/>
      <c r="F214" s="130"/>
      <c r="G214" s="53" t="s">
        <v>5</v>
      </c>
      <c r="H214" s="131">
        <f>SUM(H176:H213)</f>
        <v>73</v>
      </c>
      <c r="I214" s="131">
        <f t="shared" ref="I214:R214" si="34">SUM(I176:I213)</f>
        <v>47</v>
      </c>
      <c r="J214" s="131">
        <f t="shared" si="34"/>
        <v>8</v>
      </c>
      <c r="K214" s="131">
        <f t="shared" si="34"/>
        <v>0</v>
      </c>
      <c r="L214" s="131">
        <f t="shared" si="34"/>
        <v>0</v>
      </c>
      <c r="M214" s="131">
        <f t="shared" si="34"/>
        <v>0</v>
      </c>
      <c r="N214" s="131">
        <f t="shared" si="34"/>
        <v>0</v>
      </c>
      <c r="O214" s="131">
        <f t="shared" si="34"/>
        <v>0</v>
      </c>
      <c r="P214" s="131">
        <f t="shared" si="34"/>
        <v>0</v>
      </c>
      <c r="Q214" s="131">
        <f t="shared" si="34"/>
        <v>0</v>
      </c>
      <c r="R214" s="131">
        <f t="shared" si="34"/>
        <v>6</v>
      </c>
      <c r="S214" s="131">
        <f>SUM(S176:S213)</f>
        <v>16</v>
      </c>
      <c r="T214" s="262">
        <f>SUM(H214,J214,L214,N214,P214,R214,S214)</f>
        <v>103</v>
      </c>
      <c r="U214" s="479">
        <f>($T214)/$D$175</f>
        <v>8.408163265306122E-2</v>
      </c>
      <c r="V214" s="101">
        <f>D175</f>
        <v>1225</v>
      </c>
      <c r="W214" s="46"/>
    </row>
  </sheetData>
  <conditionalFormatting sqref="U43:V44 U130:V130 U86:V86 U172:V173 U215:V1048576">
    <cfRule type="cellIs" dxfId="74" priority="607" operator="greaterThan">
      <formula>0.2</formula>
    </cfRule>
  </conditionalFormatting>
  <conditionalFormatting sqref="U1:V1">
    <cfRule type="cellIs" dxfId="73" priority="30" operator="greaterThan">
      <formula>0.2</formula>
    </cfRule>
  </conditionalFormatting>
  <conditionalFormatting sqref="U4:U32">
    <cfRule type="cellIs" dxfId="72" priority="29" operator="greaterThan">
      <formula>0.2</formula>
    </cfRule>
  </conditionalFormatting>
  <conditionalFormatting sqref="U34:U42">
    <cfRule type="cellIs" dxfId="71" priority="28" operator="greaterThan">
      <formula>0.2</formula>
    </cfRule>
  </conditionalFormatting>
  <conditionalFormatting sqref="U2:V3">
    <cfRule type="cellIs" dxfId="70" priority="27" operator="greaterThan">
      <formula>0.2</formula>
    </cfRule>
  </conditionalFormatting>
  <conditionalFormatting sqref="U4:U32 U34:U42">
    <cfRule type="colorScale" priority="26">
      <colorScale>
        <cfvo type="min"/>
        <cfvo type="max"/>
        <color rgb="FFFCFCFF"/>
        <color rgb="FFF8696B"/>
      </colorScale>
    </cfRule>
  </conditionalFormatting>
  <conditionalFormatting sqref="U47:U75">
    <cfRule type="cellIs" dxfId="69" priority="21" operator="greaterThan">
      <formula>0.2</formula>
    </cfRule>
  </conditionalFormatting>
  <conditionalFormatting sqref="U77:U85">
    <cfRule type="cellIs" dxfId="68" priority="20" operator="greaterThan">
      <formula>0.2</formula>
    </cfRule>
  </conditionalFormatting>
  <conditionalFormatting sqref="U45:V46">
    <cfRule type="cellIs" dxfId="67" priority="19" operator="greaterThan">
      <formula>0.2</formula>
    </cfRule>
  </conditionalFormatting>
  <conditionalFormatting sqref="U47:U75 U77:U85">
    <cfRule type="colorScale" priority="18">
      <colorScale>
        <cfvo type="min"/>
        <cfvo type="max"/>
        <color rgb="FFFCFCFF"/>
        <color rgb="FFF8696B"/>
      </colorScale>
    </cfRule>
  </conditionalFormatting>
  <conditionalFormatting sqref="U87:V87 U129:V129">
    <cfRule type="cellIs" dxfId="66" priority="13" operator="greaterThan">
      <formula>0.2</formula>
    </cfRule>
  </conditionalFormatting>
  <conditionalFormatting sqref="U90:U118">
    <cfRule type="cellIs" dxfId="65" priority="12" operator="greaterThan">
      <formula>0.2</formula>
    </cfRule>
  </conditionalFormatting>
  <conditionalFormatting sqref="U120:U128">
    <cfRule type="cellIs" dxfId="64" priority="11" operator="greaterThan">
      <formula>0.2</formula>
    </cfRule>
  </conditionalFormatting>
  <conditionalFormatting sqref="U88:V89">
    <cfRule type="cellIs" dxfId="63" priority="10" operator="greaterThan">
      <formula>0.2</formula>
    </cfRule>
  </conditionalFormatting>
  <conditionalFormatting sqref="U90:U118 U120:U128">
    <cfRule type="colorScale" priority="9">
      <colorScale>
        <cfvo type="min"/>
        <cfvo type="max"/>
        <color rgb="FFFCFCFF"/>
        <color rgb="FFF8696B"/>
      </colorScale>
    </cfRule>
  </conditionalFormatting>
  <conditionalFormatting sqref="U133:U161">
    <cfRule type="cellIs" dxfId="62" priority="8" operator="greaterThan">
      <formula>0.2</formula>
    </cfRule>
  </conditionalFormatting>
  <conditionalFormatting sqref="U163:U171">
    <cfRule type="cellIs" dxfId="61" priority="7" operator="greaterThan">
      <formula>0.2</formula>
    </cfRule>
  </conditionalFormatting>
  <conditionalFormatting sqref="U131:V132">
    <cfRule type="cellIs" dxfId="60" priority="6" operator="greaterThan">
      <formula>0.2</formula>
    </cfRule>
  </conditionalFormatting>
  <conditionalFormatting sqref="U133:U161 U163:U171">
    <cfRule type="colorScale" priority="5">
      <colorScale>
        <cfvo type="min"/>
        <cfvo type="max"/>
        <color rgb="FFFCFCFF"/>
        <color rgb="FFF8696B"/>
      </colorScale>
    </cfRule>
  </conditionalFormatting>
  <conditionalFormatting sqref="U176:U204">
    <cfRule type="cellIs" dxfId="59" priority="4" operator="greaterThan">
      <formula>0.2</formula>
    </cfRule>
  </conditionalFormatting>
  <conditionalFormatting sqref="U206:U214">
    <cfRule type="cellIs" dxfId="58" priority="3" operator="greaterThan">
      <formula>0.2</formula>
    </cfRule>
  </conditionalFormatting>
  <conditionalFormatting sqref="U174:V175">
    <cfRule type="cellIs" dxfId="57" priority="2" operator="greaterThan">
      <formula>0.2</formula>
    </cfRule>
  </conditionalFormatting>
  <conditionalFormatting sqref="U176:U204 U206:U214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29"/>
  <sheetViews>
    <sheetView showGridLines="0" zoomScaleNormal="100" workbookViewId="0">
      <selection activeCell="U29" sqref="U29"/>
    </sheetView>
  </sheetViews>
  <sheetFormatPr defaultColWidth="9.140625" defaultRowHeight="15" x14ac:dyDescent="0.25"/>
  <cols>
    <col min="1" max="2" width="10.7109375" style="25" customWidth="1"/>
    <col min="3" max="3" width="12" style="25" customWidth="1"/>
    <col min="4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12.7109375" style="25" customWidth="1"/>
    <col min="16" max="16" width="10.7109375" style="25" customWidth="1"/>
    <col min="17" max="17" width="12.7109375" style="25" customWidth="1"/>
    <col min="18" max="18" width="8.5703125" style="25" bestFit="1" customWidth="1"/>
    <col min="19" max="16384" width="9.140625" style="25"/>
  </cols>
  <sheetData>
    <row r="1" spans="1:21" ht="54" customHeight="1" x14ac:dyDescent="0.25">
      <c r="A1" s="493" t="s">
        <v>113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21" ht="26.25" customHeight="1" x14ac:dyDescent="0.25">
      <c r="O3" s="494" t="s">
        <v>53</v>
      </c>
      <c r="P3" s="495"/>
      <c r="Q3" s="495"/>
      <c r="R3" s="495"/>
    </row>
    <row r="4" spans="1:21" x14ac:dyDescent="0.25">
      <c r="O4" s="496" t="s">
        <v>21</v>
      </c>
      <c r="P4" s="497"/>
      <c r="Q4" s="498"/>
      <c r="R4" s="335" t="s">
        <v>25</v>
      </c>
    </row>
    <row r="5" spans="1:21" x14ac:dyDescent="0.25">
      <c r="O5" s="21" t="s">
        <v>16</v>
      </c>
      <c r="P5" s="22"/>
      <c r="Q5" s="23"/>
      <c r="R5" s="331">
        <f ca="1">SUMIF('EB017-EB217'!$X$311:$Y$600,O5,'EB017-EB217'!$Y$311:$Y$600)</f>
        <v>416</v>
      </c>
    </row>
    <row r="6" spans="1:21" x14ac:dyDescent="0.25">
      <c r="O6" s="21" t="s">
        <v>8</v>
      </c>
      <c r="P6" s="22"/>
      <c r="Q6" s="23"/>
      <c r="R6" s="331">
        <f ca="1">SUMIF('EB017-EB217'!$X$311:$Y$600,O6,'EB017-EB217'!$Y$311:$Y$600)</f>
        <v>66</v>
      </c>
    </row>
    <row r="7" spans="1:21" x14ac:dyDescent="0.25">
      <c r="O7" s="21" t="s">
        <v>6</v>
      </c>
      <c r="P7" s="22"/>
      <c r="Q7" s="23"/>
      <c r="R7" s="331">
        <f ca="1">SUMIF('EB017-EB217'!$X$311:$Y$600,O7,'EB017-EB217'!$Y$311:$Y$600)</f>
        <v>42</v>
      </c>
    </row>
    <row r="8" spans="1:21" x14ac:dyDescent="0.25">
      <c r="O8" s="21" t="s">
        <v>14</v>
      </c>
      <c r="P8" s="22"/>
      <c r="Q8" s="23"/>
      <c r="R8" s="331">
        <f ca="1">SUMIF('EB017-EB217'!$X$311:$Y$600,O8,'EB017-EB217'!$Y$311:$Y$600)</f>
        <v>42</v>
      </c>
    </row>
    <row r="9" spans="1:21" x14ac:dyDescent="0.25">
      <c r="O9" s="21" t="s">
        <v>35</v>
      </c>
      <c r="P9" s="22"/>
      <c r="Q9" s="23"/>
      <c r="R9" s="331">
        <f ca="1">SUMIF('EB017-EB217'!$X$311:$Y$600,O9,'EB017-EB217'!$Y$311:$Y$600)</f>
        <v>38</v>
      </c>
    </row>
    <row r="10" spans="1:21" ht="15.75" x14ac:dyDescent="0.25">
      <c r="O10" s="21" t="s">
        <v>12</v>
      </c>
      <c r="P10" s="22"/>
      <c r="Q10" s="23"/>
      <c r="R10" s="331">
        <f ca="1">SUMIF('EB017-EB217'!$X$311:$Y$600,O10,'EB017-EB217'!$Y$311:$Y$600)</f>
        <v>36</v>
      </c>
      <c r="U10" s="133"/>
    </row>
    <row r="11" spans="1:21" x14ac:dyDescent="0.25">
      <c r="O11" s="21" t="s">
        <v>0</v>
      </c>
      <c r="P11" s="22"/>
      <c r="Q11" s="23"/>
      <c r="R11" s="331">
        <f ca="1">SUMIF('EB017-EB217'!$X$311:$Y$600,O11,'EB017-EB217'!$Y$311:$Y$600)</f>
        <v>10</v>
      </c>
    </row>
    <row r="12" spans="1:21" x14ac:dyDescent="0.25">
      <c r="O12" s="21" t="s">
        <v>3</v>
      </c>
      <c r="P12" s="22"/>
      <c r="Q12" s="23"/>
      <c r="R12" s="331">
        <f ca="1">SUMIF('EB017-EB217'!$X$311:$Y$600,O12,'EB017-EB217'!$Y$311:$Y$600)</f>
        <v>6</v>
      </c>
    </row>
    <row r="13" spans="1:21" x14ac:dyDescent="0.25">
      <c r="O13" s="21" t="s">
        <v>32</v>
      </c>
      <c r="P13" s="22"/>
      <c r="Q13" s="23"/>
      <c r="R13" s="331">
        <f ca="1">SUMIF('EB017-EB217'!$X$311:$Y$600,O13,'EB017-EB217'!$Y$311:$Y$600)</f>
        <v>6</v>
      </c>
    </row>
    <row r="14" spans="1:21" x14ac:dyDescent="0.25">
      <c r="O14" s="21" t="s">
        <v>37</v>
      </c>
      <c r="P14" s="22"/>
      <c r="Q14" s="23"/>
      <c r="R14" s="331">
        <f ca="1">SUMIF('EB017-EB217'!$X$311:$Y$600,O14,'EB017-EB217'!$Y$311:$Y$600)</f>
        <v>3</v>
      </c>
    </row>
    <row r="15" spans="1:21" x14ac:dyDescent="0.25">
      <c r="O15" s="21" t="s">
        <v>9</v>
      </c>
      <c r="P15" s="22"/>
      <c r="Q15" s="23"/>
      <c r="R15" s="331">
        <f ca="1">SUMIF('EB017-EB217'!$X$311:$Y$600,O15,'EB017-EB217'!$Y$311:$Y$600)</f>
        <v>1</v>
      </c>
    </row>
    <row r="16" spans="1:21" x14ac:dyDescent="0.25">
      <c r="O16" s="21" t="s">
        <v>11</v>
      </c>
      <c r="P16" s="22"/>
      <c r="Q16" s="23"/>
      <c r="R16" s="331">
        <f ca="1">SUMIF('EB017-EB217'!$X$311:$Y$600,O16,'EB017-EB217'!$Y$311:$Y$600)</f>
        <v>1</v>
      </c>
    </row>
    <row r="17" spans="1:18" x14ac:dyDescent="0.25">
      <c r="O17" s="21" t="s">
        <v>13</v>
      </c>
      <c r="P17" s="22"/>
      <c r="Q17" s="23"/>
      <c r="R17" s="331">
        <f ca="1">SUMIF('EB017-EB217'!$X$311:$Y$600,O17,'EB017-EB217'!$Y$311:$Y$600)</f>
        <v>0</v>
      </c>
    </row>
    <row r="18" spans="1:18" x14ac:dyDescent="0.25">
      <c r="O18" s="21" t="s">
        <v>20</v>
      </c>
      <c r="P18" s="22"/>
      <c r="Q18" s="23"/>
      <c r="R18" s="331">
        <f ca="1">SUMIF('EB017-EB217'!$X$311:$Y$600,O18,'EB017-EB217'!$Y$311:$Y$600)</f>
        <v>0</v>
      </c>
    </row>
    <row r="19" spans="1:18" x14ac:dyDescent="0.25">
      <c r="O19" s="21" t="s">
        <v>45</v>
      </c>
      <c r="P19" s="22"/>
      <c r="Q19" s="23"/>
      <c r="R19" s="331">
        <f ca="1">SUMIF('EB017-EB217'!$X$311:$Y$600,O19,'EB017-EB217'!$Y$311:$Y$600)</f>
        <v>0</v>
      </c>
    </row>
    <row r="20" spans="1:18" ht="15.75" customHeight="1" x14ac:dyDescent="0.25">
      <c r="O20" s="21" t="s">
        <v>33</v>
      </c>
      <c r="P20" s="22"/>
      <c r="Q20" s="23"/>
      <c r="R20" s="331">
        <f ca="1">SUMIF('EB017-EB217'!$X$311:$Y$600,O20,'EB017-EB217'!$Y$311:$Y$600)</f>
        <v>0</v>
      </c>
    </row>
    <row r="21" spans="1:18" ht="27.75" customHeight="1" x14ac:dyDescent="0.25">
      <c r="A21" s="500" t="s">
        <v>66</v>
      </c>
      <c r="B21" s="501"/>
      <c r="C21" s="501"/>
      <c r="D21" s="501"/>
      <c r="E21" s="502"/>
      <c r="O21" s="21" t="s">
        <v>46</v>
      </c>
      <c r="P21" s="22"/>
      <c r="Q21" s="23"/>
      <c r="R21" s="331">
        <f ca="1">SUMIF('EB017-EB217'!$X$311:$Y$600,O21,'EB017-EB217'!$Y$311:$Y$600)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30</v>
      </c>
      <c r="P22" s="22"/>
      <c r="Q22" s="23"/>
      <c r="R22" s="331">
        <f ca="1">SUMIF('EB017-EB217'!$X$311:$Y$600,O22,'EB017-EB217'!$Y$311:$Y$600)</f>
        <v>0</v>
      </c>
    </row>
    <row r="23" spans="1:18" x14ac:dyDescent="0.25">
      <c r="A23" s="428">
        <v>1488011</v>
      </c>
      <c r="B23" s="138">
        <f>VLOOKUP(Table1435[[#This Row],[Shop Order]],'EB017-EB217'!A:AB,4,FALSE)</f>
        <v>1253</v>
      </c>
      <c r="C23" s="138">
        <f>VLOOKUP(Table1435[[#This Row],[Shop Order]],'EB017-EB217'!A:AB,5,FALSE)</f>
        <v>1123</v>
      </c>
      <c r="D23" s="139">
        <f>VLOOKUP(Table1435[[#This Row],[Shop Order]],'EB017-EB217'!A:AB,6,FALSE)</f>
        <v>0.89624900239425376</v>
      </c>
      <c r="E23" s="140">
        <f>VLOOKUP(Table1435[[#This Row],[Shop Order]],'EB017-EB217'!A:AB,7,FALSE)</f>
        <v>45054</v>
      </c>
      <c r="O23" s="21" t="s">
        <v>127</v>
      </c>
      <c r="P23" s="22"/>
      <c r="Q23" s="23"/>
      <c r="R23" s="331">
        <f ca="1">SUMIF('EB017-EB217'!$X$311:$Y$600,O23,'EB017-EB217'!$Y$311:$Y$600)</f>
        <v>0</v>
      </c>
    </row>
    <row r="24" spans="1:18" x14ac:dyDescent="0.25">
      <c r="A24" s="428">
        <v>1488946</v>
      </c>
      <c r="B24" s="138">
        <f>VLOOKUP(Table1435[[#This Row],[Shop Order]],'EB017-EB217'!A:AB,4,FALSE)</f>
        <v>2139</v>
      </c>
      <c r="C24" s="138">
        <f>VLOOKUP(Table1435[[#This Row],[Shop Order]],'EB017-EB217'!A:AB,5,FALSE)</f>
        <v>1839</v>
      </c>
      <c r="D24" s="139">
        <f>VLOOKUP(Table1435[[#This Row],[Shop Order]],'EB017-EB217'!A:AB,6,FALSE)</f>
        <v>0.85974754558204769</v>
      </c>
      <c r="E24" s="140">
        <f>VLOOKUP(Table1435[[#This Row],[Shop Order]],'EB017-EB217'!A:AB,7,FALSE)</f>
        <v>45056</v>
      </c>
      <c r="G24" s="26"/>
      <c r="O24" s="21" t="s">
        <v>105</v>
      </c>
      <c r="P24" s="22"/>
      <c r="Q24" s="23"/>
      <c r="R24" s="331">
        <f ca="1">SUMIF('EB017-EB217'!$X$311:$Y$600,O24,'EB017-EB217'!$Y$311:$Y$600)</f>
        <v>0</v>
      </c>
    </row>
    <row r="25" spans="1:18" x14ac:dyDescent="0.25">
      <c r="A25" s="428">
        <v>1491607</v>
      </c>
      <c r="B25" s="138">
        <f>VLOOKUP(Table1435[[#This Row],[Shop Order]],'EB017-EB217'!A:AB,4,FALSE)</f>
        <v>2260</v>
      </c>
      <c r="C25" s="138">
        <f>VLOOKUP(Table1435[[#This Row],[Shop Order]],'EB017-EB217'!A:AB,5,FALSE)</f>
        <v>1824</v>
      </c>
      <c r="D25" s="139">
        <f>VLOOKUP(Table1435[[#This Row],[Shop Order]],'EB017-EB217'!A:AB,6,FALSE)</f>
        <v>0.8070796460176991</v>
      </c>
      <c r="E25" s="140">
        <f>VLOOKUP(Table1435[[#This Row],[Shop Order]],'EB017-EB217'!A:AB,7,FALSE)</f>
        <v>45069</v>
      </c>
      <c r="O25" s="21" t="s">
        <v>47</v>
      </c>
      <c r="P25" s="22"/>
      <c r="Q25" s="23"/>
      <c r="R25" s="331">
        <f ca="1">SUMIF('EB017-EB217'!$X$311:$Y$600,O25,'EB017-EB217'!$Y$311:$Y$600)</f>
        <v>0</v>
      </c>
    </row>
    <row r="26" spans="1:18" x14ac:dyDescent="0.25">
      <c r="A26" s="428">
        <v>1491608</v>
      </c>
      <c r="B26" s="138">
        <f>VLOOKUP(Table1435[[#This Row],[Shop Order]],'EB017-EB217'!A:AB,4,FALSE)</f>
        <v>2174</v>
      </c>
      <c r="C26" s="138">
        <f>VLOOKUP(Table1435[[#This Row],[Shop Order]],'EB017-EB217'!A:AB,5,FALSE)</f>
        <v>1848</v>
      </c>
      <c r="D26" s="139">
        <f>VLOOKUP(Table1435[[#This Row],[Shop Order]],'EB017-EB217'!A:AB,6,FALSE)</f>
        <v>0.85004599816007365</v>
      </c>
      <c r="E26" s="140">
        <f>VLOOKUP(Table1435[[#This Row],[Shop Order]],'EB017-EB217'!A:AB,7,FALSE)</f>
        <v>45079</v>
      </c>
      <c r="O26" s="21" t="s">
        <v>44</v>
      </c>
      <c r="P26" s="22"/>
      <c r="Q26" s="23"/>
      <c r="R26" s="331">
        <f ca="1">SUMIF('EB017-EB217'!$X$311:$Y$600,O26,'EB017-EB217'!$Y$311:$Y$600)</f>
        <v>0</v>
      </c>
    </row>
    <row r="27" spans="1:18" x14ac:dyDescent="0.25">
      <c r="A27" s="428">
        <v>1486763</v>
      </c>
      <c r="B27" s="138">
        <f>VLOOKUP(Table1435[[#This Row],[Shop Order]],'EB017-EB217'!A:AB,4,FALSE)</f>
        <v>1268</v>
      </c>
      <c r="C27" s="138">
        <f>VLOOKUP(Table1435[[#This Row],[Shop Order]],'EB017-EB217'!A:AB,5,FALSE)</f>
        <v>1125</v>
      </c>
      <c r="D27" s="139">
        <f>VLOOKUP(Table1435[[#This Row],[Shop Order]],'EB017-EB217'!A:AB,6,FALSE)</f>
        <v>0.88722397476340698</v>
      </c>
      <c r="E27" s="140">
        <f>VLOOKUP(Table1435[[#This Row],[Shop Order]],'EB017-EB217'!A:AB,7,FALSE)</f>
        <v>45089</v>
      </c>
      <c r="O27" s="21" t="s">
        <v>42</v>
      </c>
      <c r="P27" s="22"/>
      <c r="Q27" s="23"/>
      <c r="R27" s="331">
        <f ca="1">SUMIF('EB017-EB217'!$X$311:$Y$600,O27,'EB017-EB217'!$Y$311:$Y$600)</f>
        <v>0</v>
      </c>
    </row>
    <row r="28" spans="1:18" ht="15.75" thickBot="1" x14ac:dyDescent="0.3">
      <c r="A28" s="428">
        <v>1493293</v>
      </c>
      <c r="B28" s="138">
        <f>VLOOKUP(Table1435[[#This Row],[Shop Order]],'EB017-EB217'!A:AB,4,FALSE)</f>
        <v>2195</v>
      </c>
      <c r="C28" s="138">
        <f>VLOOKUP(Table1435[[#This Row],[Shop Order]],'EB017-EB217'!A:AB,5,FALSE)</f>
        <v>1822</v>
      </c>
      <c r="D28" s="139">
        <f>VLOOKUP(Table1435[[#This Row],[Shop Order]],'EB017-EB217'!A:AB,6,FALSE)</f>
        <v>0.83006833712984052</v>
      </c>
      <c r="E28" s="140">
        <f>VLOOKUP(Table1435[[#This Row],[Shop Order]],'EB017-EB217'!A:AB,7,FALSE)</f>
        <v>45099</v>
      </c>
      <c r="O28" s="21" t="s">
        <v>38</v>
      </c>
      <c r="P28" s="22"/>
      <c r="Q28" s="23"/>
      <c r="R28" s="331">
        <f ca="1">SUMIF('EB017-EB217'!$X$311:$Y$600,O28,'EB017-EB217'!$Y$311:$Y$600)</f>
        <v>0</v>
      </c>
    </row>
    <row r="29" spans="1:18" ht="15.75" thickBot="1" x14ac:dyDescent="0.3">
      <c r="A29" s="503" t="s">
        <v>52</v>
      </c>
      <c r="B29" s="504"/>
      <c r="C29" s="505"/>
      <c r="D29" s="82">
        <f>AVERAGE(D23:D28)</f>
        <v>0.85506908400788706</v>
      </c>
      <c r="E29" s="28"/>
      <c r="O29" s="33"/>
      <c r="P29" s="33"/>
      <c r="Q29" s="33"/>
      <c r="R29" s="34"/>
    </row>
  </sheetData>
  <autoFilter ref="O4:R4">
    <filterColumn colId="0" showButton="0"/>
    <filterColumn colId="1" showButton="0"/>
    <sortState ref="O5:R28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7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393"/>
  <sheetViews>
    <sheetView topLeftCell="A346" zoomScale="70" zoomScaleNormal="70" zoomScaleSheetLayoutView="90" workbookViewId="0">
      <selection activeCell="AB377" sqref="AB377"/>
    </sheetView>
  </sheetViews>
  <sheetFormatPr defaultColWidth="9.140625" defaultRowHeight="15" x14ac:dyDescent="0.25"/>
  <cols>
    <col min="1" max="1" width="14.5703125" style="47" bestFit="1" customWidth="1"/>
    <col min="2" max="2" width="14.5703125" style="47" customWidth="1"/>
    <col min="3" max="3" width="7" style="47" customWidth="1"/>
    <col min="4" max="4" width="10.5703125" style="47" bestFit="1" customWidth="1"/>
    <col min="5" max="5" width="9.140625" style="47" customWidth="1"/>
    <col min="6" max="6" width="10.5703125" style="47" bestFit="1" customWidth="1"/>
    <col min="7" max="7" width="12.5703125" style="15" bestFit="1" customWidth="1"/>
    <col min="8" max="8" width="15.5703125" style="7" bestFit="1" customWidth="1"/>
    <col min="9" max="9" width="18" style="7" bestFit="1" customWidth="1"/>
    <col min="10" max="17" width="10.7109375" style="7" customWidth="1"/>
    <col min="18" max="19" width="14.7109375" style="7" customWidth="1"/>
    <col min="20" max="20" width="7.85546875" style="8" customWidth="1"/>
    <col min="21" max="21" width="9.5703125" style="9" customWidth="1"/>
    <col min="22" max="22" width="8.5703125" style="9" hidden="1" customWidth="1"/>
    <col min="23" max="23" width="37.7109375" style="47" customWidth="1"/>
    <col min="24" max="24" width="5.85546875" style="47" hidden="1" customWidth="1"/>
    <col min="25" max="25" width="52.28515625" style="10" customWidth="1"/>
    <col min="26" max="31" width="9.140625" style="14"/>
    <col min="32" max="16384" width="9.140625" style="47"/>
  </cols>
  <sheetData>
    <row r="1" spans="1:25" ht="15.75" thickBot="1" x14ac:dyDescent="0.3"/>
    <row r="2" spans="1:25" ht="75.75" thickBot="1" x14ac:dyDescent="0.3">
      <c r="A2" s="48" t="s">
        <v>23</v>
      </c>
      <c r="B2" s="49" t="s">
        <v>50</v>
      </c>
      <c r="C2" s="49" t="s">
        <v>55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76</v>
      </c>
      <c r="I2" s="52" t="s">
        <v>77</v>
      </c>
      <c r="J2" s="52" t="s">
        <v>56</v>
      </c>
      <c r="K2" s="52" t="s">
        <v>61</v>
      </c>
      <c r="L2" s="52" t="s">
        <v>57</v>
      </c>
      <c r="M2" s="52" t="s">
        <v>62</v>
      </c>
      <c r="N2" s="52" t="s">
        <v>58</v>
      </c>
      <c r="O2" s="52" t="s">
        <v>63</v>
      </c>
      <c r="P2" s="52" t="s">
        <v>59</v>
      </c>
      <c r="Q2" s="52" t="s">
        <v>78</v>
      </c>
      <c r="R2" s="52" t="s">
        <v>128</v>
      </c>
      <c r="S2" s="52" t="s">
        <v>43</v>
      </c>
      <c r="T2" s="49" t="s">
        <v>5</v>
      </c>
      <c r="U2" s="48" t="s">
        <v>2</v>
      </c>
      <c r="V2" s="86" t="s">
        <v>73</v>
      </c>
      <c r="W2" s="87" t="s">
        <v>21</v>
      </c>
      <c r="X2" s="49" t="s">
        <v>18</v>
      </c>
      <c r="Y2" s="88" t="s">
        <v>7</v>
      </c>
    </row>
    <row r="3" spans="1:25" ht="15.75" thickBot="1" x14ac:dyDescent="0.3">
      <c r="A3" s="447">
        <v>1481234</v>
      </c>
      <c r="B3" s="383" t="s">
        <v>245</v>
      </c>
      <c r="C3" s="447">
        <v>1920</v>
      </c>
      <c r="D3" s="447">
        <v>2142</v>
      </c>
      <c r="E3" s="447">
        <v>1850</v>
      </c>
      <c r="F3" s="448">
        <f>E3/D3</f>
        <v>0.86367880485527548</v>
      </c>
      <c r="G3" s="384">
        <v>45021</v>
      </c>
      <c r="H3" s="347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92"/>
      <c r="U3" s="199"/>
      <c r="V3" s="200"/>
      <c r="W3" s="93" t="s">
        <v>79</v>
      </c>
      <c r="X3" s="385">
        <v>578.5</v>
      </c>
      <c r="Y3" s="45" t="s">
        <v>134</v>
      </c>
    </row>
    <row r="4" spans="1:25" ht="16.5" thickBot="1" x14ac:dyDescent="0.25">
      <c r="A4" s="55"/>
      <c r="B4" s="56"/>
      <c r="C4" s="56"/>
      <c r="D4" s="56"/>
      <c r="E4" s="56"/>
      <c r="F4" s="56"/>
      <c r="G4" s="57"/>
      <c r="H4" s="348">
        <v>16</v>
      </c>
      <c r="I4" s="65"/>
      <c r="J4" s="65">
        <v>13</v>
      </c>
      <c r="K4" s="65"/>
      <c r="L4" s="65">
        <v>5</v>
      </c>
      <c r="M4" s="65"/>
      <c r="N4" s="65"/>
      <c r="O4" s="65"/>
      <c r="P4" s="65"/>
      <c r="Q4" s="65"/>
      <c r="R4" s="65"/>
      <c r="S4" s="386">
        <v>11</v>
      </c>
      <c r="T4" s="387">
        <f t="shared" ref="T4:T31" si="0">SUM(H4,J4,L4,N4,P4,R4,S4)</f>
        <v>45</v>
      </c>
      <c r="U4" s="216">
        <f>($T4)/$D$3</f>
        <v>2.100840336134454E-2</v>
      </c>
      <c r="V4" s="350">
        <f>D3</f>
        <v>2142</v>
      </c>
      <c r="W4" s="388" t="s">
        <v>16</v>
      </c>
      <c r="X4" s="56">
        <f>T4</f>
        <v>45</v>
      </c>
      <c r="Y4" s="358"/>
    </row>
    <row r="5" spans="1:25" ht="16.5" thickBot="1" x14ac:dyDescent="0.25">
      <c r="A5" s="58"/>
      <c r="B5" s="353"/>
      <c r="C5" s="353"/>
      <c r="D5" s="353"/>
      <c r="E5" s="353"/>
      <c r="F5" s="353"/>
      <c r="G5" s="354"/>
      <c r="H5" s="355">
        <v>44</v>
      </c>
      <c r="I5" s="67"/>
      <c r="J5" s="67">
        <v>1</v>
      </c>
      <c r="K5" s="67"/>
      <c r="L5" s="67">
        <v>1</v>
      </c>
      <c r="M5" s="67"/>
      <c r="N5" s="67"/>
      <c r="O5" s="67"/>
      <c r="P5" s="67"/>
      <c r="Q5" s="67"/>
      <c r="R5" s="67"/>
      <c r="S5" s="389">
        <v>3</v>
      </c>
      <c r="T5" s="390">
        <f t="shared" si="0"/>
        <v>49</v>
      </c>
      <c r="U5" s="216">
        <f t="shared" ref="U5:U31" si="1">($T5)/$D$3</f>
        <v>2.2875816993464051E-2</v>
      </c>
      <c r="V5" s="350">
        <f>D3</f>
        <v>2142</v>
      </c>
      <c r="W5" s="391" t="s">
        <v>6</v>
      </c>
      <c r="X5" s="56">
        <f t="shared" ref="X5:X42" si="2">T5</f>
        <v>49</v>
      </c>
      <c r="Y5" s="358"/>
    </row>
    <row r="6" spans="1:25" ht="16.5" thickBot="1" x14ac:dyDescent="0.25">
      <c r="A6" s="58"/>
      <c r="B6" s="353"/>
      <c r="C6" s="353"/>
      <c r="D6" s="353"/>
      <c r="E6" s="353"/>
      <c r="F6" s="353"/>
      <c r="G6" s="354"/>
      <c r="H6" s="355">
        <v>22</v>
      </c>
      <c r="I6" s="67"/>
      <c r="J6" s="67">
        <v>3</v>
      </c>
      <c r="K6" s="67"/>
      <c r="L6" s="67"/>
      <c r="M6" s="67"/>
      <c r="N6" s="67"/>
      <c r="O6" s="67"/>
      <c r="P6" s="67"/>
      <c r="Q6" s="67"/>
      <c r="R6" s="67"/>
      <c r="S6" s="389">
        <v>5</v>
      </c>
      <c r="T6" s="390">
        <f t="shared" si="0"/>
        <v>30</v>
      </c>
      <c r="U6" s="216">
        <f t="shared" si="1"/>
        <v>1.4005602240896359E-2</v>
      </c>
      <c r="V6" s="350">
        <f>D3</f>
        <v>2142</v>
      </c>
      <c r="W6" s="391" t="s">
        <v>14</v>
      </c>
      <c r="X6" s="56">
        <f t="shared" si="2"/>
        <v>30</v>
      </c>
      <c r="Y6" s="358"/>
    </row>
    <row r="7" spans="1:25" ht="16.5" thickBot="1" x14ac:dyDescent="0.25">
      <c r="A7" s="58"/>
      <c r="B7" s="353"/>
      <c r="C7" s="353"/>
      <c r="D7" s="353"/>
      <c r="E7" s="353"/>
      <c r="F7" s="353"/>
      <c r="G7" s="354"/>
      <c r="H7" s="355">
        <v>11</v>
      </c>
      <c r="I7" s="67"/>
      <c r="J7" s="67">
        <v>1</v>
      </c>
      <c r="K7" s="67"/>
      <c r="L7" s="67"/>
      <c r="M7" s="67"/>
      <c r="N7" s="67"/>
      <c r="O7" s="67"/>
      <c r="P7" s="67"/>
      <c r="Q7" s="67"/>
      <c r="R7" s="67"/>
      <c r="S7" s="389">
        <v>4</v>
      </c>
      <c r="T7" s="390">
        <f t="shared" si="0"/>
        <v>16</v>
      </c>
      <c r="U7" s="216">
        <f t="shared" si="1"/>
        <v>7.4696545284780582E-3</v>
      </c>
      <c r="V7" s="350">
        <f>D3</f>
        <v>2142</v>
      </c>
      <c r="W7" s="391" t="s">
        <v>15</v>
      </c>
      <c r="X7" s="56">
        <f t="shared" si="2"/>
        <v>16</v>
      </c>
      <c r="Y7" s="359"/>
    </row>
    <row r="8" spans="1:25" ht="16.5" thickBot="1" x14ac:dyDescent="0.25">
      <c r="A8" s="58"/>
      <c r="B8" s="353"/>
      <c r="C8" s="353"/>
      <c r="D8" s="353"/>
      <c r="E8" s="353"/>
      <c r="F8" s="353"/>
      <c r="G8" s="354"/>
      <c r="H8" s="355">
        <v>4</v>
      </c>
      <c r="I8" s="67"/>
      <c r="J8" s="67">
        <v>1</v>
      </c>
      <c r="K8" s="67"/>
      <c r="L8" s="67"/>
      <c r="M8" s="67"/>
      <c r="N8" s="67"/>
      <c r="O8" s="67"/>
      <c r="P8" s="67"/>
      <c r="Q8" s="67"/>
      <c r="R8" s="67"/>
      <c r="S8" s="389"/>
      <c r="T8" s="390">
        <f t="shared" si="0"/>
        <v>5</v>
      </c>
      <c r="U8" s="216">
        <f t="shared" si="1"/>
        <v>2.334267040149393E-3</v>
      </c>
      <c r="V8" s="350">
        <f>D3</f>
        <v>2142</v>
      </c>
      <c r="W8" s="391" t="s">
        <v>32</v>
      </c>
      <c r="X8" s="56">
        <f t="shared" si="2"/>
        <v>5</v>
      </c>
      <c r="Y8" s="359"/>
    </row>
    <row r="9" spans="1:25" ht="16.5" thickBot="1" x14ac:dyDescent="0.25">
      <c r="A9" s="58"/>
      <c r="B9" s="353"/>
      <c r="C9" s="353"/>
      <c r="D9" s="353"/>
      <c r="E9" s="353"/>
      <c r="F9" s="353"/>
      <c r="G9" s="354"/>
      <c r="H9" s="355">
        <v>33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389"/>
      <c r="T9" s="390">
        <f t="shared" si="0"/>
        <v>33</v>
      </c>
      <c r="U9" s="216">
        <f t="shared" si="1"/>
        <v>1.5406162464985995E-2</v>
      </c>
      <c r="V9" s="350">
        <f>D3</f>
        <v>2142</v>
      </c>
      <c r="W9" s="391" t="s">
        <v>246</v>
      </c>
      <c r="X9" s="56">
        <f t="shared" si="2"/>
        <v>33</v>
      </c>
      <c r="Y9" s="359"/>
    </row>
    <row r="10" spans="1:25" ht="16.5" thickBot="1" x14ac:dyDescent="0.25">
      <c r="A10" s="58"/>
      <c r="B10" s="353"/>
      <c r="C10" s="353"/>
      <c r="D10" s="353"/>
      <c r="E10" s="353"/>
      <c r="F10" s="353"/>
      <c r="G10" s="354"/>
      <c r="H10" s="355"/>
      <c r="I10" s="67"/>
      <c r="J10" s="67"/>
      <c r="K10" s="67"/>
      <c r="L10" s="67">
        <v>11</v>
      </c>
      <c r="M10" s="67"/>
      <c r="N10" s="67"/>
      <c r="O10" s="67"/>
      <c r="P10" s="67"/>
      <c r="Q10" s="67"/>
      <c r="R10" s="67"/>
      <c r="S10" s="389"/>
      <c r="T10" s="390">
        <f t="shared" si="0"/>
        <v>11</v>
      </c>
      <c r="U10" s="216">
        <f t="shared" si="1"/>
        <v>5.1353874883286648E-3</v>
      </c>
      <c r="V10" s="350">
        <f>D3</f>
        <v>2142</v>
      </c>
      <c r="W10" s="391" t="s">
        <v>29</v>
      </c>
      <c r="X10" s="56">
        <f t="shared" si="2"/>
        <v>11</v>
      </c>
      <c r="Y10" s="359"/>
    </row>
    <row r="11" spans="1:25" ht="16.5" thickBot="1" x14ac:dyDescent="0.25">
      <c r="A11" s="58"/>
      <c r="B11" s="353"/>
      <c r="C11" s="353"/>
      <c r="D11" s="353"/>
      <c r="E11" s="353"/>
      <c r="F11" s="353"/>
      <c r="G11" s="354"/>
      <c r="H11" s="355">
        <v>3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389"/>
      <c r="T11" s="390">
        <f t="shared" si="0"/>
        <v>3</v>
      </c>
      <c r="U11" s="216">
        <f t="shared" si="1"/>
        <v>1.4005602240896359E-3</v>
      </c>
      <c r="V11" s="350">
        <f>D3</f>
        <v>2142</v>
      </c>
      <c r="W11" s="391" t="s">
        <v>31</v>
      </c>
      <c r="X11" s="56">
        <f t="shared" si="2"/>
        <v>3</v>
      </c>
      <c r="Y11" s="359"/>
    </row>
    <row r="12" spans="1:25" ht="16.5" thickBot="1" x14ac:dyDescent="0.25">
      <c r="A12" s="58"/>
      <c r="B12" s="353"/>
      <c r="C12" s="353"/>
      <c r="D12" s="353"/>
      <c r="E12" s="353"/>
      <c r="F12" s="353"/>
      <c r="G12" s="354"/>
      <c r="H12" s="355">
        <v>2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389"/>
      <c r="T12" s="390">
        <f t="shared" si="0"/>
        <v>2</v>
      </c>
      <c r="U12" s="216">
        <f t="shared" si="1"/>
        <v>9.3370681605975728E-4</v>
      </c>
      <c r="V12" s="350">
        <f>D3</f>
        <v>2142</v>
      </c>
      <c r="W12" s="391" t="s">
        <v>0</v>
      </c>
      <c r="X12" s="56">
        <f t="shared" si="2"/>
        <v>2</v>
      </c>
      <c r="Y12" s="358"/>
    </row>
    <row r="13" spans="1:25" ht="16.5" thickBot="1" x14ac:dyDescent="0.25">
      <c r="A13" s="58"/>
      <c r="B13" s="353"/>
      <c r="C13" s="353"/>
      <c r="D13" s="353"/>
      <c r="E13" s="353"/>
      <c r="F13" s="353" t="s">
        <v>109</v>
      </c>
      <c r="G13" s="354"/>
      <c r="H13" s="355">
        <v>9</v>
      </c>
      <c r="I13" s="67"/>
      <c r="J13" s="67">
        <v>1</v>
      </c>
      <c r="K13" s="67"/>
      <c r="L13" s="67"/>
      <c r="M13" s="67"/>
      <c r="N13" s="67"/>
      <c r="O13" s="67"/>
      <c r="P13" s="67"/>
      <c r="Q13" s="67"/>
      <c r="R13" s="67"/>
      <c r="S13" s="389">
        <v>11</v>
      </c>
      <c r="T13" s="390">
        <f t="shared" si="0"/>
        <v>21</v>
      </c>
      <c r="U13" s="216">
        <f t="shared" si="1"/>
        <v>9.8039215686274508E-3</v>
      </c>
      <c r="V13" s="350">
        <f>D3</f>
        <v>2142</v>
      </c>
      <c r="W13" s="391" t="s">
        <v>12</v>
      </c>
      <c r="X13" s="56">
        <f t="shared" si="2"/>
        <v>21</v>
      </c>
      <c r="Y13" s="360"/>
    </row>
    <row r="14" spans="1:25" ht="16.5" thickBot="1" x14ac:dyDescent="0.25">
      <c r="A14" s="58"/>
      <c r="B14" s="353"/>
      <c r="C14" s="353"/>
      <c r="D14" s="353"/>
      <c r="E14" s="353"/>
      <c r="F14" s="353"/>
      <c r="G14" s="354"/>
      <c r="H14" s="355">
        <v>14</v>
      </c>
      <c r="I14" s="67"/>
      <c r="J14" s="67">
        <v>1</v>
      </c>
      <c r="K14" s="67"/>
      <c r="L14" s="67"/>
      <c r="M14" s="67"/>
      <c r="N14" s="67"/>
      <c r="O14" s="67"/>
      <c r="P14" s="67"/>
      <c r="Q14" s="67"/>
      <c r="R14" s="67"/>
      <c r="S14" s="389"/>
      <c r="T14" s="390">
        <f t="shared" si="0"/>
        <v>15</v>
      </c>
      <c r="U14" s="216">
        <f t="shared" si="1"/>
        <v>7.0028011204481795E-3</v>
      </c>
      <c r="V14" s="350">
        <f>D3</f>
        <v>2142</v>
      </c>
      <c r="W14" s="391" t="s">
        <v>35</v>
      </c>
      <c r="X14" s="56">
        <f t="shared" si="2"/>
        <v>15</v>
      </c>
      <c r="Y14" s="360"/>
    </row>
    <row r="15" spans="1:25" ht="16.5" thickBot="1" x14ac:dyDescent="0.25">
      <c r="A15" s="58"/>
      <c r="B15" s="353"/>
      <c r="C15" s="353"/>
      <c r="D15" s="353"/>
      <c r="E15" s="353"/>
      <c r="F15" s="353"/>
      <c r="G15" s="354"/>
      <c r="H15" s="355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389"/>
      <c r="T15" s="390">
        <f t="shared" si="0"/>
        <v>0</v>
      </c>
      <c r="U15" s="216">
        <f t="shared" si="1"/>
        <v>0</v>
      </c>
      <c r="V15" s="350">
        <f>D3</f>
        <v>2142</v>
      </c>
      <c r="W15" s="391" t="s">
        <v>191</v>
      </c>
      <c r="X15" s="56">
        <f t="shared" si="2"/>
        <v>0</v>
      </c>
      <c r="Y15" s="416" t="s">
        <v>252</v>
      </c>
    </row>
    <row r="16" spans="1:25" ht="16.5" thickBot="1" x14ac:dyDescent="0.25">
      <c r="A16" s="58"/>
      <c r="B16" s="353"/>
      <c r="C16" s="353"/>
      <c r="D16" s="353"/>
      <c r="E16" s="353"/>
      <c r="F16" s="353"/>
      <c r="G16" s="62"/>
      <c r="H16" s="364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389"/>
      <c r="T16" s="390">
        <f t="shared" si="0"/>
        <v>0</v>
      </c>
      <c r="U16" s="216">
        <f t="shared" si="1"/>
        <v>0</v>
      </c>
      <c r="V16" s="350">
        <f>D3</f>
        <v>2142</v>
      </c>
      <c r="W16" s="365" t="s">
        <v>100</v>
      </c>
      <c r="X16" s="56">
        <f t="shared" si="2"/>
        <v>0</v>
      </c>
      <c r="Y16" s="372"/>
    </row>
    <row r="17" spans="1:25" ht="16.5" thickBot="1" x14ac:dyDescent="0.25">
      <c r="A17" s="58"/>
      <c r="B17" s="353"/>
      <c r="C17" s="353"/>
      <c r="D17" s="353"/>
      <c r="E17" s="353"/>
      <c r="F17" s="353"/>
      <c r="G17" s="62"/>
      <c r="H17" s="364">
        <v>3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389"/>
      <c r="T17" s="390">
        <f t="shared" si="0"/>
        <v>3</v>
      </c>
      <c r="U17" s="216">
        <f t="shared" si="1"/>
        <v>1.4005602240896359E-3</v>
      </c>
      <c r="V17" s="350">
        <f>D3</f>
        <v>2142</v>
      </c>
      <c r="W17" s="391" t="s">
        <v>28</v>
      </c>
      <c r="X17" s="466">
        <f t="shared" si="2"/>
        <v>3</v>
      </c>
      <c r="Y17" s="433"/>
    </row>
    <row r="18" spans="1:25" ht="16.5" thickBot="1" x14ac:dyDescent="0.25">
      <c r="A18" s="58"/>
      <c r="B18" s="353"/>
      <c r="C18" s="353"/>
      <c r="D18" s="353"/>
      <c r="E18" s="353"/>
      <c r="F18" s="353"/>
      <c r="G18" s="62"/>
      <c r="H18" s="392">
        <v>3</v>
      </c>
      <c r="I18" s="393"/>
      <c r="J18" s="393">
        <v>1</v>
      </c>
      <c r="K18" s="393"/>
      <c r="L18" s="393"/>
      <c r="M18" s="393"/>
      <c r="N18" s="393"/>
      <c r="O18" s="393"/>
      <c r="P18" s="393"/>
      <c r="Q18" s="393"/>
      <c r="R18" s="393"/>
      <c r="S18" s="394"/>
      <c r="T18" s="395">
        <f t="shared" si="0"/>
        <v>4</v>
      </c>
      <c r="U18" s="320">
        <f t="shared" si="1"/>
        <v>1.8674136321195146E-3</v>
      </c>
      <c r="V18" s="396">
        <f>D3</f>
        <v>2142</v>
      </c>
      <c r="W18" s="397" t="s">
        <v>174</v>
      </c>
      <c r="X18" s="466">
        <f t="shared" si="2"/>
        <v>4</v>
      </c>
      <c r="Y18" s="461"/>
    </row>
    <row r="19" spans="1:25" ht="16.5" thickBot="1" x14ac:dyDescent="0.25">
      <c r="A19" s="58"/>
      <c r="B19" s="353"/>
      <c r="C19" s="353"/>
      <c r="D19" s="353"/>
      <c r="E19" s="353"/>
      <c r="F19" s="353"/>
      <c r="G19" s="354"/>
      <c r="H19" s="348"/>
      <c r="I19" s="398">
        <v>13</v>
      </c>
      <c r="J19" s="68"/>
      <c r="K19" s="68">
        <v>2</v>
      </c>
      <c r="L19" s="68">
        <v>2</v>
      </c>
      <c r="M19" s="68"/>
      <c r="N19" s="68"/>
      <c r="O19" s="68"/>
      <c r="P19" s="68"/>
      <c r="Q19" s="68"/>
      <c r="R19" s="68"/>
      <c r="S19" s="399"/>
      <c r="T19" s="400">
        <f t="shared" si="0"/>
        <v>2</v>
      </c>
      <c r="U19" s="216">
        <f t="shared" si="1"/>
        <v>9.3370681605975728E-4</v>
      </c>
      <c r="V19" s="350">
        <f>D3</f>
        <v>2142</v>
      </c>
      <c r="W19" s="401" t="s">
        <v>11</v>
      </c>
      <c r="X19" s="466">
        <f t="shared" si="2"/>
        <v>2</v>
      </c>
      <c r="Y19" s="461"/>
    </row>
    <row r="20" spans="1:25" ht="16.5" thickBot="1" x14ac:dyDescent="0.25">
      <c r="A20" s="58"/>
      <c r="B20" s="353"/>
      <c r="C20" s="353"/>
      <c r="D20" s="353"/>
      <c r="E20" s="353"/>
      <c r="F20" s="353" t="s">
        <v>109</v>
      </c>
      <c r="G20" s="354"/>
      <c r="H20" s="355"/>
      <c r="I20" s="402"/>
      <c r="J20" s="67"/>
      <c r="K20" s="67"/>
      <c r="L20" s="67"/>
      <c r="M20" s="67"/>
      <c r="N20" s="67"/>
      <c r="O20" s="67"/>
      <c r="P20" s="67"/>
      <c r="Q20" s="67"/>
      <c r="R20" s="67"/>
      <c r="S20" s="389"/>
      <c r="T20" s="390">
        <f t="shared" si="0"/>
        <v>0</v>
      </c>
      <c r="U20" s="216">
        <f t="shared" si="1"/>
        <v>0</v>
      </c>
      <c r="V20" s="350">
        <f>D3</f>
        <v>2142</v>
      </c>
      <c r="W20" s="391" t="s">
        <v>30</v>
      </c>
      <c r="X20" s="466">
        <f t="shared" si="2"/>
        <v>0</v>
      </c>
      <c r="Y20" s="461"/>
    </row>
    <row r="21" spans="1:25" ht="16.5" thickBot="1" x14ac:dyDescent="0.25">
      <c r="A21" s="58"/>
      <c r="B21" s="353"/>
      <c r="C21" s="353"/>
      <c r="D21" s="353"/>
      <c r="E21" s="353"/>
      <c r="F21" s="353"/>
      <c r="G21" s="354"/>
      <c r="H21" s="355"/>
      <c r="I21" s="402">
        <v>4</v>
      </c>
      <c r="J21" s="67">
        <v>1</v>
      </c>
      <c r="K21" s="67">
        <v>2</v>
      </c>
      <c r="L21" s="67">
        <v>2</v>
      </c>
      <c r="M21" s="67"/>
      <c r="N21" s="67"/>
      <c r="O21" s="67"/>
      <c r="P21" s="67"/>
      <c r="Q21" s="67"/>
      <c r="R21" s="67"/>
      <c r="S21" s="389">
        <v>1</v>
      </c>
      <c r="T21" s="390">
        <f t="shared" si="0"/>
        <v>4</v>
      </c>
      <c r="U21" s="216">
        <f t="shared" si="1"/>
        <v>1.8674136321195146E-3</v>
      </c>
      <c r="V21" s="350">
        <f>D3</f>
        <v>2142</v>
      </c>
      <c r="W21" s="391" t="s">
        <v>3</v>
      </c>
      <c r="X21" s="466">
        <f t="shared" si="2"/>
        <v>4</v>
      </c>
      <c r="Y21" s="462"/>
    </row>
    <row r="22" spans="1:25" ht="16.5" thickBot="1" x14ac:dyDescent="0.25">
      <c r="A22" s="58"/>
      <c r="B22" s="353"/>
      <c r="C22" s="353"/>
      <c r="D22" s="353"/>
      <c r="E22" s="353"/>
      <c r="F22" s="353"/>
      <c r="G22" s="354"/>
      <c r="H22" s="355"/>
      <c r="I22" s="402">
        <v>98</v>
      </c>
      <c r="J22" s="67">
        <v>5</v>
      </c>
      <c r="K22" s="67">
        <v>4</v>
      </c>
      <c r="L22" s="67">
        <v>2</v>
      </c>
      <c r="M22" s="67"/>
      <c r="N22" s="67"/>
      <c r="O22" s="67"/>
      <c r="P22" s="67"/>
      <c r="Q22" s="67"/>
      <c r="R22" s="67"/>
      <c r="S22" s="389">
        <v>3</v>
      </c>
      <c r="T22" s="390">
        <f t="shared" si="0"/>
        <v>10</v>
      </c>
      <c r="U22" s="216">
        <f t="shared" si="1"/>
        <v>4.6685340802987861E-3</v>
      </c>
      <c r="V22" s="350">
        <f>D3</f>
        <v>2142</v>
      </c>
      <c r="W22" s="391" t="s">
        <v>8</v>
      </c>
      <c r="X22" s="466">
        <f t="shared" si="2"/>
        <v>10</v>
      </c>
      <c r="Y22" s="461"/>
    </row>
    <row r="23" spans="1:25" ht="16.5" thickBot="1" x14ac:dyDescent="0.25">
      <c r="A23" s="58"/>
      <c r="B23" s="353"/>
      <c r="C23" s="353"/>
      <c r="D23" s="353"/>
      <c r="E23" s="353"/>
      <c r="F23" s="353"/>
      <c r="G23" s="354"/>
      <c r="H23" s="355"/>
      <c r="I23" s="402"/>
      <c r="J23" s="67"/>
      <c r="K23" s="67"/>
      <c r="L23" s="67"/>
      <c r="M23" s="67"/>
      <c r="N23" s="67"/>
      <c r="O23" s="67"/>
      <c r="P23" s="67"/>
      <c r="Q23" s="67"/>
      <c r="R23" s="67"/>
      <c r="S23" s="389"/>
      <c r="T23" s="390">
        <f t="shared" si="0"/>
        <v>0</v>
      </c>
      <c r="U23" s="216">
        <f t="shared" si="1"/>
        <v>0</v>
      </c>
      <c r="V23" s="350">
        <f>D3</f>
        <v>2142</v>
      </c>
      <c r="W23" s="391" t="s">
        <v>9</v>
      </c>
      <c r="X23" s="466">
        <f t="shared" si="2"/>
        <v>0</v>
      </c>
      <c r="Y23" s="461"/>
    </row>
    <row r="24" spans="1:25" ht="16.5" thickBot="1" x14ac:dyDescent="0.25">
      <c r="A24" s="58"/>
      <c r="B24" s="353"/>
      <c r="C24" s="353"/>
      <c r="D24" s="353"/>
      <c r="E24" s="353"/>
      <c r="F24" s="353"/>
      <c r="G24" s="354"/>
      <c r="H24" s="355"/>
      <c r="I24" s="402"/>
      <c r="J24" s="67"/>
      <c r="K24" s="67"/>
      <c r="L24" s="67"/>
      <c r="M24" s="67"/>
      <c r="N24" s="67"/>
      <c r="O24" s="67"/>
      <c r="P24" s="67"/>
      <c r="Q24" s="67"/>
      <c r="R24" s="67"/>
      <c r="S24" s="389"/>
      <c r="T24" s="390">
        <f t="shared" si="0"/>
        <v>0</v>
      </c>
      <c r="U24" s="216">
        <f t="shared" si="1"/>
        <v>0</v>
      </c>
      <c r="V24" s="350">
        <f>D3</f>
        <v>2142</v>
      </c>
      <c r="W24" s="391" t="s">
        <v>81</v>
      </c>
      <c r="X24" s="466">
        <f t="shared" si="2"/>
        <v>0</v>
      </c>
      <c r="Y24" s="461"/>
    </row>
    <row r="25" spans="1:25" ht="16.5" thickBot="1" x14ac:dyDescent="0.25">
      <c r="A25" s="58"/>
      <c r="B25" s="353"/>
      <c r="C25" s="353"/>
      <c r="D25" s="353"/>
      <c r="E25" s="353"/>
      <c r="F25" s="353"/>
      <c r="G25" s="354"/>
      <c r="H25" s="355"/>
      <c r="I25" s="402">
        <v>2</v>
      </c>
      <c r="J25" s="67"/>
      <c r="K25" s="67"/>
      <c r="L25" s="67"/>
      <c r="M25" s="67"/>
      <c r="N25" s="67"/>
      <c r="O25" s="67"/>
      <c r="P25" s="67"/>
      <c r="Q25" s="67"/>
      <c r="R25" s="67"/>
      <c r="S25" s="389"/>
      <c r="T25" s="390">
        <f t="shared" si="0"/>
        <v>0</v>
      </c>
      <c r="U25" s="216">
        <f t="shared" si="1"/>
        <v>0</v>
      </c>
      <c r="V25" s="350">
        <f>D3</f>
        <v>2142</v>
      </c>
      <c r="W25" s="391" t="s">
        <v>20</v>
      </c>
      <c r="X25" s="466">
        <f t="shared" si="2"/>
        <v>0</v>
      </c>
      <c r="Y25" s="461"/>
    </row>
    <row r="26" spans="1:25" ht="16.5" thickBot="1" x14ac:dyDescent="0.25">
      <c r="A26" s="58" t="s">
        <v>109</v>
      </c>
      <c r="B26" s="353"/>
      <c r="C26" s="353"/>
      <c r="D26" s="353"/>
      <c r="E26" s="353"/>
      <c r="F26" s="353"/>
      <c r="G26" s="354"/>
      <c r="H26" s="355"/>
      <c r="I26" s="402">
        <v>1</v>
      </c>
      <c r="J26" s="67"/>
      <c r="K26" s="67">
        <v>1</v>
      </c>
      <c r="L26" s="67"/>
      <c r="M26" s="67"/>
      <c r="N26" s="67"/>
      <c r="O26" s="67"/>
      <c r="P26" s="67"/>
      <c r="Q26" s="67"/>
      <c r="R26" s="67"/>
      <c r="S26" s="389"/>
      <c r="T26" s="390">
        <f t="shared" si="0"/>
        <v>0</v>
      </c>
      <c r="U26" s="216">
        <f t="shared" si="1"/>
        <v>0</v>
      </c>
      <c r="V26" s="350">
        <f>D3</f>
        <v>2142</v>
      </c>
      <c r="W26" s="391" t="s">
        <v>82</v>
      </c>
      <c r="X26" s="466">
        <f t="shared" si="2"/>
        <v>0</v>
      </c>
      <c r="Y26" s="463" t="s">
        <v>164</v>
      </c>
    </row>
    <row r="27" spans="1:25" ht="16.5" thickBot="1" x14ac:dyDescent="0.25">
      <c r="A27" s="58"/>
      <c r="B27" s="353"/>
      <c r="C27" s="353"/>
      <c r="D27" s="353"/>
      <c r="E27" s="353"/>
      <c r="F27" s="353"/>
      <c r="G27" s="354"/>
      <c r="H27" s="355"/>
      <c r="I27" s="402">
        <v>5</v>
      </c>
      <c r="J27" s="67"/>
      <c r="K27" s="67"/>
      <c r="L27" s="67"/>
      <c r="M27" s="67"/>
      <c r="N27" s="67"/>
      <c r="O27" s="67"/>
      <c r="P27" s="67"/>
      <c r="Q27" s="67"/>
      <c r="R27" s="67"/>
      <c r="S27" s="389">
        <v>9</v>
      </c>
      <c r="T27" s="390">
        <f t="shared" si="0"/>
        <v>9</v>
      </c>
      <c r="U27" s="216">
        <f t="shared" si="1"/>
        <v>4.2016806722689074E-3</v>
      </c>
      <c r="V27" s="350">
        <f>D3</f>
        <v>2142</v>
      </c>
      <c r="W27" s="391" t="s">
        <v>10</v>
      </c>
      <c r="X27" s="466">
        <f t="shared" si="2"/>
        <v>9</v>
      </c>
      <c r="Y27" s="463" t="s">
        <v>250</v>
      </c>
    </row>
    <row r="28" spans="1:25" ht="16.5" thickBot="1" x14ac:dyDescent="0.25">
      <c r="A28" s="58"/>
      <c r="B28" s="353"/>
      <c r="C28" s="353"/>
      <c r="D28" s="353"/>
      <c r="E28" s="353"/>
      <c r="F28" s="353"/>
      <c r="G28" s="354"/>
      <c r="H28" s="355"/>
      <c r="I28" s="402">
        <v>5</v>
      </c>
      <c r="J28" s="67"/>
      <c r="K28" s="67">
        <v>3</v>
      </c>
      <c r="L28" s="67"/>
      <c r="M28" s="67"/>
      <c r="N28" s="67"/>
      <c r="O28" s="67"/>
      <c r="P28" s="67"/>
      <c r="Q28" s="67"/>
      <c r="R28" s="67"/>
      <c r="S28" s="389"/>
      <c r="T28" s="390">
        <f t="shared" si="0"/>
        <v>0</v>
      </c>
      <c r="U28" s="216">
        <f t="shared" si="1"/>
        <v>0</v>
      </c>
      <c r="V28" s="350">
        <f>D3</f>
        <v>2142</v>
      </c>
      <c r="W28" s="391" t="s">
        <v>13</v>
      </c>
      <c r="X28" s="466">
        <f t="shared" si="2"/>
        <v>0</v>
      </c>
      <c r="Y28" s="433"/>
    </row>
    <row r="29" spans="1:25" ht="16.5" thickBot="1" x14ac:dyDescent="0.25">
      <c r="A29" s="58"/>
      <c r="B29" s="353"/>
      <c r="C29" s="353"/>
      <c r="D29" s="353"/>
      <c r="E29" s="353"/>
      <c r="F29" s="353"/>
      <c r="G29" s="354"/>
      <c r="H29" s="355"/>
      <c r="I29" s="67"/>
      <c r="J29" s="67"/>
      <c r="K29" s="67">
        <v>1</v>
      </c>
      <c r="L29" s="67"/>
      <c r="M29" s="67"/>
      <c r="N29" s="67"/>
      <c r="O29" s="67"/>
      <c r="P29" s="67"/>
      <c r="Q29" s="67"/>
      <c r="R29" s="67"/>
      <c r="S29" s="389"/>
      <c r="T29" s="390">
        <f t="shared" si="0"/>
        <v>0</v>
      </c>
      <c r="U29" s="216">
        <f t="shared" si="1"/>
        <v>0</v>
      </c>
      <c r="V29" s="350">
        <f>D3</f>
        <v>2142</v>
      </c>
      <c r="W29" s="391" t="s">
        <v>100</v>
      </c>
      <c r="X29" s="466">
        <f t="shared" si="2"/>
        <v>0</v>
      </c>
      <c r="Y29" s="439"/>
    </row>
    <row r="30" spans="1:25" ht="15.75" thickBot="1" x14ac:dyDescent="0.25">
      <c r="A30" s="58"/>
      <c r="B30" s="353"/>
      <c r="C30" s="353"/>
      <c r="D30" s="353"/>
      <c r="E30" s="353"/>
      <c r="F30" s="353"/>
      <c r="G30" s="354"/>
      <c r="H30" s="355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389"/>
      <c r="T30" s="390">
        <f t="shared" si="0"/>
        <v>0</v>
      </c>
      <c r="U30" s="216">
        <f t="shared" si="1"/>
        <v>0</v>
      </c>
      <c r="V30" s="350">
        <f>D3</f>
        <v>2142</v>
      </c>
      <c r="W30" s="357" t="s">
        <v>195</v>
      </c>
      <c r="X30" s="466">
        <f t="shared" si="2"/>
        <v>0</v>
      </c>
      <c r="Y30" s="462"/>
    </row>
    <row r="31" spans="1:25" ht="16.5" thickBot="1" x14ac:dyDescent="0.25">
      <c r="A31" s="58"/>
      <c r="B31" s="353"/>
      <c r="C31" s="353"/>
      <c r="D31" s="353"/>
      <c r="E31" s="353"/>
      <c r="F31" s="353"/>
      <c r="G31" s="354"/>
      <c r="H31" s="361"/>
      <c r="I31" s="72">
        <v>5</v>
      </c>
      <c r="J31" s="72"/>
      <c r="K31" s="72"/>
      <c r="L31" s="72"/>
      <c r="M31" s="72"/>
      <c r="N31" s="72"/>
      <c r="O31" s="72"/>
      <c r="P31" s="72"/>
      <c r="Q31" s="72"/>
      <c r="R31" s="72"/>
      <c r="S31" s="403"/>
      <c r="T31" s="390">
        <f t="shared" si="0"/>
        <v>0</v>
      </c>
      <c r="U31" s="216">
        <f t="shared" si="1"/>
        <v>0</v>
      </c>
      <c r="V31" s="350">
        <f>D3</f>
        <v>2142</v>
      </c>
      <c r="W31" s="380" t="s">
        <v>84</v>
      </c>
      <c r="X31" s="466">
        <f t="shared" si="2"/>
        <v>0</v>
      </c>
      <c r="Y31" s="345"/>
    </row>
    <row r="32" spans="1:25" ht="16.5" thickBot="1" x14ac:dyDescent="0.3">
      <c r="A32" s="58"/>
      <c r="B32" s="353"/>
      <c r="C32" s="353"/>
      <c r="D32" s="353"/>
      <c r="E32" s="353"/>
      <c r="F32" s="353"/>
      <c r="G32" s="354"/>
      <c r="H32" s="347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199"/>
      <c r="U32" s="199"/>
      <c r="V32" s="199"/>
      <c r="W32" s="458" t="s">
        <v>85</v>
      </c>
      <c r="X32" s="466">
        <f t="shared" si="2"/>
        <v>0</v>
      </c>
      <c r="Y32" s="345"/>
    </row>
    <row r="33" spans="1:25" ht="16.5" thickBot="1" x14ac:dyDescent="0.25">
      <c r="A33" s="58"/>
      <c r="B33" s="353"/>
      <c r="C33" s="353"/>
      <c r="D33" s="353"/>
      <c r="E33" s="353"/>
      <c r="F33" s="353"/>
      <c r="G33" s="62"/>
      <c r="H33" s="348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386"/>
      <c r="T33" s="400">
        <f t="shared" ref="T33:T42" si="3">SUM(H33,J33,L33,N33,P33,R33,S33)</f>
        <v>0</v>
      </c>
      <c r="U33" s="216">
        <f>($T33)/$D$3</f>
        <v>0</v>
      </c>
      <c r="V33" s="350">
        <f>D3</f>
        <v>2142</v>
      </c>
      <c r="W33" s="401" t="s">
        <v>181</v>
      </c>
      <c r="X33" s="466">
        <f t="shared" si="2"/>
        <v>0</v>
      </c>
      <c r="Y33" s="464" t="s">
        <v>247</v>
      </c>
    </row>
    <row r="34" spans="1:25" ht="16.5" thickBot="1" x14ac:dyDescent="0.25">
      <c r="A34" s="58"/>
      <c r="B34" s="353"/>
      <c r="C34" s="353"/>
      <c r="D34" s="353"/>
      <c r="E34" s="353"/>
      <c r="F34" s="353"/>
      <c r="G34" s="62"/>
      <c r="H34" s="355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389"/>
      <c r="T34" s="390">
        <f t="shared" si="3"/>
        <v>0</v>
      </c>
      <c r="U34" s="216">
        <f t="shared" ref="U34:U42" si="4">($T34)/$D$3</f>
        <v>0</v>
      </c>
      <c r="V34" s="350">
        <f>D3</f>
        <v>2142</v>
      </c>
      <c r="W34" s="391" t="s">
        <v>87</v>
      </c>
      <c r="X34" s="466">
        <f t="shared" si="2"/>
        <v>0</v>
      </c>
      <c r="Y34" s="464" t="s">
        <v>248</v>
      </c>
    </row>
    <row r="35" spans="1:25" ht="16.5" thickBot="1" x14ac:dyDescent="0.25">
      <c r="A35" s="58"/>
      <c r="B35" s="353"/>
      <c r="C35" s="353"/>
      <c r="D35" s="353"/>
      <c r="E35" s="353"/>
      <c r="F35" s="353"/>
      <c r="G35" s="62"/>
      <c r="H35" s="355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389"/>
      <c r="T35" s="390">
        <f t="shared" si="3"/>
        <v>0</v>
      </c>
      <c r="U35" s="216">
        <f t="shared" si="4"/>
        <v>0</v>
      </c>
      <c r="V35" s="350">
        <f>D3</f>
        <v>2142</v>
      </c>
      <c r="W35" s="391" t="s">
        <v>75</v>
      </c>
      <c r="X35" s="466">
        <f t="shared" si="2"/>
        <v>0</v>
      </c>
      <c r="Y35" s="439" t="s">
        <v>249</v>
      </c>
    </row>
    <row r="36" spans="1:25" ht="16.5" thickBot="1" x14ac:dyDescent="0.25">
      <c r="A36" s="58"/>
      <c r="B36" s="353"/>
      <c r="C36" s="353"/>
      <c r="D36" s="353"/>
      <c r="E36" s="353"/>
      <c r="F36" s="353"/>
      <c r="G36" s="62"/>
      <c r="H36" s="355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389"/>
      <c r="T36" s="390">
        <f t="shared" si="3"/>
        <v>0</v>
      </c>
      <c r="U36" s="216">
        <f t="shared" si="4"/>
        <v>0</v>
      </c>
      <c r="V36" s="350" t="str">
        <f>D2</f>
        <v>Build QTY</v>
      </c>
      <c r="W36" s="272" t="s">
        <v>183</v>
      </c>
      <c r="X36" s="466">
        <f t="shared" si="2"/>
        <v>0</v>
      </c>
      <c r="Y36" s="439" t="s">
        <v>186</v>
      </c>
    </row>
    <row r="37" spans="1:25" ht="16.5" thickBot="1" x14ac:dyDescent="0.25">
      <c r="A37" s="58"/>
      <c r="B37" s="353"/>
      <c r="C37" s="353"/>
      <c r="D37" s="353"/>
      <c r="E37" s="353"/>
      <c r="F37" s="353"/>
      <c r="G37" s="62"/>
      <c r="H37" s="355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389"/>
      <c r="T37" s="390">
        <f t="shared" si="3"/>
        <v>0</v>
      </c>
      <c r="U37" s="216">
        <f t="shared" si="4"/>
        <v>0</v>
      </c>
      <c r="V37" s="350">
        <f>D3</f>
        <v>2142</v>
      </c>
      <c r="W37" s="391" t="s">
        <v>214</v>
      </c>
      <c r="X37" s="466">
        <f t="shared" si="2"/>
        <v>0</v>
      </c>
      <c r="Y37" s="439" t="s">
        <v>251</v>
      </c>
    </row>
    <row r="38" spans="1:25" ht="16.5" thickBot="1" x14ac:dyDescent="0.25">
      <c r="A38" s="58"/>
      <c r="B38" s="353"/>
      <c r="C38" s="353"/>
      <c r="D38" s="353"/>
      <c r="E38" s="353"/>
      <c r="F38" s="353"/>
      <c r="G38" s="62"/>
      <c r="H38" s="355">
        <v>2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389"/>
      <c r="T38" s="390">
        <f t="shared" si="3"/>
        <v>2</v>
      </c>
      <c r="U38" s="216">
        <f t="shared" si="4"/>
        <v>9.3370681605975728E-4</v>
      </c>
      <c r="V38" s="350">
        <f>D3</f>
        <v>2142</v>
      </c>
      <c r="W38" s="401" t="s">
        <v>16</v>
      </c>
      <c r="X38" s="466">
        <f t="shared" si="2"/>
        <v>2</v>
      </c>
      <c r="Y38" s="439"/>
    </row>
    <row r="39" spans="1:25" ht="16.5" thickBot="1" x14ac:dyDescent="0.25">
      <c r="A39" s="58"/>
      <c r="B39" s="353"/>
      <c r="C39" s="353"/>
      <c r="D39" s="353"/>
      <c r="E39" s="353"/>
      <c r="F39" s="353"/>
      <c r="G39" s="62"/>
      <c r="H39" s="355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389"/>
      <c r="T39" s="390">
        <f t="shared" si="3"/>
        <v>0</v>
      </c>
      <c r="U39" s="216">
        <f t="shared" si="4"/>
        <v>0</v>
      </c>
      <c r="V39" s="350">
        <f>D3</f>
        <v>2142</v>
      </c>
      <c r="W39" s="365" t="s">
        <v>215</v>
      </c>
      <c r="X39" s="466">
        <f t="shared" si="2"/>
        <v>0</v>
      </c>
      <c r="Y39" s="439"/>
    </row>
    <row r="40" spans="1:25" ht="16.5" thickBot="1" x14ac:dyDescent="0.25">
      <c r="A40" s="58"/>
      <c r="B40" s="353"/>
      <c r="C40" s="353"/>
      <c r="D40" s="353"/>
      <c r="E40" s="353"/>
      <c r="F40" s="353"/>
      <c r="G40" s="62"/>
      <c r="H40" s="361">
        <v>21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403"/>
      <c r="T40" s="390">
        <f t="shared" si="3"/>
        <v>21</v>
      </c>
      <c r="U40" s="216">
        <f t="shared" si="4"/>
        <v>9.8039215686274508E-3</v>
      </c>
      <c r="V40" s="350">
        <f>D3</f>
        <v>2142</v>
      </c>
      <c r="W40" s="380" t="s">
        <v>184</v>
      </c>
      <c r="X40" s="466">
        <f t="shared" si="2"/>
        <v>21</v>
      </c>
      <c r="Y40" s="439"/>
    </row>
    <row r="41" spans="1:25" ht="16.5" thickBot="1" x14ac:dyDescent="0.25">
      <c r="A41" s="353"/>
      <c r="B41" s="353"/>
      <c r="C41" s="353"/>
      <c r="D41" s="353"/>
      <c r="E41" s="353"/>
      <c r="F41" s="353"/>
      <c r="G41" s="62"/>
      <c r="H41" s="361">
        <v>7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403"/>
      <c r="T41" s="390">
        <f t="shared" si="3"/>
        <v>7</v>
      </c>
      <c r="U41" s="216">
        <f t="shared" si="4"/>
        <v>3.2679738562091504E-3</v>
      </c>
      <c r="V41" s="350">
        <f>D3</f>
        <v>2142</v>
      </c>
      <c r="W41" s="380" t="s">
        <v>28</v>
      </c>
      <c r="X41" s="466">
        <f t="shared" si="2"/>
        <v>7</v>
      </c>
      <c r="Y41" s="439"/>
    </row>
    <row r="42" spans="1:25" ht="16.5" thickBot="1" x14ac:dyDescent="0.25">
      <c r="A42" s="188"/>
      <c r="B42" s="189"/>
      <c r="C42" s="189"/>
      <c r="D42" s="189"/>
      <c r="E42" s="189"/>
      <c r="F42" s="189"/>
      <c r="G42" s="196"/>
      <c r="H42" s="361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403"/>
      <c r="T42" s="404">
        <f t="shared" si="3"/>
        <v>0</v>
      </c>
      <c r="U42" s="320">
        <f t="shared" si="4"/>
        <v>0</v>
      </c>
      <c r="V42" s="350">
        <f>D3</f>
        <v>2142</v>
      </c>
      <c r="W42" s="397" t="s">
        <v>163</v>
      </c>
      <c r="X42" s="385">
        <f t="shared" si="2"/>
        <v>0</v>
      </c>
      <c r="Y42" s="465"/>
    </row>
    <row r="43" spans="1:25" ht="15.75" thickBot="1" x14ac:dyDescent="0.25">
      <c r="G43" s="53" t="s">
        <v>5</v>
      </c>
      <c r="H43" s="63">
        <f t="shared" ref="H43:S43" si="5">SUM(H4:H42)</f>
        <v>194</v>
      </c>
      <c r="I43" s="63">
        <f t="shared" si="5"/>
        <v>133</v>
      </c>
      <c r="J43" s="63">
        <f t="shared" si="5"/>
        <v>28</v>
      </c>
      <c r="K43" s="63">
        <f t="shared" si="5"/>
        <v>13</v>
      </c>
      <c r="L43" s="63">
        <f t="shared" si="5"/>
        <v>23</v>
      </c>
      <c r="M43" s="63">
        <f t="shared" si="5"/>
        <v>0</v>
      </c>
      <c r="N43" s="63">
        <f t="shared" si="5"/>
        <v>0</v>
      </c>
      <c r="O43" s="63">
        <f t="shared" si="5"/>
        <v>0</v>
      </c>
      <c r="P43" s="63">
        <f t="shared" si="5"/>
        <v>0</v>
      </c>
      <c r="Q43" s="63">
        <f t="shared" si="5"/>
        <v>0</v>
      </c>
      <c r="R43" s="63">
        <f t="shared" si="5"/>
        <v>0</v>
      </c>
      <c r="S43" s="63">
        <f t="shared" si="5"/>
        <v>47</v>
      </c>
      <c r="T43" s="405">
        <f>SUM(H43,J43,L43,N43,P43,R43,S43)</f>
        <v>292</v>
      </c>
      <c r="U43" s="216">
        <f>($T43)/$D$3</f>
        <v>0.13632119514472454</v>
      </c>
      <c r="V43" s="350">
        <f>D3</f>
        <v>2142</v>
      </c>
      <c r="W43" s="11"/>
      <c r="Y43" s="7"/>
    </row>
    <row r="45" spans="1:25" ht="15.75" thickBot="1" x14ac:dyDescent="0.3"/>
    <row r="46" spans="1:25" ht="75.75" thickBot="1" x14ac:dyDescent="0.3">
      <c r="A46" s="48" t="s">
        <v>23</v>
      </c>
      <c r="B46" s="49" t="s">
        <v>50</v>
      </c>
      <c r="C46" s="49" t="s">
        <v>55</v>
      </c>
      <c r="D46" s="49" t="s">
        <v>18</v>
      </c>
      <c r="E46" s="48" t="s">
        <v>17</v>
      </c>
      <c r="F46" s="50" t="s">
        <v>1</v>
      </c>
      <c r="G46" s="51" t="s">
        <v>24</v>
      </c>
      <c r="H46" s="52" t="s">
        <v>76</v>
      </c>
      <c r="I46" s="52" t="s">
        <v>77</v>
      </c>
      <c r="J46" s="52" t="s">
        <v>56</v>
      </c>
      <c r="K46" s="52" t="s">
        <v>61</v>
      </c>
      <c r="L46" s="52" t="s">
        <v>57</v>
      </c>
      <c r="M46" s="52" t="s">
        <v>62</v>
      </c>
      <c r="N46" s="52" t="s">
        <v>58</v>
      </c>
      <c r="O46" s="52" t="s">
        <v>63</v>
      </c>
      <c r="P46" s="52" t="s">
        <v>59</v>
      </c>
      <c r="Q46" s="52" t="s">
        <v>78</v>
      </c>
      <c r="R46" s="52" t="s">
        <v>128</v>
      </c>
      <c r="S46" s="52" t="s">
        <v>43</v>
      </c>
      <c r="T46" s="49" t="s">
        <v>5</v>
      </c>
      <c r="U46" s="48" t="s">
        <v>2</v>
      </c>
      <c r="V46" s="86" t="s">
        <v>73</v>
      </c>
      <c r="W46" s="87" t="s">
        <v>21</v>
      </c>
      <c r="X46" s="49" t="s">
        <v>18</v>
      </c>
      <c r="Y46" s="88" t="s">
        <v>7</v>
      </c>
    </row>
    <row r="47" spans="1:25" ht="15.75" thickBot="1" x14ac:dyDescent="0.3">
      <c r="A47" s="447">
        <v>1486999</v>
      </c>
      <c r="B47" s="383" t="s">
        <v>245</v>
      </c>
      <c r="C47" s="447">
        <v>1920</v>
      </c>
      <c r="D47" s="447">
        <v>2040</v>
      </c>
      <c r="E47" s="447">
        <v>1811</v>
      </c>
      <c r="F47" s="448">
        <f>E47/D47</f>
        <v>0.88774509803921564</v>
      </c>
      <c r="G47" s="384">
        <v>45027</v>
      </c>
      <c r="H47" s="347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92"/>
      <c r="U47" s="199"/>
      <c r="V47" s="200"/>
      <c r="W47" s="93" t="s">
        <v>79</v>
      </c>
      <c r="X47" s="385">
        <v>578.5</v>
      </c>
      <c r="Y47" s="45" t="s">
        <v>134</v>
      </c>
    </row>
    <row r="48" spans="1:25" ht="16.5" thickBot="1" x14ac:dyDescent="0.25">
      <c r="A48" s="55"/>
      <c r="B48" s="56"/>
      <c r="C48" s="56"/>
      <c r="D48" s="56"/>
      <c r="E48" s="56"/>
      <c r="F48" s="56"/>
      <c r="G48" s="57"/>
      <c r="H48" s="348">
        <v>13</v>
      </c>
      <c r="I48" s="65"/>
      <c r="J48" s="65">
        <v>12</v>
      </c>
      <c r="K48" s="65"/>
      <c r="L48" s="65"/>
      <c r="M48" s="65"/>
      <c r="N48" s="65"/>
      <c r="O48" s="65"/>
      <c r="P48" s="65"/>
      <c r="Q48" s="65"/>
      <c r="R48" s="65"/>
      <c r="S48" s="386">
        <v>8</v>
      </c>
      <c r="T48" s="387">
        <f t="shared" ref="T48:T75" si="6">SUM(H48,J48,L48,N48,P48,R48,S48)</f>
        <v>33</v>
      </c>
      <c r="U48" s="216">
        <f>($T48)/$D$47</f>
        <v>1.6176470588235296E-2</v>
      </c>
      <c r="V48" s="350">
        <f>D47</f>
        <v>2040</v>
      </c>
      <c r="W48" s="388" t="s">
        <v>16</v>
      </c>
      <c r="X48" s="56">
        <f>T48</f>
        <v>33</v>
      </c>
      <c r="Y48" s="358"/>
    </row>
    <row r="49" spans="1:25" ht="16.5" thickBot="1" x14ac:dyDescent="0.25">
      <c r="A49" s="58"/>
      <c r="B49" s="353"/>
      <c r="C49" s="353"/>
      <c r="D49" s="353"/>
      <c r="E49" s="353"/>
      <c r="F49" s="353"/>
      <c r="G49" s="354"/>
      <c r="H49" s="355">
        <v>40</v>
      </c>
      <c r="I49" s="67"/>
      <c r="J49" s="67">
        <v>1</v>
      </c>
      <c r="K49" s="67"/>
      <c r="L49" s="67"/>
      <c r="M49" s="67"/>
      <c r="N49" s="67"/>
      <c r="O49" s="67"/>
      <c r="P49" s="67"/>
      <c r="Q49" s="67"/>
      <c r="R49" s="67"/>
      <c r="S49" s="389">
        <v>14</v>
      </c>
      <c r="T49" s="390">
        <f t="shared" si="6"/>
        <v>55</v>
      </c>
      <c r="U49" s="216">
        <f t="shared" ref="U49:U75" si="7">($T49)/$D$47</f>
        <v>2.6960784313725492E-2</v>
      </c>
      <c r="V49" s="350">
        <f>D47</f>
        <v>2040</v>
      </c>
      <c r="W49" s="391" t="s">
        <v>6</v>
      </c>
      <c r="X49" s="56">
        <f t="shared" ref="X49:X86" si="8">T49</f>
        <v>55</v>
      </c>
      <c r="Y49" s="358"/>
    </row>
    <row r="50" spans="1:25" ht="16.5" thickBot="1" x14ac:dyDescent="0.25">
      <c r="A50" s="58"/>
      <c r="B50" s="353"/>
      <c r="C50" s="353"/>
      <c r="D50" s="353"/>
      <c r="E50" s="353"/>
      <c r="F50" s="353"/>
      <c r="G50" s="354"/>
      <c r="H50" s="355">
        <v>13</v>
      </c>
      <c r="I50" s="67"/>
      <c r="J50" s="67">
        <v>1</v>
      </c>
      <c r="K50" s="67"/>
      <c r="L50" s="67"/>
      <c r="M50" s="67"/>
      <c r="N50" s="67"/>
      <c r="O50" s="67"/>
      <c r="P50" s="67"/>
      <c r="Q50" s="67"/>
      <c r="R50" s="67"/>
      <c r="S50" s="389"/>
      <c r="T50" s="390">
        <f t="shared" si="6"/>
        <v>14</v>
      </c>
      <c r="U50" s="216">
        <f t="shared" si="7"/>
        <v>6.8627450980392156E-3</v>
      </c>
      <c r="V50" s="350">
        <f>D47</f>
        <v>2040</v>
      </c>
      <c r="W50" s="391" t="s">
        <v>14</v>
      </c>
      <c r="X50" s="56">
        <f t="shared" si="8"/>
        <v>14</v>
      </c>
      <c r="Y50" s="358"/>
    </row>
    <row r="51" spans="1:25" ht="16.5" thickBot="1" x14ac:dyDescent="0.25">
      <c r="A51" s="58"/>
      <c r="B51" s="353"/>
      <c r="C51" s="353"/>
      <c r="D51" s="353"/>
      <c r="E51" s="353"/>
      <c r="F51" s="353"/>
      <c r="G51" s="354"/>
      <c r="H51" s="355">
        <v>8</v>
      </c>
      <c r="I51" s="67"/>
      <c r="J51" s="67">
        <v>1</v>
      </c>
      <c r="K51" s="67"/>
      <c r="L51" s="67"/>
      <c r="M51" s="67"/>
      <c r="N51" s="67"/>
      <c r="O51" s="67"/>
      <c r="P51" s="67"/>
      <c r="Q51" s="67"/>
      <c r="R51" s="67"/>
      <c r="S51" s="389">
        <v>2</v>
      </c>
      <c r="T51" s="390">
        <f t="shared" si="6"/>
        <v>11</v>
      </c>
      <c r="U51" s="216">
        <f t="shared" si="7"/>
        <v>5.392156862745098E-3</v>
      </c>
      <c r="V51" s="350">
        <f>D47</f>
        <v>2040</v>
      </c>
      <c r="W51" s="391" t="s">
        <v>15</v>
      </c>
      <c r="X51" s="56">
        <f t="shared" si="8"/>
        <v>11</v>
      </c>
      <c r="Y51" s="359"/>
    </row>
    <row r="52" spans="1:25" ht="16.5" thickBot="1" x14ac:dyDescent="0.25">
      <c r="A52" s="58"/>
      <c r="B52" s="353"/>
      <c r="C52" s="353"/>
      <c r="D52" s="353"/>
      <c r="E52" s="353"/>
      <c r="F52" s="353"/>
      <c r="G52" s="354"/>
      <c r="H52" s="355">
        <v>1</v>
      </c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389"/>
      <c r="T52" s="390">
        <f t="shared" si="6"/>
        <v>1</v>
      </c>
      <c r="U52" s="216">
        <f t="shared" si="7"/>
        <v>4.9019607843137254E-4</v>
      </c>
      <c r="V52" s="350">
        <f>D47</f>
        <v>2040</v>
      </c>
      <c r="W52" s="391" t="s">
        <v>32</v>
      </c>
      <c r="X52" s="56">
        <f t="shared" si="8"/>
        <v>1</v>
      </c>
      <c r="Y52" s="359"/>
    </row>
    <row r="53" spans="1:25" ht="16.5" thickBot="1" x14ac:dyDescent="0.25">
      <c r="A53" s="58"/>
      <c r="B53" s="353"/>
      <c r="C53" s="353"/>
      <c r="D53" s="353"/>
      <c r="E53" s="353"/>
      <c r="F53" s="353"/>
      <c r="G53" s="354"/>
      <c r="H53" s="355">
        <v>4</v>
      </c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389"/>
      <c r="T53" s="390">
        <f t="shared" si="6"/>
        <v>4</v>
      </c>
      <c r="U53" s="216">
        <f t="shared" si="7"/>
        <v>1.9607843137254902E-3</v>
      </c>
      <c r="V53" s="350">
        <f>D47</f>
        <v>2040</v>
      </c>
      <c r="W53" s="391" t="s">
        <v>246</v>
      </c>
      <c r="X53" s="56">
        <f t="shared" si="8"/>
        <v>4</v>
      </c>
      <c r="Y53" s="359"/>
    </row>
    <row r="54" spans="1:25" ht="16.5" thickBot="1" x14ac:dyDescent="0.25">
      <c r="A54" s="58"/>
      <c r="B54" s="353"/>
      <c r="C54" s="353"/>
      <c r="D54" s="353"/>
      <c r="E54" s="353"/>
      <c r="F54" s="353"/>
      <c r="G54" s="354"/>
      <c r="H54" s="355"/>
      <c r="I54" s="67"/>
      <c r="J54" s="67">
        <v>4</v>
      </c>
      <c r="K54" s="67"/>
      <c r="L54" s="67"/>
      <c r="M54" s="67"/>
      <c r="N54" s="67"/>
      <c r="O54" s="67"/>
      <c r="P54" s="67"/>
      <c r="Q54" s="67"/>
      <c r="R54" s="67"/>
      <c r="S54" s="389"/>
      <c r="T54" s="390">
        <f t="shared" si="6"/>
        <v>4</v>
      </c>
      <c r="U54" s="216">
        <f t="shared" si="7"/>
        <v>1.9607843137254902E-3</v>
      </c>
      <c r="V54" s="350">
        <f>D47</f>
        <v>2040</v>
      </c>
      <c r="W54" s="391" t="s">
        <v>29</v>
      </c>
      <c r="X54" s="56">
        <f t="shared" si="8"/>
        <v>4</v>
      </c>
      <c r="Y54" s="359"/>
    </row>
    <row r="55" spans="1:25" ht="16.5" thickBot="1" x14ac:dyDescent="0.25">
      <c r="A55" s="58"/>
      <c r="B55" s="353"/>
      <c r="C55" s="353"/>
      <c r="D55" s="353"/>
      <c r="E55" s="353"/>
      <c r="F55" s="353"/>
      <c r="G55" s="354"/>
      <c r="H55" s="355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389"/>
      <c r="T55" s="390">
        <f t="shared" si="6"/>
        <v>0</v>
      </c>
      <c r="U55" s="216">
        <f t="shared" si="7"/>
        <v>0</v>
      </c>
      <c r="V55" s="350">
        <f>D47</f>
        <v>2040</v>
      </c>
      <c r="W55" s="391" t="s">
        <v>31</v>
      </c>
      <c r="X55" s="56">
        <f t="shared" si="8"/>
        <v>0</v>
      </c>
      <c r="Y55" s="359"/>
    </row>
    <row r="56" spans="1:25" ht="16.5" thickBot="1" x14ac:dyDescent="0.25">
      <c r="A56" s="58"/>
      <c r="B56" s="353"/>
      <c r="C56" s="353"/>
      <c r="D56" s="353"/>
      <c r="E56" s="353"/>
      <c r="F56" s="353"/>
      <c r="G56" s="354"/>
      <c r="H56" s="355">
        <v>1</v>
      </c>
      <c r="I56" s="67"/>
      <c r="J56" s="67">
        <v>1</v>
      </c>
      <c r="K56" s="67"/>
      <c r="L56" s="67"/>
      <c r="M56" s="67"/>
      <c r="N56" s="67"/>
      <c r="O56" s="67"/>
      <c r="P56" s="67"/>
      <c r="Q56" s="67"/>
      <c r="R56" s="67"/>
      <c r="S56" s="389"/>
      <c r="T56" s="390">
        <f t="shared" si="6"/>
        <v>2</v>
      </c>
      <c r="U56" s="216">
        <f t="shared" si="7"/>
        <v>9.8039215686274508E-4</v>
      </c>
      <c r="V56" s="350">
        <f>D47</f>
        <v>2040</v>
      </c>
      <c r="W56" s="391" t="s">
        <v>0</v>
      </c>
      <c r="X56" s="56">
        <f t="shared" si="8"/>
        <v>2</v>
      </c>
      <c r="Y56" s="358"/>
    </row>
    <row r="57" spans="1:25" ht="16.5" thickBot="1" x14ac:dyDescent="0.25">
      <c r="A57" s="58"/>
      <c r="B57" s="353"/>
      <c r="C57" s="353"/>
      <c r="D57" s="353"/>
      <c r="E57" s="353"/>
      <c r="F57" s="353" t="s">
        <v>109</v>
      </c>
      <c r="G57" s="354"/>
      <c r="H57" s="355">
        <v>5</v>
      </c>
      <c r="I57" s="67"/>
      <c r="J57" s="67">
        <v>1</v>
      </c>
      <c r="K57" s="67"/>
      <c r="L57" s="67"/>
      <c r="M57" s="67"/>
      <c r="N57" s="67"/>
      <c r="O57" s="67"/>
      <c r="P57" s="67"/>
      <c r="Q57" s="67"/>
      <c r="R57" s="67"/>
      <c r="S57" s="389">
        <v>9</v>
      </c>
      <c r="T57" s="390">
        <f t="shared" si="6"/>
        <v>15</v>
      </c>
      <c r="U57" s="216">
        <f t="shared" si="7"/>
        <v>7.3529411764705881E-3</v>
      </c>
      <c r="V57" s="350">
        <f>D47</f>
        <v>2040</v>
      </c>
      <c r="W57" s="391" t="s">
        <v>12</v>
      </c>
      <c r="X57" s="56">
        <f t="shared" si="8"/>
        <v>15</v>
      </c>
      <c r="Y57" s="360"/>
    </row>
    <row r="58" spans="1:25" ht="16.5" thickBot="1" x14ac:dyDescent="0.25">
      <c r="A58" s="58"/>
      <c r="B58" s="353"/>
      <c r="C58" s="353"/>
      <c r="D58" s="353"/>
      <c r="E58" s="353"/>
      <c r="F58" s="353"/>
      <c r="G58" s="354"/>
      <c r="H58" s="355">
        <v>1</v>
      </c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389"/>
      <c r="T58" s="390">
        <f t="shared" si="6"/>
        <v>1</v>
      </c>
      <c r="U58" s="216">
        <f t="shared" si="7"/>
        <v>4.9019607843137254E-4</v>
      </c>
      <c r="V58" s="350">
        <f>D47</f>
        <v>2040</v>
      </c>
      <c r="W58" s="391" t="s">
        <v>35</v>
      </c>
      <c r="X58" s="56">
        <f t="shared" si="8"/>
        <v>1</v>
      </c>
      <c r="Y58" s="360"/>
    </row>
    <row r="59" spans="1:25" ht="16.5" thickBot="1" x14ac:dyDescent="0.25">
      <c r="A59" s="58"/>
      <c r="B59" s="353"/>
      <c r="C59" s="353"/>
      <c r="D59" s="353"/>
      <c r="E59" s="353"/>
      <c r="F59" s="353"/>
      <c r="G59" s="354"/>
      <c r="H59" s="355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389">
        <v>32</v>
      </c>
      <c r="T59" s="390">
        <f t="shared" si="6"/>
        <v>32</v>
      </c>
      <c r="U59" s="216">
        <f t="shared" si="7"/>
        <v>1.5686274509803921E-2</v>
      </c>
      <c r="V59" s="350">
        <f>D47</f>
        <v>2040</v>
      </c>
      <c r="W59" s="391" t="s">
        <v>286</v>
      </c>
      <c r="X59" s="56">
        <f t="shared" si="8"/>
        <v>32</v>
      </c>
      <c r="Y59" s="416"/>
    </row>
    <row r="60" spans="1:25" ht="16.5" thickBot="1" x14ac:dyDescent="0.25">
      <c r="A60" s="58"/>
      <c r="B60" s="353"/>
      <c r="C60" s="353"/>
      <c r="D60" s="353"/>
      <c r="E60" s="353"/>
      <c r="F60" s="353"/>
      <c r="G60" s="62"/>
      <c r="H60" s="364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389"/>
      <c r="T60" s="390">
        <f t="shared" si="6"/>
        <v>0</v>
      </c>
      <c r="U60" s="216">
        <f t="shared" si="7"/>
        <v>0</v>
      </c>
      <c r="V60" s="350">
        <f>D47</f>
        <v>2040</v>
      </c>
      <c r="W60" s="365" t="s">
        <v>100</v>
      </c>
      <c r="X60" s="56">
        <f t="shared" si="8"/>
        <v>0</v>
      </c>
      <c r="Y60" s="372"/>
    </row>
    <row r="61" spans="1:25" ht="16.5" thickBot="1" x14ac:dyDescent="0.25">
      <c r="A61" s="58"/>
      <c r="B61" s="353"/>
      <c r="C61" s="353"/>
      <c r="D61" s="353"/>
      <c r="E61" s="353"/>
      <c r="F61" s="353"/>
      <c r="G61" s="62"/>
      <c r="H61" s="364"/>
      <c r="I61" s="67"/>
      <c r="J61" s="67">
        <v>1</v>
      </c>
      <c r="K61" s="67"/>
      <c r="L61" s="67"/>
      <c r="M61" s="67"/>
      <c r="N61" s="67"/>
      <c r="O61" s="67"/>
      <c r="P61" s="67"/>
      <c r="Q61" s="67"/>
      <c r="R61" s="67"/>
      <c r="S61" s="389"/>
      <c r="T61" s="390">
        <f t="shared" si="6"/>
        <v>1</v>
      </c>
      <c r="U61" s="216">
        <f t="shared" si="7"/>
        <v>4.9019607843137254E-4</v>
      </c>
      <c r="V61" s="350">
        <f>D47</f>
        <v>2040</v>
      </c>
      <c r="W61" s="391" t="s">
        <v>89</v>
      </c>
      <c r="X61" s="466">
        <f t="shared" si="8"/>
        <v>1</v>
      </c>
      <c r="Y61" s="433"/>
    </row>
    <row r="62" spans="1:25" ht="16.5" thickBot="1" x14ac:dyDescent="0.25">
      <c r="A62" s="58"/>
      <c r="B62" s="353"/>
      <c r="C62" s="353"/>
      <c r="D62" s="353"/>
      <c r="E62" s="353"/>
      <c r="F62" s="353"/>
      <c r="G62" s="62"/>
      <c r="H62" s="392">
        <v>3</v>
      </c>
      <c r="I62" s="393"/>
      <c r="J62" s="393"/>
      <c r="K62" s="393"/>
      <c r="L62" s="393"/>
      <c r="M62" s="393"/>
      <c r="N62" s="393"/>
      <c r="O62" s="393"/>
      <c r="P62" s="393"/>
      <c r="Q62" s="393"/>
      <c r="R62" s="393"/>
      <c r="S62" s="394"/>
      <c r="T62" s="395">
        <f t="shared" si="6"/>
        <v>3</v>
      </c>
      <c r="U62" s="320">
        <f t="shared" si="7"/>
        <v>1.4705882352941176E-3</v>
      </c>
      <c r="V62" s="396">
        <f>D47</f>
        <v>2040</v>
      </c>
      <c r="W62" s="397" t="s">
        <v>174</v>
      </c>
      <c r="X62" s="466">
        <f t="shared" si="8"/>
        <v>3</v>
      </c>
      <c r="Y62" s="461"/>
    </row>
    <row r="63" spans="1:25" ht="16.5" thickBot="1" x14ac:dyDescent="0.25">
      <c r="A63" s="58"/>
      <c r="B63" s="353"/>
      <c r="C63" s="353"/>
      <c r="D63" s="353"/>
      <c r="E63" s="353"/>
      <c r="F63" s="353"/>
      <c r="G63" s="354"/>
      <c r="H63" s="348"/>
      <c r="I63" s="398">
        <v>5</v>
      </c>
      <c r="J63" s="68">
        <v>1</v>
      </c>
      <c r="K63" s="68"/>
      <c r="L63" s="68"/>
      <c r="M63" s="68"/>
      <c r="N63" s="68"/>
      <c r="O63" s="68"/>
      <c r="P63" s="68"/>
      <c r="Q63" s="68"/>
      <c r="R63" s="68"/>
      <c r="S63" s="399"/>
      <c r="T63" s="400">
        <f t="shared" si="6"/>
        <v>1</v>
      </c>
      <c r="U63" s="216">
        <f t="shared" si="7"/>
        <v>4.9019607843137254E-4</v>
      </c>
      <c r="V63" s="350">
        <f>D47</f>
        <v>2040</v>
      </c>
      <c r="W63" s="401" t="s">
        <v>11</v>
      </c>
      <c r="X63" s="466">
        <f t="shared" si="8"/>
        <v>1</v>
      </c>
      <c r="Y63" s="461"/>
    </row>
    <row r="64" spans="1:25" ht="16.5" thickBot="1" x14ac:dyDescent="0.25">
      <c r="A64" s="58"/>
      <c r="B64" s="353"/>
      <c r="C64" s="353"/>
      <c r="D64" s="353"/>
      <c r="E64" s="353"/>
      <c r="F64" s="353" t="s">
        <v>109</v>
      </c>
      <c r="G64" s="354"/>
      <c r="H64" s="355"/>
      <c r="I64" s="402"/>
      <c r="J64" s="67"/>
      <c r="K64" s="67"/>
      <c r="L64" s="67"/>
      <c r="M64" s="67"/>
      <c r="N64" s="67"/>
      <c r="O64" s="67"/>
      <c r="P64" s="67"/>
      <c r="Q64" s="67"/>
      <c r="R64" s="67"/>
      <c r="S64" s="389"/>
      <c r="T64" s="390">
        <f t="shared" si="6"/>
        <v>0</v>
      </c>
      <c r="U64" s="216">
        <f t="shared" si="7"/>
        <v>0</v>
      </c>
      <c r="V64" s="350">
        <f>D47</f>
        <v>2040</v>
      </c>
      <c r="W64" s="391" t="s">
        <v>30</v>
      </c>
      <c r="X64" s="466">
        <f t="shared" si="8"/>
        <v>0</v>
      </c>
      <c r="Y64" s="461"/>
    </row>
    <row r="65" spans="1:25" ht="16.5" thickBot="1" x14ac:dyDescent="0.25">
      <c r="A65" s="58"/>
      <c r="B65" s="353"/>
      <c r="C65" s="353"/>
      <c r="D65" s="353"/>
      <c r="E65" s="353"/>
      <c r="F65" s="353"/>
      <c r="G65" s="354"/>
      <c r="H65" s="355"/>
      <c r="I65" s="402">
        <v>6</v>
      </c>
      <c r="J65" s="67">
        <v>6</v>
      </c>
      <c r="K65" s="67"/>
      <c r="L65" s="67"/>
      <c r="M65" s="67"/>
      <c r="N65" s="67"/>
      <c r="O65" s="67"/>
      <c r="P65" s="67"/>
      <c r="Q65" s="67"/>
      <c r="R65" s="67"/>
      <c r="S65" s="389">
        <v>3</v>
      </c>
      <c r="T65" s="390">
        <f t="shared" si="6"/>
        <v>9</v>
      </c>
      <c r="U65" s="216">
        <f t="shared" si="7"/>
        <v>4.4117647058823529E-3</v>
      </c>
      <c r="V65" s="350">
        <f>D47</f>
        <v>2040</v>
      </c>
      <c r="W65" s="391" t="s">
        <v>3</v>
      </c>
      <c r="X65" s="466">
        <f t="shared" si="8"/>
        <v>9</v>
      </c>
      <c r="Y65" s="462"/>
    </row>
    <row r="66" spans="1:25" ht="16.5" thickBot="1" x14ac:dyDescent="0.25">
      <c r="A66" s="58"/>
      <c r="B66" s="353"/>
      <c r="C66" s="353"/>
      <c r="D66" s="353"/>
      <c r="E66" s="353"/>
      <c r="F66" s="353"/>
      <c r="G66" s="354"/>
      <c r="H66" s="355"/>
      <c r="I66" s="402">
        <v>80</v>
      </c>
      <c r="J66" s="67">
        <v>8</v>
      </c>
      <c r="K66" s="67"/>
      <c r="L66" s="67"/>
      <c r="M66" s="67"/>
      <c r="N66" s="67"/>
      <c r="O66" s="67"/>
      <c r="P66" s="67"/>
      <c r="Q66" s="67"/>
      <c r="R66" s="67"/>
      <c r="S66" s="389">
        <v>1</v>
      </c>
      <c r="T66" s="390">
        <f t="shared" si="6"/>
        <v>9</v>
      </c>
      <c r="U66" s="216">
        <f t="shared" si="7"/>
        <v>4.4117647058823529E-3</v>
      </c>
      <c r="V66" s="350">
        <f>D47</f>
        <v>2040</v>
      </c>
      <c r="W66" s="391" t="s">
        <v>8</v>
      </c>
      <c r="X66" s="466">
        <f t="shared" si="8"/>
        <v>9</v>
      </c>
      <c r="Y66" s="461"/>
    </row>
    <row r="67" spans="1:25" ht="16.5" thickBot="1" x14ac:dyDescent="0.25">
      <c r="A67" s="58"/>
      <c r="B67" s="353"/>
      <c r="C67" s="353"/>
      <c r="D67" s="353"/>
      <c r="E67" s="353"/>
      <c r="F67" s="353"/>
      <c r="G67" s="354"/>
      <c r="H67" s="355"/>
      <c r="I67" s="402">
        <v>1</v>
      </c>
      <c r="J67" s="67"/>
      <c r="K67" s="67"/>
      <c r="L67" s="67"/>
      <c r="M67" s="67"/>
      <c r="N67" s="67"/>
      <c r="O67" s="67"/>
      <c r="P67" s="67"/>
      <c r="Q67" s="67"/>
      <c r="R67" s="67"/>
      <c r="S67" s="389">
        <v>1</v>
      </c>
      <c r="T67" s="390">
        <f t="shared" si="6"/>
        <v>1</v>
      </c>
      <c r="U67" s="216">
        <f t="shared" si="7"/>
        <v>4.9019607843137254E-4</v>
      </c>
      <c r="V67" s="350">
        <f>D47</f>
        <v>2040</v>
      </c>
      <c r="W67" s="391" t="s">
        <v>9</v>
      </c>
      <c r="X67" s="466">
        <f t="shared" si="8"/>
        <v>1</v>
      </c>
      <c r="Y67" s="461"/>
    </row>
    <row r="68" spans="1:25" ht="16.5" thickBot="1" x14ac:dyDescent="0.25">
      <c r="A68" s="58"/>
      <c r="B68" s="353"/>
      <c r="C68" s="353"/>
      <c r="D68" s="353"/>
      <c r="E68" s="353"/>
      <c r="F68" s="353"/>
      <c r="G68" s="354"/>
      <c r="H68" s="355"/>
      <c r="I68" s="402">
        <v>13</v>
      </c>
      <c r="J68" s="67"/>
      <c r="K68" s="67"/>
      <c r="L68" s="67"/>
      <c r="M68" s="67"/>
      <c r="N68" s="67"/>
      <c r="O68" s="67"/>
      <c r="P68" s="67"/>
      <c r="Q68" s="67"/>
      <c r="R68" s="67"/>
      <c r="S68" s="389"/>
      <c r="T68" s="390">
        <f t="shared" si="6"/>
        <v>0</v>
      </c>
      <c r="U68" s="216">
        <f t="shared" si="7"/>
        <v>0</v>
      </c>
      <c r="V68" s="350">
        <f>D47</f>
        <v>2040</v>
      </c>
      <c r="W68" s="391" t="s">
        <v>81</v>
      </c>
      <c r="X68" s="466">
        <f t="shared" si="8"/>
        <v>0</v>
      </c>
      <c r="Y68" s="461"/>
    </row>
    <row r="69" spans="1:25" ht="16.5" thickBot="1" x14ac:dyDescent="0.25">
      <c r="A69" s="58"/>
      <c r="B69" s="353"/>
      <c r="C69" s="353"/>
      <c r="D69" s="353"/>
      <c r="E69" s="353"/>
      <c r="F69" s="353"/>
      <c r="G69" s="354"/>
      <c r="H69" s="355"/>
      <c r="I69" s="402">
        <v>1</v>
      </c>
      <c r="J69" s="67"/>
      <c r="K69" s="67"/>
      <c r="L69" s="67"/>
      <c r="M69" s="67"/>
      <c r="N69" s="67"/>
      <c r="O69" s="67"/>
      <c r="P69" s="67"/>
      <c r="Q69" s="67"/>
      <c r="R69" s="67"/>
      <c r="S69" s="389">
        <v>1</v>
      </c>
      <c r="T69" s="390">
        <f t="shared" si="6"/>
        <v>1</v>
      </c>
      <c r="U69" s="216">
        <f t="shared" si="7"/>
        <v>4.9019607843137254E-4</v>
      </c>
      <c r="V69" s="350">
        <f>D47</f>
        <v>2040</v>
      </c>
      <c r="W69" s="391" t="s">
        <v>20</v>
      </c>
      <c r="X69" s="466">
        <f t="shared" si="8"/>
        <v>1</v>
      </c>
      <c r="Y69" s="461"/>
    </row>
    <row r="70" spans="1:25" ht="16.5" thickBot="1" x14ac:dyDescent="0.25">
      <c r="A70" s="58" t="s">
        <v>109</v>
      </c>
      <c r="B70" s="353"/>
      <c r="C70" s="353"/>
      <c r="D70" s="353"/>
      <c r="E70" s="353"/>
      <c r="F70" s="353"/>
      <c r="G70" s="354"/>
      <c r="H70" s="355"/>
      <c r="I70" s="402">
        <v>1</v>
      </c>
      <c r="J70" s="67"/>
      <c r="K70" s="67"/>
      <c r="L70" s="67"/>
      <c r="M70" s="67"/>
      <c r="N70" s="67"/>
      <c r="O70" s="67"/>
      <c r="P70" s="67"/>
      <c r="Q70" s="67"/>
      <c r="R70" s="67"/>
      <c r="S70" s="389"/>
      <c r="T70" s="390">
        <f t="shared" si="6"/>
        <v>0</v>
      </c>
      <c r="U70" s="216">
        <f t="shared" si="7"/>
        <v>0</v>
      </c>
      <c r="V70" s="350">
        <f>D47</f>
        <v>2040</v>
      </c>
      <c r="W70" s="391" t="s">
        <v>82</v>
      </c>
      <c r="X70" s="466">
        <f t="shared" si="8"/>
        <v>0</v>
      </c>
      <c r="Y70" s="463" t="s">
        <v>164</v>
      </c>
    </row>
    <row r="71" spans="1:25" ht="16.5" thickBot="1" x14ac:dyDescent="0.25">
      <c r="A71" s="58"/>
      <c r="B71" s="353"/>
      <c r="C71" s="353"/>
      <c r="D71" s="353"/>
      <c r="E71" s="353"/>
      <c r="F71" s="353"/>
      <c r="G71" s="354"/>
      <c r="H71" s="355"/>
      <c r="I71" s="402">
        <v>1</v>
      </c>
      <c r="J71" s="67"/>
      <c r="K71" s="67"/>
      <c r="L71" s="67"/>
      <c r="M71" s="67"/>
      <c r="N71" s="67"/>
      <c r="O71" s="67"/>
      <c r="P71" s="67"/>
      <c r="Q71" s="67"/>
      <c r="R71" s="67"/>
      <c r="S71" s="389">
        <v>1</v>
      </c>
      <c r="T71" s="390">
        <f t="shared" si="6"/>
        <v>1</v>
      </c>
      <c r="U71" s="216">
        <f t="shared" si="7"/>
        <v>4.9019607843137254E-4</v>
      </c>
      <c r="V71" s="350">
        <f>D47</f>
        <v>2040</v>
      </c>
      <c r="W71" s="391" t="s">
        <v>10</v>
      </c>
      <c r="X71" s="466">
        <f t="shared" si="8"/>
        <v>1</v>
      </c>
      <c r="Y71" s="463" t="s">
        <v>274</v>
      </c>
    </row>
    <row r="72" spans="1:25" ht="16.5" thickBot="1" x14ac:dyDescent="0.25">
      <c r="A72" s="58"/>
      <c r="B72" s="353"/>
      <c r="C72" s="353"/>
      <c r="D72" s="353"/>
      <c r="E72" s="353"/>
      <c r="F72" s="353"/>
      <c r="G72" s="354"/>
      <c r="H72" s="355"/>
      <c r="I72" s="402">
        <v>11</v>
      </c>
      <c r="J72" s="67"/>
      <c r="K72" s="67"/>
      <c r="L72" s="67"/>
      <c r="M72" s="67"/>
      <c r="N72" s="67"/>
      <c r="O72" s="67"/>
      <c r="P72" s="67"/>
      <c r="Q72" s="67"/>
      <c r="R72" s="67"/>
      <c r="S72" s="389"/>
      <c r="T72" s="390">
        <f t="shared" si="6"/>
        <v>0</v>
      </c>
      <c r="U72" s="216">
        <f t="shared" si="7"/>
        <v>0</v>
      </c>
      <c r="V72" s="350">
        <f>D47</f>
        <v>2040</v>
      </c>
      <c r="W72" s="391" t="s">
        <v>13</v>
      </c>
      <c r="X72" s="466">
        <f t="shared" si="8"/>
        <v>0</v>
      </c>
      <c r="Y72" s="433"/>
    </row>
    <row r="73" spans="1:25" ht="16.5" thickBot="1" x14ac:dyDescent="0.25">
      <c r="A73" s="58"/>
      <c r="B73" s="353"/>
      <c r="C73" s="353"/>
      <c r="D73" s="353"/>
      <c r="E73" s="353"/>
      <c r="F73" s="353"/>
      <c r="G73" s="354"/>
      <c r="H73" s="355"/>
      <c r="I73" s="67">
        <v>1</v>
      </c>
      <c r="J73" s="67"/>
      <c r="K73" s="67"/>
      <c r="L73" s="67"/>
      <c r="M73" s="67"/>
      <c r="N73" s="67"/>
      <c r="O73" s="67"/>
      <c r="P73" s="67"/>
      <c r="Q73" s="67"/>
      <c r="R73" s="67"/>
      <c r="S73" s="389"/>
      <c r="T73" s="390">
        <f t="shared" si="6"/>
        <v>0</v>
      </c>
      <c r="U73" s="216">
        <f t="shared" si="7"/>
        <v>0</v>
      </c>
      <c r="V73" s="350">
        <f>D47</f>
        <v>2040</v>
      </c>
      <c r="W73" s="391" t="s">
        <v>100</v>
      </c>
      <c r="X73" s="466">
        <f t="shared" si="8"/>
        <v>0</v>
      </c>
      <c r="Y73" s="439"/>
    </row>
    <row r="74" spans="1:25" ht="15.75" thickBot="1" x14ac:dyDescent="0.25">
      <c r="A74" s="58"/>
      <c r="B74" s="353"/>
      <c r="C74" s="353"/>
      <c r="D74" s="353"/>
      <c r="E74" s="353"/>
      <c r="F74" s="353"/>
      <c r="G74" s="354"/>
      <c r="H74" s="355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389"/>
      <c r="T74" s="390">
        <f t="shared" si="6"/>
        <v>0</v>
      </c>
      <c r="U74" s="216">
        <f t="shared" si="7"/>
        <v>0</v>
      </c>
      <c r="V74" s="350">
        <f>D47</f>
        <v>2040</v>
      </c>
      <c r="W74" s="357" t="s">
        <v>195</v>
      </c>
      <c r="X74" s="466">
        <f t="shared" si="8"/>
        <v>0</v>
      </c>
      <c r="Y74" s="462"/>
    </row>
    <row r="75" spans="1:25" ht="16.5" thickBot="1" x14ac:dyDescent="0.25">
      <c r="A75" s="58"/>
      <c r="B75" s="353"/>
      <c r="C75" s="353"/>
      <c r="D75" s="353"/>
      <c r="E75" s="353"/>
      <c r="F75" s="353"/>
      <c r="G75" s="354"/>
      <c r="H75" s="361"/>
      <c r="I75" s="72">
        <v>2</v>
      </c>
      <c r="J75" s="72"/>
      <c r="K75" s="72"/>
      <c r="L75" s="72"/>
      <c r="M75" s="72"/>
      <c r="N75" s="72"/>
      <c r="O75" s="72"/>
      <c r="P75" s="72"/>
      <c r="Q75" s="72"/>
      <c r="R75" s="72"/>
      <c r="S75" s="403"/>
      <c r="T75" s="390">
        <f t="shared" si="6"/>
        <v>0</v>
      </c>
      <c r="U75" s="216">
        <f t="shared" si="7"/>
        <v>0</v>
      </c>
      <c r="V75" s="350">
        <f>D47</f>
        <v>2040</v>
      </c>
      <c r="W75" s="380" t="s">
        <v>84</v>
      </c>
      <c r="X75" s="466">
        <f t="shared" si="8"/>
        <v>0</v>
      </c>
      <c r="Y75" s="345"/>
    </row>
    <row r="76" spans="1:25" ht="16.5" thickBot="1" x14ac:dyDescent="0.3">
      <c r="A76" s="58"/>
      <c r="B76" s="353"/>
      <c r="C76" s="353"/>
      <c r="D76" s="353"/>
      <c r="E76" s="353"/>
      <c r="F76" s="353"/>
      <c r="G76" s="354"/>
      <c r="H76" s="347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199"/>
      <c r="U76" s="199"/>
      <c r="V76" s="199"/>
      <c r="W76" s="458" t="s">
        <v>85</v>
      </c>
      <c r="X76" s="466">
        <f t="shared" si="8"/>
        <v>0</v>
      </c>
      <c r="Y76" s="345"/>
    </row>
    <row r="77" spans="1:25" ht="16.5" thickBot="1" x14ac:dyDescent="0.25">
      <c r="A77" s="58"/>
      <c r="B77" s="353"/>
      <c r="C77" s="353"/>
      <c r="D77" s="353"/>
      <c r="E77" s="353"/>
      <c r="F77" s="353"/>
      <c r="G77" s="62"/>
      <c r="H77" s="348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386"/>
      <c r="T77" s="400">
        <f t="shared" ref="T77:T86" si="9">SUM(H77,J77,L77,N77,P77,R77,S77)</f>
        <v>0</v>
      </c>
      <c r="U77" s="216">
        <f>($T77)/$D$47</f>
        <v>0</v>
      </c>
      <c r="V77" s="350">
        <f>D47</f>
        <v>2040</v>
      </c>
      <c r="W77" s="401" t="s">
        <v>205</v>
      </c>
      <c r="X77" s="466">
        <f t="shared" si="8"/>
        <v>0</v>
      </c>
      <c r="Y77" s="464" t="s">
        <v>199</v>
      </c>
    </row>
    <row r="78" spans="1:25" ht="16.5" thickBot="1" x14ac:dyDescent="0.25">
      <c r="A78" s="58"/>
      <c r="B78" s="353"/>
      <c r="C78" s="353"/>
      <c r="D78" s="353"/>
      <c r="E78" s="353"/>
      <c r="F78" s="353"/>
      <c r="G78" s="62"/>
      <c r="H78" s="355">
        <v>3</v>
      </c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389"/>
      <c r="T78" s="390">
        <f t="shared" si="9"/>
        <v>3</v>
      </c>
      <c r="U78" s="216">
        <f t="shared" ref="U78:U86" si="10">($T78)/$D$47</f>
        <v>1.4705882352941176E-3</v>
      </c>
      <c r="V78" s="350">
        <f>D47</f>
        <v>2040</v>
      </c>
      <c r="W78" s="391" t="s">
        <v>87</v>
      </c>
      <c r="X78" s="466">
        <f t="shared" si="8"/>
        <v>3</v>
      </c>
      <c r="Y78" s="464" t="s">
        <v>273</v>
      </c>
    </row>
    <row r="79" spans="1:25" ht="16.5" thickBot="1" x14ac:dyDescent="0.25">
      <c r="A79" s="58"/>
      <c r="B79" s="353"/>
      <c r="C79" s="353"/>
      <c r="D79" s="353"/>
      <c r="E79" s="353"/>
      <c r="F79" s="353"/>
      <c r="G79" s="62"/>
      <c r="H79" s="355">
        <v>5</v>
      </c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389"/>
      <c r="T79" s="390">
        <f t="shared" si="9"/>
        <v>5</v>
      </c>
      <c r="U79" s="216">
        <f t="shared" si="10"/>
        <v>2.4509803921568627E-3</v>
      </c>
      <c r="V79" s="350">
        <f>D47</f>
        <v>2040</v>
      </c>
      <c r="W79" s="391" t="s">
        <v>75</v>
      </c>
      <c r="X79" s="466">
        <f t="shared" si="8"/>
        <v>5</v>
      </c>
      <c r="Y79" s="439" t="s">
        <v>272</v>
      </c>
    </row>
    <row r="80" spans="1:25" ht="16.5" thickBot="1" x14ac:dyDescent="0.25">
      <c r="A80" s="58"/>
      <c r="B80" s="353"/>
      <c r="C80" s="353"/>
      <c r="D80" s="353"/>
      <c r="E80" s="353"/>
      <c r="F80" s="353"/>
      <c r="G80" s="62"/>
      <c r="H80" s="355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389"/>
      <c r="T80" s="390">
        <f t="shared" si="9"/>
        <v>0</v>
      </c>
      <c r="U80" s="216">
        <f t="shared" si="10"/>
        <v>0</v>
      </c>
      <c r="V80" s="350" t="str">
        <f>D46</f>
        <v>Build QTY</v>
      </c>
      <c r="W80" s="272" t="s">
        <v>183</v>
      </c>
      <c r="X80" s="466">
        <f t="shared" si="8"/>
        <v>0</v>
      </c>
      <c r="Y80" s="439" t="s">
        <v>270</v>
      </c>
    </row>
    <row r="81" spans="1:25" ht="16.5" thickBot="1" x14ac:dyDescent="0.25">
      <c r="A81" s="58"/>
      <c r="B81" s="353"/>
      <c r="C81" s="353"/>
      <c r="D81" s="353"/>
      <c r="E81" s="353"/>
      <c r="F81" s="353"/>
      <c r="G81" s="62"/>
      <c r="H81" s="355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389"/>
      <c r="T81" s="390">
        <f t="shared" si="9"/>
        <v>0</v>
      </c>
      <c r="U81" s="216">
        <f t="shared" si="10"/>
        <v>0</v>
      </c>
      <c r="V81" s="350">
        <f>D47</f>
        <v>2040</v>
      </c>
      <c r="W81" s="391" t="s">
        <v>214</v>
      </c>
      <c r="X81" s="466">
        <f t="shared" si="8"/>
        <v>0</v>
      </c>
      <c r="Y81" s="473"/>
    </row>
    <row r="82" spans="1:25" ht="16.5" thickBot="1" x14ac:dyDescent="0.25">
      <c r="A82" s="58"/>
      <c r="B82" s="353"/>
      <c r="C82" s="353"/>
      <c r="D82" s="353"/>
      <c r="E82" s="353"/>
      <c r="F82" s="353"/>
      <c r="G82" s="62"/>
      <c r="H82" s="355">
        <v>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389"/>
      <c r="T82" s="390">
        <f t="shared" si="9"/>
        <v>1</v>
      </c>
      <c r="U82" s="216">
        <f t="shared" si="10"/>
        <v>4.9019607843137254E-4</v>
      </c>
      <c r="V82" s="350">
        <f>D47</f>
        <v>2040</v>
      </c>
      <c r="W82" s="401" t="s">
        <v>16</v>
      </c>
      <c r="X82" s="466">
        <f t="shared" si="8"/>
        <v>1</v>
      </c>
      <c r="Y82" s="439"/>
    </row>
    <row r="83" spans="1:25" ht="16.5" thickBot="1" x14ac:dyDescent="0.25">
      <c r="A83" s="58"/>
      <c r="B83" s="353"/>
      <c r="C83" s="353"/>
      <c r="D83" s="353"/>
      <c r="E83" s="353"/>
      <c r="F83" s="353"/>
      <c r="G83" s="62"/>
      <c r="H83" s="355">
        <v>1</v>
      </c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389"/>
      <c r="T83" s="390">
        <f t="shared" si="9"/>
        <v>1</v>
      </c>
      <c r="U83" s="216">
        <f t="shared" si="10"/>
        <v>4.9019607843137254E-4</v>
      </c>
      <c r="V83" s="350">
        <f>D47</f>
        <v>2040</v>
      </c>
      <c r="W83" s="365" t="s">
        <v>271</v>
      </c>
      <c r="X83" s="466">
        <f t="shared" si="8"/>
        <v>1</v>
      </c>
      <c r="Y83" s="439"/>
    </row>
    <row r="84" spans="1:25" ht="16.5" thickBot="1" x14ac:dyDescent="0.25">
      <c r="A84" s="58"/>
      <c r="B84" s="353"/>
      <c r="C84" s="353"/>
      <c r="D84" s="353"/>
      <c r="E84" s="353"/>
      <c r="F84" s="353"/>
      <c r="G84" s="62"/>
      <c r="H84" s="361">
        <v>5</v>
      </c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403"/>
      <c r="T84" s="390">
        <f t="shared" si="9"/>
        <v>5</v>
      </c>
      <c r="U84" s="216">
        <f t="shared" si="10"/>
        <v>2.4509803921568627E-3</v>
      </c>
      <c r="V84" s="350">
        <f>D47</f>
        <v>2040</v>
      </c>
      <c r="W84" s="380" t="s">
        <v>184</v>
      </c>
      <c r="X84" s="466">
        <f t="shared" si="8"/>
        <v>5</v>
      </c>
      <c r="Y84" s="439"/>
    </row>
    <row r="85" spans="1:25" ht="16.5" thickBot="1" x14ac:dyDescent="0.25">
      <c r="A85" s="353"/>
      <c r="B85" s="353"/>
      <c r="C85" s="353"/>
      <c r="D85" s="353"/>
      <c r="E85" s="353"/>
      <c r="F85" s="353"/>
      <c r="G85" s="62"/>
      <c r="H85" s="361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403"/>
      <c r="T85" s="390">
        <f t="shared" si="9"/>
        <v>0</v>
      </c>
      <c r="U85" s="216">
        <f t="shared" si="10"/>
        <v>0</v>
      </c>
      <c r="V85" s="350">
        <f>D47</f>
        <v>2040</v>
      </c>
      <c r="W85" s="380" t="s">
        <v>28</v>
      </c>
      <c r="X85" s="466">
        <f t="shared" si="8"/>
        <v>0</v>
      </c>
      <c r="Y85" s="439"/>
    </row>
    <row r="86" spans="1:25" ht="16.5" thickBot="1" x14ac:dyDescent="0.25">
      <c r="A86" s="188"/>
      <c r="B86" s="189"/>
      <c r="C86" s="189"/>
      <c r="D86" s="189"/>
      <c r="E86" s="189"/>
      <c r="F86" s="189"/>
      <c r="G86" s="196"/>
      <c r="H86" s="361">
        <v>16</v>
      </c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403"/>
      <c r="T86" s="404">
        <f t="shared" si="9"/>
        <v>16</v>
      </c>
      <c r="U86" s="320">
        <f t="shared" si="10"/>
        <v>7.8431372549019607E-3</v>
      </c>
      <c r="V86" s="350">
        <f>D47</f>
        <v>2040</v>
      </c>
      <c r="W86" s="397" t="s">
        <v>163</v>
      </c>
      <c r="X86" s="385">
        <f t="shared" si="8"/>
        <v>16</v>
      </c>
      <c r="Y86" s="465"/>
    </row>
    <row r="87" spans="1:25" ht="15.75" thickBot="1" x14ac:dyDescent="0.25">
      <c r="G87" s="53" t="s">
        <v>5</v>
      </c>
      <c r="H87" s="63">
        <f>SUM(H48:H86)</f>
        <v>120</v>
      </c>
      <c r="I87" s="63">
        <f t="shared" ref="I87:R87" si="11">SUM(I48:I86)</f>
        <v>122</v>
      </c>
      <c r="J87" s="63">
        <f t="shared" si="11"/>
        <v>37</v>
      </c>
      <c r="K87" s="63">
        <f t="shared" si="11"/>
        <v>0</v>
      </c>
      <c r="L87" s="63">
        <f t="shared" si="11"/>
        <v>0</v>
      </c>
      <c r="M87" s="63">
        <f t="shared" si="11"/>
        <v>0</v>
      </c>
      <c r="N87" s="63">
        <f t="shared" si="11"/>
        <v>0</v>
      </c>
      <c r="O87" s="63">
        <f t="shared" si="11"/>
        <v>0</v>
      </c>
      <c r="P87" s="63">
        <f t="shared" si="11"/>
        <v>0</v>
      </c>
      <c r="Q87" s="63">
        <f t="shared" si="11"/>
        <v>0</v>
      </c>
      <c r="R87" s="63">
        <f t="shared" si="11"/>
        <v>0</v>
      </c>
      <c r="S87" s="63">
        <f>SUM(S48:S86)</f>
        <v>72</v>
      </c>
      <c r="T87" s="405">
        <f>SUM(H87,J87,L87,N87,P87,R87,S87)</f>
        <v>229</v>
      </c>
      <c r="U87" s="216">
        <f>($T87)/$D$47</f>
        <v>0.11225490196078432</v>
      </c>
      <c r="V87" s="350">
        <f>D47</f>
        <v>2040</v>
      </c>
      <c r="W87" s="11"/>
      <c r="Y87" s="7"/>
    </row>
    <row r="89" spans="1:25" ht="15.75" thickBot="1" x14ac:dyDescent="0.3"/>
    <row r="90" spans="1:25" ht="75.75" thickBot="1" x14ac:dyDescent="0.3">
      <c r="A90" s="48" t="s">
        <v>23</v>
      </c>
      <c r="B90" s="49" t="s">
        <v>50</v>
      </c>
      <c r="C90" s="49" t="s">
        <v>55</v>
      </c>
      <c r="D90" s="49" t="s">
        <v>18</v>
      </c>
      <c r="E90" s="48" t="s">
        <v>17</v>
      </c>
      <c r="F90" s="50" t="s">
        <v>1</v>
      </c>
      <c r="G90" s="51" t="s">
        <v>24</v>
      </c>
      <c r="H90" s="52" t="s">
        <v>76</v>
      </c>
      <c r="I90" s="52" t="s">
        <v>77</v>
      </c>
      <c r="J90" s="52" t="s">
        <v>56</v>
      </c>
      <c r="K90" s="52" t="s">
        <v>61</v>
      </c>
      <c r="L90" s="52" t="s">
        <v>57</v>
      </c>
      <c r="M90" s="52" t="s">
        <v>62</v>
      </c>
      <c r="N90" s="52" t="s">
        <v>58</v>
      </c>
      <c r="O90" s="52" t="s">
        <v>63</v>
      </c>
      <c r="P90" s="52" t="s">
        <v>59</v>
      </c>
      <c r="Q90" s="52" t="s">
        <v>78</v>
      </c>
      <c r="R90" s="52" t="s">
        <v>128</v>
      </c>
      <c r="S90" s="52" t="s">
        <v>43</v>
      </c>
      <c r="T90" s="49" t="s">
        <v>5</v>
      </c>
      <c r="U90" s="48" t="s">
        <v>2</v>
      </c>
      <c r="V90" s="86" t="s">
        <v>73</v>
      </c>
      <c r="W90" s="87" t="s">
        <v>21</v>
      </c>
      <c r="X90" s="49" t="s">
        <v>18</v>
      </c>
      <c r="Y90" s="88" t="s">
        <v>7</v>
      </c>
    </row>
    <row r="91" spans="1:25" ht="15.75" thickBot="1" x14ac:dyDescent="0.3">
      <c r="A91" s="447">
        <v>1484982</v>
      </c>
      <c r="B91" s="383" t="s">
        <v>245</v>
      </c>
      <c r="C91" s="447">
        <v>1920</v>
      </c>
      <c r="D91" s="447">
        <v>2061</v>
      </c>
      <c r="E91" s="447">
        <v>1824</v>
      </c>
      <c r="F91" s="448">
        <f>E91/D91</f>
        <v>0.88500727802037849</v>
      </c>
      <c r="G91" s="384">
        <v>45029</v>
      </c>
      <c r="H91" s="347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92"/>
      <c r="U91" s="199"/>
      <c r="V91" s="200"/>
      <c r="W91" s="93" t="s">
        <v>79</v>
      </c>
      <c r="X91" s="385">
        <v>578.5</v>
      </c>
      <c r="Y91" s="45" t="s">
        <v>134</v>
      </c>
    </row>
    <row r="92" spans="1:25" ht="16.5" thickBot="1" x14ac:dyDescent="0.25">
      <c r="A92" s="55"/>
      <c r="B92" s="56"/>
      <c r="C92" s="56"/>
      <c r="D92" s="56"/>
      <c r="E92" s="56"/>
      <c r="F92" s="56"/>
      <c r="G92" s="57"/>
      <c r="H92" s="348">
        <v>29</v>
      </c>
      <c r="I92" s="65"/>
      <c r="J92" s="65">
        <v>13</v>
      </c>
      <c r="K92" s="65"/>
      <c r="L92" s="65"/>
      <c r="M92" s="65"/>
      <c r="N92" s="65"/>
      <c r="O92" s="65"/>
      <c r="P92" s="65"/>
      <c r="Q92" s="65"/>
      <c r="R92" s="65"/>
      <c r="S92" s="386">
        <v>15</v>
      </c>
      <c r="T92" s="387">
        <f t="shared" ref="T92:T119" si="12">SUM(H92,J92,L92,N92,P92,R92,S92)</f>
        <v>57</v>
      </c>
      <c r="U92" s="216">
        <f>($T92)/$D$91</f>
        <v>2.7656477438136828E-2</v>
      </c>
      <c r="V92" s="350">
        <f>D91</f>
        <v>2061</v>
      </c>
      <c r="W92" s="388" t="s">
        <v>16</v>
      </c>
      <c r="X92" s="56">
        <f>T92</f>
        <v>57</v>
      </c>
      <c r="Y92" s="358"/>
    </row>
    <row r="93" spans="1:25" ht="16.5" thickBot="1" x14ac:dyDescent="0.25">
      <c r="A93" s="58"/>
      <c r="B93" s="353"/>
      <c r="C93" s="353"/>
      <c r="D93" s="353"/>
      <c r="E93" s="353"/>
      <c r="F93" s="353"/>
      <c r="G93" s="354"/>
      <c r="H93" s="355">
        <v>28</v>
      </c>
      <c r="I93" s="67"/>
      <c r="J93" s="67">
        <v>1</v>
      </c>
      <c r="K93" s="67"/>
      <c r="L93" s="67"/>
      <c r="M93" s="67"/>
      <c r="N93" s="67"/>
      <c r="O93" s="67"/>
      <c r="P93" s="67"/>
      <c r="Q93" s="67"/>
      <c r="R93" s="67"/>
      <c r="S93" s="389">
        <v>6</v>
      </c>
      <c r="T93" s="390">
        <f t="shared" si="12"/>
        <v>35</v>
      </c>
      <c r="U93" s="216">
        <f t="shared" ref="U93:U119" si="13">($T93)/$D$91</f>
        <v>1.6982047549733138E-2</v>
      </c>
      <c r="V93" s="350">
        <f>D91</f>
        <v>2061</v>
      </c>
      <c r="W93" s="391" t="s">
        <v>6</v>
      </c>
      <c r="X93" s="56">
        <f t="shared" ref="X93:X130" si="14">T93</f>
        <v>35</v>
      </c>
      <c r="Y93" s="358"/>
    </row>
    <row r="94" spans="1:25" ht="16.5" thickBot="1" x14ac:dyDescent="0.25">
      <c r="A94" s="58"/>
      <c r="B94" s="353"/>
      <c r="C94" s="353"/>
      <c r="D94" s="353"/>
      <c r="E94" s="353"/>
      <c r="F94" s="353"/>
      <c r="G94" s="354"/>
      <c r="H94" s="355">
        <v>21</v>
      </c>
      <c r="I94" s="67"/>
      <c r="J94" s="67">
        <v>1</v>
      </c>
      <c r="K94" s="67"/>
      <c r="L94" s="67"/>
      <c r="M94" s="67"/>
      <c r="N94" s="67"/>
      <c r="O94" s="67"/>
      <c r="P94" s="67"/>
      <c r="Q94" s="67"/>
      <c r="R94" s="67"/>
      <c r="S94" s="389">
        <v>2</v>
      </c>
      <c r="T94" s="390">
        <f t="shared" si="12"/>
        <v>24</v>
      </c>
      <c r="U94" s="216">
        <f t="shared" si="13"/>
        <v>1.1644832605531296E-2</v>
      </c>
      <c r="V94" s="350">
        <f>D91</f>
        <v>2061</v>
      </c>
      <c r="W94" s="391" t="s">
        <v>14</v>
      </c>
      <c r="X94" s="56">
        <f t="shared" si="14"/>
        <v>24</v>
      </c>
      <c r="Y94" s="358"/>
    </row>
    <row r="95" spans="1:25" ht="16.5" thickBot="1" x14ac:dyDescent="0.25">
      <c r="A95" s="58"/>
      <c r="B95" s="353"/>
      <c r="C95" s="353"/>
      <c r="D95" s="353"/>
      <c r="E95" s="353"/>
      <c r="F95" s="353"/>
      <c r="G95" s="354"/>
      <c r="H95" s="355">
        <v>11</v>
      </c>
      <c r="I95" s="67"/>
      <c r="J95" s="67">
        <v>1</v>
      </c>
      <c r="K95" s="67"/>
      <c r="L95" s="67"/>
      <c r="M95" s="67"/>
      <c r="N95" s="67"/>
      <c r="O95" s="67"/>
      <c r="P95" s="67"/>
      <c r="Q95" s="67"/>
      <c r="R95" s="67"/>
      <c r="S95" s="389">
        <v>7</v>
      </c>
      <c r="T95" s="390">
        <f t="shared" si="12"/>
        <v>19</v>
      </c>
      <c r="U95" s="216">
        <f t="shared" si="13"/>
        <v>9.2188258127122759E-3</v>
      </c>
      <c r="V95" s="350">
        <f>D91</f>
        <v>2061</v>
      </c>
      <c r="W95" s="391" t="s">
        <v>15</v>
      </c>
      <c r="X95" s="56">
        <f t="shared" si="14"/>
        <v>19</v>
      </c>
      <c r="Y95" s="359"/>
    </row>
    <row r="96" spans="1:25" ht="16.5" thickBot="1" x14ac:dyDescent="0.25">
      <c r="A96" s="58"/>
      <c r="B96" s="353"/>
      <c r="C96" s="353"/>
      <c r="D96" s="353"/>
      <c r="E96" s="353"/>
      <c r="F96" s="353"/>
      <c r="G96" s="354"/>
      <c r="H96" s="355">
        <v>4</v>
      </c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389"/>
      <c r="T96" s="390">
        <f t="shared" si="12"/>
        <v>4</v>
      </c>
      <c r="U96" s="216">
        <f t="shared" si="13"/>
        <v>1.9408054342552159E-3</v>
      </c>
      <c r="V96" s="350">
        <f>D91</f>
        <v>2061</v>
      </c>
      <c r="W96" s="391" t="s">
        <v>32</v>
      </c>
      <c r="X96" s="56">
        <f t="shared" si="14"/>
        <v>4</v>
      </c>
      <c r="Y96" s="359"/>
    </row>
    <row r="97" spans="1:25" ht="16.5" thickBot="1" x14ac:dyDescent="0.25">
      <c r="A97" s="58"/>
      <c r="B97" s="353"/>
      <c r="C97" s="353"/>
      <c r="D97" s="353"/>
      <c r="E97" s="353"/>
      <c r="F97" s="353"/>
      <c r="G97" s="354"/>
      <c r="H97" s="355">
        <v>2</v>
      </c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389"/>
      <c r="T97" s="390">
        <f t="shared" si="12"/>
        <v>2</v>
      </c>
      <c r="U97" s="216">
        <f t="shared" si="13"/>
        <v>9.7040271712760793E-4</v>
      </c>
      <c r="V97" s="350">
        <f>D91</f>
        <v>2061</v>
      </c>
      <c r="W97" s="391" t="s">
        <v>33</v>
      </c>
      <c r="X97" s="56">
        <f t="shared" si="14"/>
        <v>2</v>
      </c>
      <c r="Y97" s="359"/>
    </row>
    <row r="98" spans="1:25" ht="16.5" thickBot="1" x14ac:dyDescent="0.25">
      <c r="A98" s="58"/>
      <c r="B98" s="353"/>
      <c r="C98" s="353"/>
      <c r="D98" s="353"/>
      <c r="E98" s="353"/>
      <c r="F98" s="353"/>
      <c r="G98" s="354"/>
      <c r="H98" s="355"/>
      <c r="I98" s="67"/>
      <c r="J98" s="67">
        <v>3</v>
      </c>
      <c r="K98" s="67"/>
      <c r="L98" s="67"/>
      <c r="M98" s="67"/>
      <c r="N98" s="67"/>
      <c r="O98" s="67"/>
      <c r="P98" s="67"/>
      <c r="Q98" s="67"/>
      <c r="R98" s="67"/>
      <c r="S98" s="389"/>
      <c r="T98" s="390">
        <f t="shared" si="12"/>
        <v>3</v>
      </c>
      <c r="U98" s="216">
        <f t="shared" si="13"/>
        <v>1.455604075691412E-3</v>
      </c>
      <c r="V98" s="350">
        <f>D91</f>
        <v>2061</v>
      </c>
      <c r="W98" s="391" t="s">
        <v>29</v>
      </c>
      <c r="X98" s="56">
        <f t="shared" si="14"/>
        <v>3</v>
      </c>
      <c r="Y98" s="359"/>
    </row>
    <row r="99" spans="1:25" ht="16.5" thickBot="1" x14ac:dyDescent="0.25">
      <c r="A99" s="58"/>
      <c r="B99" s="353"/>
      <c r="C99" s="353"/>
      <c r="D99" s="353"/>
      <c r="E99" s="353"/>
      <c r="F99" s="353"/>
      <c r="G99" s="354"/>
      <c r="H99" s="355">
        <v>2</v>
      </c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389"/>
      <c r="T99" s="390">
        <f t="shared" si="12"/>
        <v>2</v>
      </c>
      <c r="U99" s="216">
        <f t="shared" si="13"/>
        <v>9.7040271712760793E-4</v>
      </c>
      <c r="V99" s="350">
        <f>D91</f>
        <v>2061</v>
      </c>
      <c r="W99" s="391" t="s">
        <v>31</v>
      </c>
      <c r="X99" s="56">
        <f t="shared" si="14"/>
        <v>2</v>
      </c>
      <c r="Y99" s="359"/>
    </row>
    <row r="100" spans="1:25" ht="16.5" thickBot="1" x14ac:dyDescent="0.25">
      <c r="A100" s="58"/>
      <c r="B100" s="353"/>
      <c r="C100" s="353"/>
      <c r="D100" s="353"/>
      <c r="E100" s="353"/>
      <c r="F100" s="353"/>
      <c r="G100" s="354"/>
      <c r="H100" s="355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389"/>
      <c r="T100" s="390">
        <f t="shared" si="12"/>
        <v>0</v>
      </c>
      <c r="U100" s="216">
        <f t="shared" si="13"/>
        <v>0</v>
      </c>
      <c r="V100" s="350">
        <f>D91</f>
        <v>2061</v>
      </c>
      <c r="W100" s="391" t="s">
        <v>0</v>
      </c>
      <c r="X100" s="56">
        <f t="shared" si="14"/>
        <v>0</v>
      </c>
      <c r="Y100" s="358"/>
    </row>
    <row r="101" spans="1:25" ht="16.5" thickBot="1" x14ac:dyDescent="0.25">
      <c r="A101" s="58"/>
      <c r="B101" s="353"/>
      <c r="C101" s="353"/>
      <c r="D101" s="353"/>
      <c r="E101" s="353"/>
      <c r="F101" s="353" t="s">
        <v>109</v>
      </c>
      <c r="G101" s="354"/>
      <c r="H101" s="355">
        <v>11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389">
        <v>4</v>
      </c>
      <c r="T101" s="390">
        <f t="shared" si="12"/>
        <v>15</v>
      </c>
      <c r="U101" s="216">
        <f t="shared" si="13"/>
        <v>7.2780203784570596E-3</v>
      </c>
      <c r="V101" s="350">
        <f>D91</f>
        <v>2061</v>
      </c>
      <c r="W101" s="391" t="s">
        <v>12</v>
      </c>
      <c r="X101" s="56">
        <f t="shared" si="14"/>
        <v>15</v>
      </c>
      <c r="Y101" s="360"/>
    </row>
    <row r="102" spans="1:25" ht="16.5" thickBot="1" x14ac:dyDescent="0.25">
      <c r="A102" s="58"/>
      <c r="B102" s="353"/>
      <c r="C102" s="353"/>
      <c r="D102" s="353"/>
      <c r="E102" s="353"/>
      <c r="F102" s="353"/>
      <c r="G102" s="354"/>
      <c r="H102" s="355">
        <v>5</v>
      </c>
      <c r="I102" s="67"/>
      <c r="J102" s="67">
        <v>1</v>
      </c>
      <c r="K102" s="67"/>
      <c r="L102" s="67"/>
      <c r="M102" s="67"/>
      <c r="N102" s="67"/>
      <c r="O102" s="67"/>
      <c r="P102" s="67"/>
      <c r="Q102" s="67"/>
      <c r="R102" s="67"/>
      <c r="S102" s="389"/>
      <c r="T102" s="390">
        <f t="shared" si="12"/>
        <v>6</v>
      </c>
      <c r="U102" s="216">
        <f t="shared" si="13"/>
        <v>2.911208151382824E-3</v>
      </c>
      <c r="V102" s="350">
        <f>D91</f>
        <v>2061</v>
      </c>
      <c r="W102" s="391" t="s">
        <v>35</v>
      </c>
      <c r="X102" s="56">
        <f t="shared" si="14"/>
        <v>6</v>
      </c>
      <c r="Y102" s="360"/>
    </row>
    <row r="103" spans="1:25" ht="16.5" thickBot="1" x14ac:dyDescent="0.25">
      <c r="A103" s="58"/>
      <c r="B103" s="353"/>
      <c r="C103" s="353"/>
      <c r="D103" s="353"/>
      <c r="E103" s="353"/>
      <c r="F103" s="353"/>
      <c r="G103" s="354"/>
      <c r="H103" s="355">
        <v>7</v>
      </c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389"/>
      <c r="T103" s="390">
        <f t="shared" si="12"/>
        <v>7</v>
      </c>
      <c r="U103" s="216">
        <f t="shared" si="13"/>
        <v>3.3964095099466279E-3</v>
      </c>
      <c r="V103" s="350">
        <f>D91</f>
        <v>2061</v>
      </c>
      <c r="W103" s="401" t="s">
        <v>28</v>
      </c>
      <c r="X103" s="56">
        <f t="shared" si="14"/>
        <v>7</v>
      </c>
      <c r="Y103" s="416"/>
    </row>
    <row r="104" spans="1:25" ht="16.5" thickBot="1" x14ac:dyDescent="0.25">
      <c r="A104" s="58"/>
      <c r="B104" s="353"/>
      <c r="C104" s="353"/>
      <c r="D104" s="353"/>
      <c r="E104" s="353"/>
      <c r="F104" s="353"/>
      <c r="G104" s="62"/>
      <c r="H104" s="364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389">
        <v>32</v>
      </c>
      <c r="T104" s="390">
        <f t="shared" si="12"/>
        <v>32</v>
      </c>
      <c r="U104" s="216">
        <f t="shared" si="13"/>
        <v>1.5526443474041727E-2</v>
      </c>
      <c r="V104" s="350">
        <f>D91</f>
        <v>2061</v>
      </c>
      <c r="W104" s="365" t="s">
        <v>286</v>
      </c>
      <c r="X104" s="56">
        <f t="shared" si="14"/>
        <v>32</v>
      </c>
      <c r="Y104" s="372"/>
    </row>
    <row r="105" spans="1:25" ht="16.5" thickBot="1" x14ac:dyDescent="0.25">
      <c r="A105" s="58"/>
      <c r="B105" s="353"/>
      <c r="C105" s="353"/>
      <c r="D105" s="353"/>
      <c r="E105" s="353"/>
      <c r="F105" s="353"/>
      <c r="G105" s="62"/>
      <c r="H105" s="364">
        <v>2</v>
      </c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389"/>
      <c r="T105" s="390">
        <f t="shared" si="12"/>
        <v>2</v>
      </c>
      <c r="U105" s="216">
        <f t="shared" si="13"/>
        <v>9.7040271712760793E-4</v>
      </c>
      <c r="V105" s="350">
        <f>D91</f>
        <v>2061</v>
      </c>
      <c r="W105" s="391" t="s">
        <v>202</v>
      </c>
      <c r="X105" s="466">
        <f t="shared" si="14"/>
        <v>2</v>
      </c>
      <c r="Y105" s="433"/>
    </row>
    <row r="106" spans="1:25" ht="16.5" thickBot="1" x14ac:dyDescent="0.25">
      <c r="A106" s="58"/>
      <c r="B106" s="353"/>
      <c r="C106" s="353"/>
      <c r="D106" s="353"/>
      <c r="E106" s="353"/>
      <c r="F106" s="353"/>
      <c r="G106" s="62"/>
      <c r="H106" s="392">
        <v>2</v>
      </c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4"/>
      <c r="T106" s="395">
        <f t="shared" si="12"/>
        <v>2</v>
      </c>
      <c r="U106" s="320">
        <f t="shared" si="13"/>
        <v>9.7040271712760793E-4</v>
      </c>
      <c r="V106" s="396">
        <f>D91</f>
        <v>2061</v>
      </c>
      <c r="W106" s="397" t="s">
        <v>174</v>
      </c>
      <c r="X106" s="466">
        <f t="shared" si="14"/>
        <v>2</v>
      </c>
      <c r="Y106" s="461"/>
    </row>
    <row r="107" spans="1:25" ht="16.5" thickBot="1" x14ac:dyDescent="0.25">
      <c r="A107" s="58"/>
      <c r="B107" s="353"/>
      <c r="C107" s="353"/>
      <c r="D107" s="353"/>
      <c r="E107" s="353"/>
      <c r="F107" s="353"/>
      <c r="G107" s="354"/>
      <c r="H107" s="348"/>
      <c r="I107" s="398">
        <v>13</v>
      </c>
      <c r="J107" s="68">
        <v>4</v>
      </c>
      <c r="K107" s="68"/>
      <c r="L107" s="68"/>
      <c r="M107" s="68"/>
      <c r="N107" s="68"/>
      <c r="O107" s="68"/>
      <c r="P107" s="68"/>
      <c r="Q107" s="68"/>
      <c r="R107" s="68"/>
      <c r="S107" s="399"/>
      <c r="T107" s="400">
        <f t="shared" si="12"/>
        <v>4</v>
      </c>
      <c r="U107" s="216">
        <f t="shared" si="13"/>
        <v>1.9408054342552159E-3</v>
      </c>
      <c r="V107" s="350">
        <f>D91</f>
        <v>2061</v>
      </c>
      <c r="W107" s="401" t="s">
        <v>11</v>
      </c>
      <c r="X107" s="466">
        <f t="shared" si="14"/>
        <v>4</v>
      </c>
      <c r="Y107" s="461"/>
    </row>
    <row r="108" spans="1:25" ht="16.5" thickBot="1" x14ac:dyDescent="0.25">
      <c r="A108" s="58"/>
      <c r="B108" s="353"/>
      <c r="C108" s="353"/>
      <c r="D108" s="353"/>
      <c r="E108" s="353"/>
      <c r="F108" s="353" t="s">
        <v>109</v>
      </c>
      <c r="G108" s="354"/>
      <c r="H108" s="355"/>
      <c r="I108" s="402"/>
      <c r="J108" s="67"/>
      <c r="K108" s="67"/>
      <c r="L108" s="67"/>
      <c r="M108" s="67"/>
      <c r="N108" s="67"/>
      <c r="O108" s="67"/>
      <c r="P108" s="67"/>
      <c r="Q108" s="67"/>
      <c r="R108" s="67"/>
      <c r="S108" s="389"/>
      <c r="T108" s="390">
        <f t="shared" si="12"/>
        <v>0</v>
      </c>
      <c r="U108" s="216">
        <f t="shared" si="13"/>
        <v>0</v>
      </c>
      <c r="V108" s="350">
        <f>D91</f>
        <v>2061</v>
      </c>
      <c r="W108" s="391" t="s">
        <v>30</v>
      </c>
      <c r="X108" s="466">
        <f t="shared" si="14"/>
        <v>0</v>
      </c>
      <c r="Y108" s="461"/>
    </row>
    <row r="109" spans="1:25" ht="16.5" thickBot="1" x14ac:dyDescent="0.25">
      <c r="A109" s="58"/>
      <c r="B109" s="353"/>
      <c r="C109" s="353"/>
      <c r="D109" s="353"/>
      <c r="E109" s="353"/>
      <c r="F109" s="353"/>
      <c r="G109" s="354"/>
      <c r="H109" s="355"/>
      <c r="I109" s="402">
        <v>3</v>
      </c>
      <c r="J109" s="67">
        <v>4</v>
      </c>
      <c r="K109" s="67"/>
      <c r="L109" s="67"/>
      <c r="M109" s="67"/>
      <c r="N109" s="67"/>
      <c r="O109" s="67"/>
      <c r="P109" s="67"/>
      <c r="Q109" s="67"/>
      <c r="R109" s="67"/>
      <c r="S109" s="389">
        <v>1</v>
      </c>
      <c r="T109" s="390">
        <f t="shared" si="12"/>
        <v>5</v>
      </c>
      <c r="U109" s="216">
        <f t="shared" si="13"/>
        <v>2.4260067928190197E-3</v>
      </c>
      <c r="V109" s="350">
        <f>D91</f>
        <v>2061</v>
      </c>
      <c r="W109" s="391" t="s">
        <v>3</v>
      </c>
      <c r="X109" s="466">
        <f t="shared" si="14"/>
        <v>5</v>
      </c>
      <c r="Y109" s="462"/>
    </row>
    <row r="110" spans="1:25" ht="16.5" thickBot="1" x14ac:dyDescent="0.25">
      <c r="A110" s="58"/>
      <c r="B110" s="353"/>
      <c r="C110" s="353"/>
      <c r="D110" s="353"/>
      <c r="E110" s="353"/>
      <c r="F110" s="353"/>
      <c r="G110" s="354"/>
      <c r="H110" s="355"/>
      <c r="I110" s="402">
        <v>13</v>
      </c>
      <c r="J110" s="67"/>
      <c r="K110" s="67"/>
      <c r="L110" s="67"/>
      <c r="M110" s="67"/>
      <c r="N110" s="67"/>
      <c r="O110" s="67"/>
      <c r="P110" s="67"/>
      <c r="Q110" s="67"/>
      <c r="R110" s="67"/>
      <c r="S110" s="389"/>
      <c r="T110" s="390">
        <f t="shared" si="12"/>
        <v>0</v>
      </c>
      <c r="U110" s="216">
        <f t="shared" si="13"/>
        <v>0</v>
      </c>
      <c r="V110" s="350">
        <f>D91</f>
        <v>2061</v>
      </c>
      <c r="W110" s="391" t="s">
        <v>8</v>
      </c>
      <c r="X110" s="466">
        <f t="shared" si="14"/>
        <v>0</v>
      </c>
      <c r="Y110" s="461"/>
    </row>
    <row r="111" spans="1:25" ht="16.5" thickBot="1" x14ac:dyDescent="0.25">
      <c r="A111" s="58"/>
      <c r="B111" s="353"/>
      <c r="C111" s="353"/>
      <c r="D111" s="353"/>
      <c r="E111" s="353"/>
      <c r="F111" s="353"/>
      <c r="G111" s="354"/>
      <c r="H111" s="355"/>
      <c r="I111" s="402"/>
      <c r="J111" s="67"/>
      <c r="K111" s="67"/>
      <c r="L111" s="67"/>
      <c r="M111" s="67"/>
      <c r="N111" s="67"/>
      <c r="O111" s="67"/>
      <c r="P111" s="67"/>
      <c r="Q111" s="67"/>
      <c r="R111" s="67"/>
      <c r="S111" s="389">
        <v>1</v>
      </c>
      <c r="T111" s="390">
        <f t="shared" si="12"/>
        <v>1</v>
      </c>
      <c r="U111" s="216">
        <f t="shared" si="13"/>
        <v>4.8520135856380397E-4</v>
      </c>
      <c r="V111" s="350">
        <f>D91</f>
        <v>2061</v>
      </c>
      <c r="W111" s="391" t="s">
        <v>9</v>
      </c>
      <c r="X111" s="466">
        <f t="shared" si="14"/>
        <v>1</v>
      </c>
      <c r="Y111" s="461"/>
    </row>
    <row r="112" spans="1:25" ht="16.5" thickBot="1" x14ac:dyDescent="0.25">
      <c r="A112" s="58"/>
      <c r="B112" s="353"/>
      <c r="C112" s="353"/>
      <c r="D112" s="353"/>
      <c r="E112" s="353"/>
      <c r="F112" s="353"/>
      <c r="G112" s="354"/>
      <c r="H112" s="355"/>
      <c r="I112" s="402"/>
      <c r="J112" s="67"/>
      <c r="K112" s="67"/>
      <c r="L112" s="67"/>
      <c r="M112" s="67"/>
      <c r="N112" s="67"/>
      <c r="O112" s="67"/>
      <c r="P112" s="67"/>
      <c r="Q112" s="67"/>
      <c r="R112" s="67"/>
      <c r="S112" s="389"/>
      <c r="T112" s="390">
        <f t="shared" si="12"/>
        <v>0</v>
      </c>
      <c r="U112" s="216">
        <f t="shared" si="13"/>
        <v>0</v>
      </c>
      <c r="V112" s="350">
        <f>D91</f>
        <v>2061</v>
      </c>
      <c r="W112" s="391" t="s">
        <v>81</v>
      </c>
      <c r="X112" s="466">
        <f t="shared" si="14"/>
        <v>0</v>
      </c>
      <c r="Y112" s="461"/>
    </row>
    <row r="113" spans="1:25" ht="16.5" thickBot="1" x14ac:dyDescent="0.25">
      <c r="A113" s="58"/>
      <c r="B113" s="353"/>
      <c r="C113" s="353"/>
      <c r="D113" s="353"/>
      <c r="E113" s="353"/>
      <c r="F113" s="353"/>
      <c r="G113" s="354"/>
      <c r="H113" s="355"/>
      <c r="I113" s="402">
        <v>3</v>
      </c>
      <c r="J113" s="67"/>
      <c r="K113" s="67"/>
      <c r="L113" s="67"/>
      <c r="M113" s="67"/>
      <c r="N113" s="67"/>
      <c r="O113" s="67"/>
      <c r="P113" s="67"/>
      <c r="Q113" s="67"/>
      <c r="R113" s="67"/>
      <c r="S113" s="389"/>
      <c r="T113" s="390">
        <f t="shared" si="12"/>
        <v>0</v>
      </c>
      <c r="U113" s="216">
        <f t="shared" si="13"/>
        <v>0</v>
      </c>
      <c r="V113" s="350">
        <f>D91</f>
        <v>2061</v>
      </c>
      <c r="W113" s="391" t="s">
        <v>20</v>
      </c>
      <c r="X113" s="466">
        <f t="shared" si="14"/>
        <v>0</v>
      </c>
      <c r="Y113" s="461"/>
    </row>
    <row r="114" spans="1:25" ht="16.5" thickBot="1" x14ac:dyDescent="0.25">
      <c r="A114" s="58" t="s">
        <v>109</v>
      </c>
      <c r="B114" s="353"/>
      <c r="C114" s="353"/>
      <c r="D114" s="353"/>
      <c r="E114" s="353"/>
      <c r="F114" s="353"/>
      <c r="G114" s="354"/>
      <c r="H114" s="355"/>
      <c r="I114" s="402"/>
      <c r="J114" s="67"/>
      <c r="K114" s="67"/>
      <c r="L114" s="67"/>
      <c r="M114" s="67"/>
      <c r="N114" s="67"/>
      <c r="O114" s="67"/>
      <c r="P114" s="67"/>
      <c r="Q114" s="67"/>
      <c r="R114" s="67"/>
      <c r="S114" s="389"/>
      <c r="T114" s="390">
        <f t="shared" si="12"/>
        <v>0</v>
      </c>
      <c r="U114" s="216">
        <f t="shared" si="13"/>
        <v>0</v>
      </c>
      <c r="V114" s="350">
        <f>D91</f>
        <v>2061</v>
      </c>
      <c r="W114" s="391" t="s">
        <v>82</v>
      </c>
      <c r="X114" s="466">
        <f t="shared" si="14"/>
        <v>0</v>
      </c>
      <c r="Y114" s="463" t="s">
        <v>164</v>
      </c>
    </row>
    <row r="115" spans="1:25" ht="16.5" thickBot="1" x14ac:dyDescent="0.25">
      <c r="A115" s="58"/>
      <c r="B115" s="353"/>
      <c r="C115" s="353"/>
      <c r="D115" s="353"/>
      <c r="E115" s="353"/>
      <c r="F115" s="353"/>
      <c r="G115" s="354"/>
      <c r="H115" s="355"/>
      <c r="I115" s="402"/>
      <c r="J115" s="67"/>
      <c r="K115" s="67"/>
      <c r="L115" s="67"/>
      <c r="M115" s="67"/>
      <c r="N115" s="67"/>
      <c r="O115" s="67"/>
      <c r="P115" s="67"/>
      <c r="Q115" s="67"/>
      <c r="R115" s="67"/>
      <c r="S115" s="389"/>
      <c r="T115" s="390">
        <f t="shared" si="12"/>
        <v>0</v>
      </c>
      <c r="U115" s="216">
        <f t="shared" si="13"/>
        <v>0</v>
      </c>
      <c r="V115" s="350">
        <f>D91</f>
        <v>2061</v>
      </c>
      <c r="W115" s="391" t="s">
        <v>10</v>
      </c>
      <c r="X115" s="466">
        <f t="shared" si="14"/>
        <v>0</v>
      </c>
      <c r="Y115" s="463" t="s">
        <v>285</v>
      </c>
    </row>
    <row r="116" spans="1:25" ht="16.5" thickBot="1" x14ac:dyDescent="0.25">
      <c r="A116" s="58"/>
      <c r="B116" s="353"/>
      <c r="C116" s="353"/>
      <c r="D116" s="353"/>
      <c r="E116" s="353"/>
      <c r="F116" s="353"/>
      <c r="G116" s="354"/>
      <c r="H116" s="355"/>
      <c r="I116" s="402">
        <v>6</v>
      </c>
      <c r="J116" s="67"/>
      <c r="K116" s="67"/>
      <c r="L116" s="67"/>
      <c r="M116" s="67"/>
      <c r="N116" s="67"/>
      <c r="O116" s="67"/>
      <c r="P116" s="67"/>
      <c r="Q116" s="67"/>
      <c r="R116" s="67"/>
      <c r="S116" s="389"/>
      <c r="T116" s="390">
        <f t="shared" si="12"/>
        <v>0</v>
      </c>
      <c r="U116" s="216">
        <f t="shared" si="13"/>
        <v>0</v>
      </c>
      <c r="V116" s="350">
        <f>D91</f>
        <v>2061</v>
      </c>
      <c r="W116" s="391" t="s">
        <v>13</v>
      </c>
      <c r="X116" s="466">
        <f t="shared" si="14"/>
        <v>0</v>
      </c>
      <c r="Y116" s="433"/>
    </row>
    <row r="117" spans="1:25" ht="16.5" thickBot="1" x14ac:dyDescent="0.25">
      <c r="A117" s="58"/>
      <c r="B117" s="353"/>
      <c r="C117" s="353"/>
      <c r="D117" s="353"/>
      <c r="E117" s="353"/>
      <c r="F117" s="353"/>
      <c r="G117" s="354"/>
      <c r="H117" s="355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389"/>
      <c r="T117" s="390">
        <f t="shared" si="12"/>
        <v>0</v>
      </c>
      <c r="U117" s="216">
        <f t="shared" si="13"/>
        <v>0</v>
      </c>
      <c r="V117" s="350">
        <f>D91</f>
        <v>2061</v>
      </c>
      <c r="W117" s="391" t="s">
        <v>100</v>
      </c>
      <c r="X117" s="466">
        <f t="shared" si="14"/>
        <v>0</v>
      </c>
      <c r="Y117" s="439"/>
    </row>
    <row r="118" spans="1:25" ht="15.75" thickBot="1" x14ac:dyDescent="0.25">
      <c r="A118" s="58"/>
      <c r="B118" s="353"/>
      <c r="C118" s="353"/>
      <c r="D118" s="353"/>
      <c r="E118" s="353"/>
      <c r="F118" s="353"/>
      <c r="G118" s="354"/>
      <c r="H118" s="355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389"/>
      <c r="T118" s="390">
        <f t="shared" si="12"/>
        <v>0</v>
      </c>
      <c r="U118" s="216">
        <f t="shared" si="13"/>
        <v>0</v>
      </c>
      <c r="V118" s="350">
        <f>D91</f>
        <v>2061</v>
      </c>
      <c r="W118" s="357" t="s">
        <v>195</v>
      </c>
      <c r="X118" s="466">
        <f t="shared" si="14"/>
        <v>0</v>
      </c>
      <c r="Y118" s="462"/>
    </row>
    <row r="119" spans="1:25" ht="16.5" thickBot="1" x14ac:dyDescent="0.25">
      <c r="A119" s="58"/>
      <c r="B119" s="353"/>
      <c r="C119" s="353"/>
      <c r="D119" s="353"/>
      <c r="E119" s="353"/>
      <c r="F119" s="353"/>
      <c r="G119" s="354"/>
      <c r="H119" s="361"/>
      <c r="I119" s="72">
        <v>4</v>
      </c>
      <c r="J119" s="72"/>
      <c r="K119" s="72"/>
      <c r="L119" s="72"/>
      <c r="M119" s="72"/>
      <c r="N119" s="72"/>
      <c r="O119" s="72"/>
      <c r="P119" s="72"/>
      <c r="Q119" s="72"/>
      <c r="R119" s="72"/>
      <c r="S119" s="403"/>
      <c r="T119" s="390">
        <f t="shared" si="12"/>
        <v>0</v>
      </c>
      <c r="U119" s="216">
        <f t="shared" si="13"/>
        <v>0</v>
      </c>
      <c r="V119" s="350">
        <f>D91</f>
        <v>2061</v>
      </c>
      <c r="W119" s="380" t="s">
        <v>84</v>
      </c>
      <c r="X119" s="466">
        <f t="shared" si="14"/>
        <v>0</v>
      </c>
      <c r="Y119" s="345"/>
    </row>
    <row r="120" spans="1:25" ht="16.5" thickBot="1" x14ac:dyDescent="0.3">
      <c r="A120" s="58"/>
      <c r="B120" s="353"/>
      <c r="C120" s="353"/>
      <c r="D120" s="353"/>
      <c r="E120" s="353"/>
      <c r="F120" s="353"/>
      <c r="G120" s="354"/>
      <c r="H120" s="347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199"/>
      <c r="U120" s="199"/>
      <c r="V120" s="199"/>
      <c r="W120" s="458" t="s">
        <v>85</v>
      </c>
      <c r="X120" s="466">
        <f t="shared" si="14"/>
        <v>0</v>
      </c>
      <c r="Y120" s="345"/>
    </row>
    <row r="121" spans="1:25" ht="16.5" thickBot="1" x14ac:dyDescent="0.25">
      <c r="A121" s="58"/>
      <c r="B121" s="353"/>
      <c r="C121" s="353"/>
      <c r="D121" s="353"/>
      <c r="E121" s="353"/>
      <c r="F121" s="353"/>
      <c r="G121" s="62"/>
      <c r="H121" s="348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386"/>
      <c r="T121" s="400">
        <f t="shared" ref="T121:T130" si="15">SUM(H121,J121,L121,N121,P121,R121,S121)</f>
        <v>0</v>
      </c>
      <c r="U121" s="216">
        <f>($T121)/$D$91</f>
        <v>0</v>
      </c>
      <c r="V121" s="350">
        <f>D91</f>
        <v>2061</v>
      </c>
      <c r="W121" s="401" t="s">
        <v>205</v>
      </c>
      <c r="X121" s="466">
        <f t="shared" si="14"/>
        <v>0</v>
      </c>
      <c r="Y121" s="464" t="s">
        <v>282</v>
      </c>
    </row>
    <row r="122" spans="1:25" ht="16.5" thickBot="1" x14ac:dyDescent="0.25">
      <c r="A122" s="58"/>
      <c r="B122" s="353"/>
      <c r="C122" s="353"/>
      <c r="D122" s="353"/>
      <c r="E122" s="353"/>
      <c r="F122" s="353"/>
      <c r="G122" s="62"/>
      <c r="H122" s="355">
        <v>2</v>
      </c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389"/>
      <c r="T122" s="390">
        <f t="shared" si="15"/>
        <v>2</v>
      </c>
      <c r="U122" s="216">
        <f t="shared" ref="U122:U130" si="16">($T122)/$D$91</f>
        <v>9.7040271712760793E-4</v>
      </c>
      <c r="V122" s="350">
        <f>D91</f>
        <v>2061</v>
      </c>
      <c r="W122" s="391" t="s">
        <v>87</v>
      </c>
      <c r="X122" s="466">
        <f t="shared" si="14"/>
        <v>2</v>
      </c>
      <c r="Y122" s="464" t="s">
        <v>284</v>
      </c>
    </row>
    <row r="123" spans="1:25" ht="16.5" thickBot="1" x14ac:dyDescent="0.25">
      <c r="A123" s="58"/>
      <c r="B123" s="353"/>
      <c r="C123" s="353"/>
      <c r="D123" s="353"/>
      <c r="E123" s="353"/>
      <c r="F123" s="353"/>
      <c r="G123" s="62"/>
      <c r="H123" s="355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389"/>
      <c r="T123" s="390">
        <f t="shared" si="15"/>
        <v>0</v>
      </c>
      <c r="U123" s="216">
        <f t="shared" si="16"/>
        <v>0</v>
      </c>
      <c r="V123" s="350">
        <f>D91</f>
        <v>2061</v>
      </c>
      <c r="W123" s="391" t="s">
        <v>75</v>
      </c>
      <c r="X123" s="466">
        <f t="shared" si="14"/>
        <v>0</v>
      </c>
      <c r="Y123" s="439" t="s">
        <v>283</v>
      </c>
    </row>
    <row r="124" spans="1:25" ht="16.5" thickBot="1" x14ac:dyDescent="0.25">
      <c r="A124" s="58"/>
      <c r="B124" s="353"/>
      <c r="C124" s="353"/>
      <c r="D124" s="353"/>
      <c r="E124" s="353"/>
      <c r="F124" s="353"/>
      <c r="G124" s="62"/>
      <c r="H124" s="355">
        <v>2</v>
      </c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389"/>
      <c r="T124" s="390">
        <f t="shared" si="15"/>
        <v>2</v>
      </c>
      <c r="U124" s="216">
        <f t="shared" si="16"/>
        <v>9.7040271712760793E-4</v>
      </c>
      <c r="V124" s="350" t="str">
        <f>D90</f>
        <v>Build QTY</v>
      </c>
      <c r="W124" s="272" t="s">
        <v>183</v>
      </c>
      <c r="X124" s="466">
        <f t="shared" si="14"/>
        <v>2</v>
      </c>
      <c r="Y124" s="439"/>
    </row>
    <row r="125" spans="1:25" ht="16.5" thickBot="1" x14ac:dyDescent="0.25">
      <c r="A125" s="58"/>
      <c r="B125" s="353"/>
      <c r="C125" s="353"/>
      <c r="D125" s="353"/>
      <c r="E125" s="353"/>
      <c r="F125" s="353"/>
      <c r="G125" s="62"/>
      <c r="H125" s="355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389"/>
      <c r="T125" s="390">
        <f t="shared" si="15"/>
        <v>0</v>
      </c>
      <c r="U125" s="216">
        <f t="shared" si="16"/>
        <v>0</v>
      </c>
      <c r="V125" s="350">
        <f>D91</f>
        <v>2061</v>
      </c>
      <c r="W125" s="391" t="s">
        <v>214</v>
      </c>
      <c r="X125" s="466">
        <f t="shared" si="14"/>
        <v>0</v>
      </c>
      <c r="Y125" s="439"/>
    </row>
    <row r="126" spans="1:25" ht="16.5" thickBot="1" x14ac:dyDescent="0.25">
      <c r="A126" s="58"/>
      <c r="B126" s="353"/>
      <c r="C126" s="353"/>
      <c r="D126" s="353"/>
      <c r="E126" s="353"/>
      <c r="F126" s="353"/>
      <c r="G126" s="62"/>
      <c r="H126" s="355">
        <v>2</v>
      </c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389"/>
      <c r="T126" s="390">
        <f t="shared" si="15"/>
        <v>2</v>
      </c>
      <c r="U126" s="216">
        <f t="shared" si="16"/>
        <v>9.7040271712760793E-4</v>
      </c>
      <c r="V126" s="350">
        <f>D91</f>
        <v>2061</v>
      </c>
      <c r="W126" s="401" t="s">
        <v>16</v>
      </c>
      <c r="X126" s="466">
        <f t="shared" si="14"/>
        <v>2</v>
      </c>
      <c r="Y126" s="439"/>
    </row>
    <row r="127" spans="1:25" ht="16.5" thickBot="1" x14ac:dyDescent="0.25">
      <c r="A127" s="58"/>
      <c r="B127" s="353"/>
      <c r="C127" s="353"/>
      <c r="D127" s="353"/>
      <c r="E127" s="353"/>
      <c r="F127" s="353"/>
      <c r="G127" s="62"/>
      <c r="H127" s="355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389"/>
      <c r="T127" s="390">
        <f t="shared" si="15"/>
        <v>0</v>
      </c>
      <c r="U127" s="216">
        <f t="shared" si="16"/>
        <v>0</v>
      </c>
      <c r="V127" s="350">
        <f>D91</f>
        <v>2061</v>
      </c>
      <c r="W127" s="365" t="s">
        <v>271</v>
      </c>
      <c r="X127" s="466">
        <f t="shared" si="14"/>
        <v>0</v>
      </c>
      <c r="Y127" s="439"/>
    </row>
    <row r="128" spans="1:25" ht="16.5" thickBot="1" x14ac:dyDescent="0.25">
      <c r="A128" s="58"/>
      <c r="B128" s="353"/>
      <c r="C128" s="353"/>
      <c r="D128" s="353"/>
      <c r="E128" s="353"/>
      <c r="F128" s="353"/>
      <c r="G128" s="62"/>
      <c r="H128" s="361">
        <v>3</v>
      </c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403"/>
      <c r="T128" s="390">
        <f t="shared" si="15"/>
        <v>3</v>
      </c>
      <c r="U128" s="216">
        <f t="shared" si="16"/>
        <v>1.455604075691412E-3</v>
      </c>
      <c r="V128" s="350">
        <f>D91</f>
        <v>2061</v>
      </c>
      <c r="W128" s="380" t="s">
        <v>37</v>
      </c>
      <c r="X128" s="466">
        <f t="shared" si="14"/>
        <v>3</v>
      </c>
      <c r="Y128" s="439"/>
    </row>
    <row r="129" spans="1:25" ht="16.5" thickBot="1" x14ac:dyDescent="0.25">
      <c r="A129" s="353"/>
      <c r="B129" s="353"/>
      <c r="C129" s="353"/>
      <c r="D129" s="353"/>
      <c r="E129" s="353"/>
      <c r="F129" s="353"/>
      <c r="G129" s="62"/>
      <c r="H129" s="361">
        <v>5</v>
      </c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403"/>
      <c r="T129" s="390">
        <f t="shared" si="15"/>
        <v>5</v>
      </c>
      <c r="U129" s="216">
        <f t="shared" si="16"/>
        <v>2.4260067928190197E-3</v>
      </c>
      <c r="V129" s="350">
        <f>D91</f>
        <v>2061</v>
      </c>
      <c r="W129" s="380" t="s">
        <v>28</v>
      </c>
      <c r="X129" s="466">
        <f t="shared" si="14"/>
        <v>5</v>
      </c>
      <c r="Y129" s="439"/>
    </row>
    <row r="130" spans="1:25" ht="16.5" thickBot="1" x14ac:dyDescent="0.25">
      <c r="A130" s="188"/>
      <c r="B130" s="189"/>
      <c r="C130" s="189"/>
      <c r="D130" s="189"/>
      <c r="E130" s="189"/>
      <c r="F130" s="189"/>
      <c r="G130" s="196"/>
      <c r="H130" s="361">
        <v>3</v>
      </c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403"/>
      <c r="T130" s="404">
        <f t="shared" si="15"/>
        <v>3</v>
      </c>
      <c r="U130" s="320">
        <f t="shared" si="16"/>
        <v>1.455604075691412E-3</v>
      </c>
      <c r="V130" s="350">
        <f>D91</f>
        <v>2061</v>
      </c>
      <c r="W130" s="397" t="s">
        <v>163</v>
      </c>
      <c r="X130" s="385">
        <f t="shared" si="14"/>
        <v>3</v>
      </c>
      <c r="Y130" s="465"/>
    </row>
    <row r="131" spans="1:25" ht="15.75" thickBot="1" x14ac:dyDescent="0.25">
      <c r="G131" s="53" t="s">
        <v>5</v>
      </c>
      <c r="H131" s="63">
        <f>SUM(H92:H130)</f>
        <v>141</v>
      </c>
      <c r="I131" s="63">
        <f t="shared" ref="I131:R131" si="17">SUM(I92:I130)</f>
        <v>42</v>
      </c>
      <c r="J131" s="63">
        <f t="shared" si="17"/>
        <v>28</v>
      </c>
      <c r="K131" s="63">
        <f t="shared" si="17"/>
        <v>0</v>
      </c>
      <c r="L131" s="63">
        <f t="shared" si="17"/>
        <v>0</v>
      </c>
      <c r="M131" s="63">
        <f t="shared" si="17"/>
        <v>0</v>
      </c>
      <c r="N131" s="63">
        <f t="shared" si="17"/>
        <v>0</v>
      </c>
      <c r="O131" s="63">
        <f t="shared" si="17"/>
        <v>0</v>
      </c>
      <c r="P131" s="63">
        <f t="shared" si="17"/>
        <v>0</v>
      </c>
      <c r="Q131" s="63">
        <f t="shared" si="17"/>
        <v>0</v>
      </c>
      <c r="R131" s="63">
        <f t="shared" si="17"/>
        <v>0</v>
      </c>
      <c r="S131" s="63">
        <f>SUM(S92:S130)</f>
        <v>68</v>
      </c>
      <c r="T131" s="405">
        <f>SUM(H131,J131,L131,N131,P131,R131,S131)</f>
        <v>237</v>
      </c>
      <c r="U131" s="216">
        <f>($T131)/$D$91</f>
        <v>0.11499272197962154</v>
      </c>
      <c r="V131" s="350">
        <f>D91</f>
        <v>2061</v>
      </c>
      <c r="W131" s="11"/>
      <c r="Y131" s="7"/>
    </row>
    <row r="134" spans="1:25" ht="15.75" thickBot="1" x14ac:dyDescent="0.3"/>
    <row r="135" spans="1:25" ht="75.75" thickBot="1" x14ac:dyDescent="0.3">
      <c r="A135" s="48" t="s">
        <v>23</v>
      </c>
      <c r="B135" s="49" t="s">
        <v>50</v>
      </c>
      <c r="C135" s="49" t="s">
        <v>55</v>
      </c>
      <c r="D135" s="49" t="s">
        <v>18</v>
      </c>
      <c r="E135" s="48" t="s">
        <v>17</v>
      </c>
      <c r="F135" s="50" t="s">
        <v>1</v>
      </c>
      <c r="G135" s="51" t="s">
        <v>24</v>
      </c>
      <c r="H135" s="52" t="s">
        <v>76</v>
      </c>
      <c r="I135" s="52" t="s">
        <v>77</v>
      </c>
      <c r="J135" s="52" t="s">
        <v>56</v>
      </c>
      <c r="K135" s="52" t="s">
        <v>61</v>
      </c>
      <c r="L135" s="52" t="s">
        <v>57</v>
      </c>
      <c r="M135" s="52" t="s">
        <v>62</v>
      </c>
      <c r="N135" s="52" t="s">
        <v>58</v>
      </c>
      <c r="O135" s="52" t="s">
        <v>63</v>
      </c>
      <c r="P135" s="52" t="s">
        <v>59</v>
      </c>
      <c r="Q135" s="52" t="s">
        <v>78</v>
      </c>
      <c r="R135" s="52" t="s">
        <v>128</v>
      </c>
      <c r="S135" s="52" t="s">
        <v>43</v>
      </c>
      <c r="T135" s="49" t="s">
        <v>5</v>
      </c>
      <c r="U135" s="48" t="s">
        <v>2</v>
      </c>
      <c r="V135" s="86" t="s">
        <v>73</v>
      </c>
      <c r="W135" s="87" t="s">
        <v>21</v>
      </c>
      <c r="X135" s="49" t="s">
        <v>18</v>
      </c>
      <c r="Y135" s="88" t="s">
        <v>7</v>
      </c>
    </row>
    <row r="136" spans="1:25" ht="15.75" thickBot="1" x14ac:dyDescent="0.3">
      <c r="A136" s="447">
        <v>1484983</v>
      </c>
      <c r="B136" s="383" t="s">
        <v>245</v>
      </c>
      <c r="C136" s="447">
        <v>1920</v>
      </c>
      <c r="D136" s="447">
        <v>2187</v>
      </c>
      <c r="E136" s="447">
        <v>1821</v>
      </c>
      <c r="F136" s="448">
        <f>E136/D136</f>
        <v>0.83264746227709185</v>
      </c>
      <c r="G136" s="384">
        <v>45033</v>
      </c>
      <c r="H136" s="347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92"/>
      <c r="U136" s="199"/>
      <c r="V136" s="200"/>
      <c r="W136" s="93" t="s">
        <v>79</v>
      </c>
      <c r="X136" s="385">
        <v>578.5</v>
      </c>
      <c r="Y136" s="45" t="s">
        <v>134</v>
      </c>
    </row>
    <row r="137" spans="1:25" ht="16.5" thickBot="1" x14ac:dyDescent="0.25">
      <c r="A137" s="55"/>
      <c r="B137" s="56"/>
      <c r="C137" s="56"/>
      <c r="D137" s="56"/>
      <c r="E137" s="56"/>
      <c r="F137" s="56"/>
      <c r="G137" s="57"/>
      <c r="H137" s="348">
        <v>33</v>
      </c>
      <c r="I137" s="65">
        <f>2+9+10+6+5</f>
        <v>32</v>
      </c>
      <c r="J137" s="65">
        <v>47</v>
      </c>
      <c r="K137" s="65"/>
      <c r="L137" s="65">
        <v>6</v>
      </c>
      <c r="M137" s="65"/>
      <c r="N137" s="65"/>
      <c r="O137" s="65"/>
      <c r="P137" s="65"/>
      <c r="Q137" s="65"/>
      <c r="R137" s="65"/>
      <c r="S137" s="386">
        <v>6</v>
      </c>
      <c r="T137" s="387">
        <f t="shared" ref="T137:T164" si="18">SUM(H137,J137,L137,N137,P137,R137,S137)</f>
        <v>92</v>
      </c>
      <c r="U137" s="216">
        <f>($T137)/$D$136</f>
        <v>4.2066758116140829E-2</v>
      </c>
      <c r="V137" s="350">
        <f>D136</f>
        <v>2187</v>
      </c>
      <c r="W137" s="388" t="s">
        <v>16</v>
      </c>
      <c r="X137" s="56">
        <f>T137</f>
        <v>92</v>
      </c>
      <c r="Y137" s="358"/>
    </row>
    <row r="138" spans="1:25" ht="16.5" thickBot="1" x14ac:dyDescent="0.25">
      <c r="A138" s="58"/>
      <c r="B138" s="353"/>
      <c r="C138" s="353"/>
      <c r="D138" s="353"/>
      <c r="E138" s="353"/>
      <c r="F138" s="353"/>
      <c r="G138" s="354"/>
      <c r="H138" s="355">
        <v>72</v>
      </c>
      <c r="I138" s="67">
        <f>15+10+30+17</f>
        <v>72</v>
      </c>
      <c r="J138" s="67">
        <v>3</v>
      </c>
      <c r="K138" s="67"/>
      <c r="L138" s="67"/>
      <c r="M138" s="67"/>
      <c r="N138" s="67"/>
      <c r="O138" s="67"/>
      <c r="P138" s="67"/>
      <c r="Q138" s="67"/>
      <c r="R138" s="67"/>
      <c r="S138" s="389">
        <v>8</v>
      </c>
      <c r="T138" s="390">
        <f t="shared" si="18"/>
        <v>83</v>
      </c>
      <c r="U138" s="216">
        <f t="shared" ref="U138:U164" si="19">($T138)/$D$136</f>
        <v>3.7951531778692274E-2</v>
      </c>
      <c r="V138" s="350">
        <f>D136</f>
        <v>2187</v>
      </c>
      <c r="W138" s="391" t="s">
        <v>6</v>
      </c>
      <c r="X138" s="56">
        <f t="shared" ref="X138:X175" si="20">T138</f>
        <v>83</v>
      </c>
      <c r="Y138" s="358"/>
    </row>
    <row r="139" spans="1:25" ht="16.5" thickBot="1" x14ac:dyDescent="0.25">
      <c r="A139" s="58"/>
      <c r="B139" s="353"/>
      <c r="C139" s="353"/>
      <c r="D139" s="353"/>
      <c r="E139" s="353"/>
      <c r="F139" s="353"/>
      <c r="G139" s="354"/>
      <c r="H139" s="355">
        <v>22</v>
      </c>
      <c r="I139" s="67">
        <f>10+2+5+5</f>
        <v>22</v>
      </c>
      <c r="J139" s="67">
        <v>1</v>
      </c>
      <c r="K139" s="67"/>
      <c r="L139" s="67"/>
      <c r="M139" s="67"/>
      <c r="N139" s="67"/>
      <c r="O139" s="67"/>
      <c r="P139" s="67"/>
      <c r="Q139" s="67"/>
      <c r="R139" s="67"/>
      <c r="S139" s="389">
        <v>2</v>
      </c>
      <c r="T139" s="390">
        <f t="shared" si="18"/>
        <v>25</v>
      </c>
      <c r="U139" s="216">
        <f t="shared" si="19"/>
        <v>1.1431184270690443E-2</v>
      </c>
      <c r="V139" s="350">
        <f>D136</f>
        <v>2187</v>
      </c>
      <c r="W139" s="391" t="s">
        <v>14</v>
      </c>
      <c r="X139" s="56">
        <f t="shared" si="20"/>
        <v>25</v>
      </c>
      <c r="Y139" s="358"/>
    </row>
    <row r="140" spans="1:25" ht="16.5" thickBot="1" x14ac:dyDescent="0.25">
      <c r="A140" s="58"/>
      <c r="B140" s="353"/>
      <c r="C140" s="353"/>
      <c r="D140" s="353"/>
      <c r="E140" s="353"/>
      <c r="F140" s="353"/>
      <c r="G140" s="354"/>
      <c r="H140" s="355">
        <v>3</v>
      </c>
      <c r="I140" s="67">
        <f>2+1</f>
        <v>3</v>
      </c>
      <c r="J140" s="67"/>
      <c r="K140" s="67"/>
      <c r="L140" s="67"/>
      <c r="M140" s="67"/>
      <c r="N140" s="67"/>
      <c r="O140" s="67"/>
      <c r="P140" s="67"/>
      <c r="Q140" s="67"/>
      <c r="R140" s="67"/>
      <c r="S140" s="389">
        <v>3</v>
      </c>
      <c r="T140" s="390">
        <f t="shared" si="18"/>
        <v>6</v>
      </c>
      <c r="U140" s="216">
        <f t="shared" si="19"/>
        <v>2.7434842249657062E-3</v>
      </c>
      <c r="V140" s="350">
        <f>D136</f>
        <v>2187</v>
      </c>
      <c r="W140" s="391" t="s">
        <v>15</v>
      </c>
      <c r="X140" s="56">
        <f t="shared" si="20"/>
        <v>6</v>
      </c>
      <c r="Y140" s="359"/>
    </row>
    <row r="141" spans="1:25" ht="16.5" thickBot="1" x14ac:dyDescent="0.25">
      <c r="A141" s="58"/>
      <c r="B141" s="353"/>
      <c r="C141" s="353"/>
      <c r="D141" s="353"/>
      <c r="E141" s="353"/>
      <c r="F141" s="353"/>
      <c r="G141" s="354"/>
      <c r="H141" s="355">
        <v>1</v>
      </c>
      <c r="I141" s="67">
        <v>1</v>
      </c>
      <c r="J141" s="67"/>
      <c r="K141" s="67"/>
      <c r="L141" s="67">
        <v>1</v>
      </c>
      <c r="M141" s="67"/>
      <c r="N141" s="67"/>
      <c r="O141" s="67"/>
      <c r="P141" s="67"/>
      <c r="Q141" s="67"/>
      <c r="R141" s="67"/>
      <c r="S141" s="389">
        <v>1</v>
      </c>
      <c r="T141" s="390">
        <f t="shared" si="18"/>
        <v>3</v>
      </c>
      <c r="U141" s="216">
        <f t="shared" si="19"/>
        <v>1.3717421124828531E-3</v>
      </c>
      <c r="V141" s="350">
        <f>D136</f>
        <v>2187</v>
      </c>
      <c r="W141" s="391" t="s">
        <v>32</v>
      </c>
      <c r="X141" s="56">
        <f t="shared" si="20"/>
        <v>3</v>
      </c>
      <c r="Y141" s="359"/>
    </row>
    <row r="142" spans="1:25" ht="16.5" thickBot="1" x14ac:dyDescent="0.25">
      <c r="A142" s="58"/>
      <c r="B142" s="353"/>
      <c r="C142" s="353"/>
      <c r="D142" s="353"/>
      <c r="E142" s="353"/>
      <c r="F142" s="353"/>
      <c r="G142" s="354"/>
      <c r="H142" s="355"/>
      <c r="I142" s="67"/>
      <c r="J142" s="67"/>
      <c r="K142" s="67"/>
      <c r="L142" s="67">
        <v>1</v>
      </c>
      <c r="M142" s="67"/>
      <c r="N142" s="67"/>
      <c r="O142" s="67"/>
      <c r="P142" s="67"/>
      <c r="Q142" s="67"/>
      <c r="R142" s="67"/>
      <c r="S142" s="389"/>
      <c r="T142" s="390">
        <f t="shared" si="18"/>
        <v>1</v>
      </c>
      <c r="U142" s="216">
        <f t="shared" si="19"/>
        <v>4.5724737082761773E-4</v>
      </c>
      <c r="V142" s="350">
        <f>D136</f>
        <v>2187</v>
      </c>
      <c r="W142" s="391" t="s">
        <v>33</v>
      </c>
      <c r="X142" s="56">
        <f t="shared" si="20"/>
        <v>1</v>
      </c>
      <c r="Y142" s="359"/>
    </row>
    <row r="143" spans="1:25" ht="16.5" thickBot="1" x14ac:dyDescent="0.25">
      <c r="A143" s="58"/>
      <c r="B143" s="353"/>
      <c r="C143" s="353"/>
      <c r="D143" s="353"/>
      <c r="E143" s="353"/>
      <c r="F143" s="353"/>
      <c r="G143" s="354"/>
      <c r="H143" s="355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389"/>
      <c r="T143" s="390">
        <f t="shared" si="18"/>
        <v>0</v>
      </c>
      <c r="U143" s="216">
        <f t="shared" si="19"/>
        <v>0</v>
      </c>
      <c r="V143" s="350">
        <f>D136</f>
        <v>2187</v>
      </c>
      <c r="W143" s="391" t="s">
        <v>29</v>
      </c>
      <c r="X143" s="56">
        <f t="shared" si="20"/>
        <v>0</v>
      </c>
      <c r="Y143" s="359"/>
    </row>
    <row r="144" spans="1:25" ht="16.5" thickBot="1" x14ac:dyDescent="0.25">
      <c r="A144" s="58"/>
      <c r="B144" s="353"/>
      <c r="C144" s="353"/>
      <c r="D144" s="353"/>
      <c r="E144" s="353"/>
      <c r="F144" s="353"/>
      <c r="G144" s="354"/>
      <c r="H144" s="355">
        <v>4</v>
      </c>
      <c r="I144" s="67">
        <f>1+2+1</f>
        <v>4</v>
      </c>
      <c r="J144" s="67"/>
      <c r="K144" s="67"/>
      <c r="L144" s="67"/>
      <c r="M144" s="67"/>
      <c r="N144" s="67"/>
      <c r="O144" s="67"/>
      <c r="P144" s="67"/>
      <c r="Q144" s="67"/>
      <c r="R144" s="67"/>
      <c r="S144" s="389"/>
      <c r="T144" s="390">
        <f t="shared" si="18"/>
        <v>4</v>
      </c>
      <c r="U144" s="216">
        <f t="shared" si="19"/>
        <v>1.8289894833104709E-3</v>
      </c>
      <c r="V144" s="350">
        <f>D136</f>
        <v>2187</v>
      </c>
      <c r="W144" s="391" t="s">
        <v>31</v>
      </c>
      <c r="X144" s="56">
        <f t="shared" si="20"/>
        <v>4</v>
      </c>
      <c r="Y144" s="359"/>
    </row>
    <row r="145" spans="1:25" ht="16.5" thickBot="1" x14ac:dyDescent="0.25">
      <c r="A145" s="58"/>
      <c r="B145" s="353"/>
      <c r="C145" s="353"/>
      <c r="D145" s="353"/>
      <c r="E145" s="353"/>
      <c r="F145" s="353"/>
      <c r="G145" s="354"/>
      <c r="H145" s="355">
        <v>4</v>
      </c>
      <c r="I145" s="67">
        <f>3+1</f>
        <v>4</v>
      </c>
      <c r="J145" s="67"/>
      <c r="K145" s="67"/>
      <c r="L145" s="67"/>
      <c r="M145" s="67"/>
      <c r="N145" s="67"/>
      <c r="O145" s="67"/>
      <c r="P145" s="67"/>
      <c r="Q145" s="67"/>
      <c r="R145" s="67"/>
      <c r="S145" s="389">
        <v>1</v>
      </c>
      <c r="T145" s="390">
        <f t="shared" si="18"/>
        <v>5</v>
      </c>
      <c r="U145" s="216">
        <f t="shared" si="19"/>
        <v>2.2862368541380889E-3</v>
      </c>
      <c r="V145" s="350">
        <f>D136</f>
        <v>2187</v>
      </c>
      <c r="W145" s="391" t="s">
        <v>0</v>
      </c>
      <c r="X145" s="56">
        <f t="shared" si="20"/>
        <v>5</v>
      </c>
      <c r="Y145" s="358"/>
    </row>
    <row r="146" spans="1:25" ht="16.5" thickBot="1" x14ac:dyDescent="0.25">
      <c r="A146" s="58"/>
      <c r="B146" s="353"/>
      <c r="C146" s="353"/>
      <c r="D146" s="353"/>
      <c r="E146" s="353"/>
      <c r="F146" s="353" t="s">
        <v>109</v>
      </c>
      <c r="G146" s="354"/>
      <c r="H146" s="355">
        <v>17</v>
      </c>
      <c r="I146" s="67">
        <f>3+9+5</f>
        <v>17</v>
      </c>
      <c r="J146" s="67"/>
      <c r="K146" s="67"/>
      <c r="L146" s="67"/>
      <c r="M146" s="67"/>
      <c r="N146" s="67"/>
      <c r="O146" s="67"/>
      <c r="P146" s="67"/>
      <c r="Q146" s="67"/>
      <c r="R146" s="67"/>
      <c r="S146" s="389">
        <v>5</v>
      </c>
      <c r="T146" s="390">
        <f t="shared" si="18"/>
        <v>22</v>
      </c>
      <c r="U146" s="216">
        <f t="shared" si="19"/>
        <v>1.0059442158207591E-2</v>
      </c>
      <c r="V146" s="350">
        <f>D136</f>
        <v>2187</v>
      </c>
      <c r="W146" s="391" t="s">
        <v>12</v>
      </c>
      <c r="X146" s="56">
        <f t="shared" si="20"/>
        <v>22</v>
      </c>
      <c r="Y146" s="360"/>
    </row>
    <row r="147" spans="1:25" ht="16.5" thickBot="1" x14ac:dyDescent="0.25">
      <c r="A147" s="58"/>
      <c r="B147" s="353"/>
      <c r="C147" s="353"/>
      <c r="D147" s="353"/>
      <c r="E147" s="353"/>
      <c r="F147" s="353"/>
      <c r="G147" s="354"/>
      <c r="H147" s="355">
        <v>1</v>
      </c>
      <c r="I147" s="67">
        <v>1</v>
      </c>
      <c r="J147" s="67"/>
      <c r="K147" s="67"/>
      <c r="L147" s="67"/>
      <c r="M147" s="67"/>
      <c r="N147" s="67"/>
      <c r="O147" s="67"/>
      <c r="P147" s="67"/>
      <c r="Q147" s="67"/>
      <c r="R147" s="67"/>
      <c r="S147" s="389"/>
      <c r="T147" s="390">
        <f t="shared" si="18"/>
        <v>1</v>
      </c>
      <c r="U147" s="216">
        <f t="shared" si="19"/>
        <v>4.5724737082761773E-4</v>
      </c>
      <c r="V147" s="350">
        <f>D136</f>
        <v>2187</v>
      </c>
      <c r="W147" s="391" t="s">
        <v>35</v>
      </c>
      <c r="X147" s="56">
        <f t="shared" si="20"/>
        <v>1</v>
      </c>
      <c r="Y147" s="360"/>
    </row>
    <row r="148" spans="1:25" ht="16.5" thickBot="1" x14ac:dyDescent="0.25">
      <c r="A148" s="58"/>
      <c r="B148" s="353"/>
      <c r="C148" s="353"/>
      <c r="D148" s="353"/>
      <c r="E148" s="353"/>
      <c r="F148" s="353"/>
      <c r="G148" s="354"/>
      <c r="H148" s="355">
        <v>4</v>
      </c>
      <c r="I148" s="67">
        <f>4</f>
        <v>4</v>
      </c>
      <c r="J148" s="67"/>
      <c r="K148" s="67"/>
      <c r="L148" s="67"/>
      <c r="M148" s="67"/>
      <c r="N148" s="67"/>
      <c r="O148" s="67"/>
      <c r="P148" s="67"/>
      <c r="Q148" s="67"/>
      <c r="R148" s="67"/>
      <c r="S148" s="389"/>
      <c r="T148" s="390">
        <f t="shared" si="18"/>
        <v>4</v>
      </c>
      <c r="U148" s="216">
        <f t="shared" si="19"/>
        <v>1.8289894833104709E-3</v>
      </c>
      <c r="V148" s="350">
        <f>D136</f>
        <v>2187</v>
      </c>
      <c r="W148" s="401" t="s">
        <v>28</v>
      </c>
      <c r="X148" s="56">
        <f t="shared" si="20"/>
        <v>4</v>
      </c>
      <c r="Y148" s="416"/>
    </row>
    <row r="149" spans="1:25" ht="16.5" thickBot="1" x14ac:dyDescent="0.25">
      <c r="A149" s="58"/>
      <c r="B149" s="353"/>
      <c r="C149" s="353"/>
      <c r="D149" s="353"/>
      <c r="E149" s="353"/>
      <c r="F149" s="353"/>
      <c r="G149" s="62"/>
      <c r="H149" s="364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389">
        <v>32</v>
      </c>
      <c r="T149" s="390">
        <f t="shared" si="18"/>
        <v>32</v>
      </c>
      <c r="U149" s="216">
        <f t="shared" si="19"/>
        <v>1.4631915866483767E-2</v>
      </c>
      <c r="V149" s="350">
        <f>D136</f>
        <v>2187</v>
      </c>
      <c r="W149" s="365" t="s">
        <v>286</v>
      </c>
      <c r="X149" s="56">
        <f t="shared" si="20"/>
        <v>32</v>
      </c>
      <c r="Y149" s="372"/>
    </row>
    <row r="150" spans="1:25" ht="16.5" thickBot="1" x14ac:dyDescent="0.25">
      <c r="A150" s="58"/>
      <c r="B150" s="353"/>
      <c r="C150" s="353"/>
      <c r="D150" s="353"/>
      <c r="E150" s="353"/>
      <c r="F150" s="353"/>
      <c r="G150" s="62"/>
      <c r="H150" s="364">
        <v>11</v>
      </c>
      <c r="I150" s="67">
        <f>4+7</f>
        <v>11</v>
      </c>
      <c r="J150" s="67"/>
      <c r="K150" s="67"/>
      <c r="L150" s="67"/>
      <c r="M150" s="67"/>
      <c r="N150" s="67"/>
      <c r="O150" s="67"/>
      <c r="P150" s="67"/>
      <c r="Q150" s="67"/>
      <c r="R150" s="67"/>
      <c r="S150" s="389"/>
      <c r="T150" s="390">
        <f t="shared" si="18"/>
        <v>11</v>
      </c>
      <c r="U150" s="216">
        <f t="shared" si="19"/>
        <v>5.0297210791037956E-3</v>
      </c>
      <c r="V150" s="350">
        <f>D136</f>
        <v>2187</v>
      </c>
      <c r="W150" s="391" t="s">
        <v>202</v>
      </c>
      <c r="X150" s="466">
        <f t="shared" si="20"/>
        <v>11</v>
      </c>
      <c r="Y150" s="433"/>
    </row>
    <row r="151" spans="1:25" ht="16.5" thickBot="1" x14ac:dyDescent="0.25">
      <c r="A151" s="58"/>
      <c r="B151" s="353"/>
      <c r="C151" s="353"/>
      <c r="D151" s="353"/>
      <c r="E151" s="353"/>
      <c r="F151" s="353"/>
      <c r="G151" s="62"/>
      <c r="H151" s="392">
        <v>18</v>
      </c>
      <c r="I151" s="393">
        <f>2+4+12</f>
        <v>18</v>
      </c>
      <c r="J151" s="393"/>
      <c r="K151" s="393"/>
      <c r="L151" s="393"/>
      <c r="M151" s="393"/>
      <c r="N151" s="393"/>
      <c r="O151" s="393"/>
      <c r="P151" s="393"/>
      <c r="Q151" s="393"/>
      <c r="R151" s="393"/>
      <c r="S151" s="394"/>
      <c r="T151" s="395">
        <f t="shared" si="18"/>
        <v>18</v>
      </c>
      <c r="U151" s="320">
        <f t="shared" si="19"/>
        <v>8.23045267489712E-3</v>
      </c>
      <c r="V151" s="396">
        <f>D136</f>
        <v>2187</v>
      </c>
      <c r="W151" s="397" t="s">
        <v>174</v>
      </c>
      <c r="X151" s="466">
        <f t="shared" si="20"/>
        <v>18</v>
      </c>
      <c r="Y151" s="461"/>
    </row>
    <row r="152" spans="1:25" ht="16.5" thickBot="1" x14ac:dyDescent="0.25">
      <c r="A152" s="58"/>
      <c r="B152" s="353"/>
      <c r="C152" s="353"/>
      <c r="D152" s="353"/>
      <c r="E152" s="353"/>
      <c r="F152" s="353"/>
      <c r="G152" s="354"/>
      <c r="H152" s="348"/>
      <c r="I152" s="398">
        <v>13</v>
      </c>
      <c r="J152" s="68">
        <v>1</v>
      </c>
      <c r="K152" s="68">
        <v>1</v>
      </c>
      <c r="L152" s="68">
        <v>1</v>
      </c>
      <c r="M152" s="68"/>
      <c r="N152" s="68"/>
      <c r="O152" s="68"/>
      <c r="P152" s="68"/>
      <c r="Q152" s="68"/>
      <c r="R152" s="68"/>
      <c r="S152" s="399"/>
      <c r="T152" s="400">
        <f t="shared" si="18"/>
        <v>2</v>
      </c>
      <c r="U152" s="216">
        <f t="shared" si="19"/>
        <v>9.1449474165523545E-4</v>
      </c>
      <c r="V152" s="350">
        <f>D136</f>
        <v>2187</v>
      </c>
      <c r="W152" s="401" t="s">
        <v>11</v>
      </c>
      <c r="X152" s="466">
        <f t="shared" si="20"/>
        <v>2</v>
      </c>
      <c r="Y152" s="461"/>
    </row>
    <row r="153" spans="1:25" ht="16.5" thickBot="1" x14ac:dyDescent="0.25">
      <c r="A153" s="58"/>
      <c r="B153" s="353"/>
      <c r="C153" s="353"/>
      <c r="D153" s="353"/>
      <c r="E153" s="353"/>
      <c r="F153" s="353" t="s">
        <v>109</v>
      </c>
      <c r="G153" s="354"/>
      <c r="H153" s="355"/>
      <c r="I153" s="402"/>
      <c r="J153" s="67"/>
      <c r="K153" s="67"/>
      <c r="L153" s="67"/>
      <c r="M153" s="67"/>
      <c r="N153" s="67"/>
      <c r="O153" s="67"/>
      <c r="P153" s="67"/>
      <c r="Q153" s="67"/>
      <c r="R153" s="67"/>
      <c r="S153" s="389"/>
      <c r="T153" s="390">
        <f t="shared" si="18"/>
        <v>0</v>
      </c>
      <c r="U153" s="216">
        <f t="shared" si="19"/>
        <v>0</v>
      </c>
      <c r="V153" s="350">
        <f>D136</f>
        <v>2187</v>
      </c>
      <c r="W153" s="391" t="s">
        <v>30</v>
      </c>
      <c r="X153" s="466">
        <f t="shared" si="20"/>
        <v>0</v>
      </c>
      <c r="Y153" s="461"/>
    </row>
    <row r="154" spans="1:25" ht="16.5" thickBot="1" x14ac:dyDescent="0.25">
      <c r="A154" s="58"/>
      <c r="B154" s="353"/>
      <c r="C154" s="353"/>
      <c r="D154" s="353"/>
      <c r="E154" s="353"/>
      <c r="F154" s="353"/>
      <c r="G154" s="354"/>
      <c r="H154" s="355"/>
      <c r="I154" s="402">
        <v>8</v>
      </c>
      <c r="J154" s="67">
        <v>4</v>
      </c>
      <c r="K154" s="67">
        <v>3</v>
      </c>
      <c r="L154" s="67">
        <v>1</v>
      </c>
      <c r="M154" s="67"/>
      <c r="N154" s="67"/>
      <c r="O154" s="67"/>
      <c r="P154" s="67"/>
      <c r="Q154" s="67"/>
      <c r="R154" s="67"/>
      <c r="S154" s="389">
        <v>2</v>
      </c>
      <c r="T154" s="390">
        <f t="shared" si="18"/>
        <v>7</v>
      </c>
      <c r="U154" s="216">
        <f t="shared" si="19"/>
        <v>3.200731595793324E-3</v>
      </c>
      <c r="V154" s="350">
        <f>D136</f>
        <v>2187</v>
      </c>
      <c r="W154" s="391" t="s">
        <v>3</v>
      </c>
      <c r="X154" s="466">
        <f t="shared" si="20"/>
        <v>7</v>
      </c>
      <c r="Y154" s="462"/>
    </row>
    <row r="155" spans="1:25" ht="16.5" thickBot="1" x14ac:dyDescent="0.25">
      <c r="A155" s="58"/>
      <c r="B155" s="353"/>
      <c r="C155" s="353"/>
      <c r="D155" s="353"/>
      <c r="E155" s="353"/>
      <c r="F155" s="353"/>
      <c r="G155" s="354"/>
      <c r="H155" s="355"/>
      <c r="I155" s="402">
        <v>125</v>
      </c>
      <c r="J155" s="67">
        <v>14</v>
      </c>
      <c r="K155" s="67">
        <v>7</v>
      </c>
      <c r="L155" s="67">
        <v>16</v>
      </c>
      <c r="M155" s="67"/>
      <c r="N155" s="67"/>
      <c r="O155" s="67"/>
      <c r="P155" s="67"/>
      <c r="Q155" s="67"/>
      <c r="R155" s="67"/>
      <c r="S155" s="389">
        <v>1</v>
      </c>
      <c r="T155" s="390">
        <f t="shared" si="18"/>
        <v>31</v>
      </c>
      <c r="U155" s="216">
        <f t="shared" si="19"/>
        <v>1.4174668495656149E-2</v>
      </c>
      <c r="V155" s="350">
        <f>D136</f>
        <v>2187</v>
      </c>
      <c r="W155" s="391" t="s">
        <v>8</v>
      </c>
      <c r="X155" s="466">
        <f t="shared" si="20"/>
        <v>31</v>
      </c>
      <c r="Y155" s="461"/>
    </row>
    <row r="156" spans="1:25" ht="16.5" thickBot="1" x14ac:dyDescent="0.25">
      <c r="A156" s="58"/>
      <c r="B156" s="353"/>
      <c r="C156" s="353"/>
      <c r="D156" s="353"/>
      <c r="E156" s="353"/>
      <c r="F156" s="353"/>
      <c r="G156" s="354"/>
      <c r="H156" s="355"/>
      <c r="I156" s="402"/>
      <c r="J156" s="67"/>
      <c r="K156" s="67"/>
      <c r="L156" s="67"/>
      <c r="M156" s="67"/>
      <c r="N156" s="67"/>
      <c r="O156" s="67"/>
      <c r="P156" s="67"/>
      <c r="Q156" s="67"/>
      <c r="R156" s="67"/>
      <c r="S156" s="389"/>
      <c r="T156" s="390">
        <f t="shared" si="18"/>
        <v>0</v>
      </c>
      <c r="U156" s="216">
        <f t="shared" si="19"/>
        <v>0</v>
      </c>
      <c r="V156" s="350">
        <f>D136</f>
        <v>2187</v>
      </c>
      <c r="W156" s="391" t="s">
        <v>9</v>
      </c>
      <c r="X156" s="466">
        <f t="shared" si="20"/>
        <v>0</v>
      </c>
      <c r="Y156" s="461"/>
    </row>
    <row r="157" spans="1:25" ht="16.5" thickBot="1" x14ac:dyDescent="0.25">
      <c r="A157" s="58"/>
      <c r="B157" s="353"/>
      <c r="C157" s="353"/>
      <c r="D157" s="353"/>
      <c r="E157" s="353"/>
      <c r="F157" s="353"/>
      <c r="G157" s="354"/>
      <c r="H157" s="355"/>
      <c r="I157" s="402"/>
      <c r="J157" s="67"/>
      <c r="K157" s="67"/>
      <c r="L157" s="67">
        <v>1</v>
      </c>
      <c r="M157" s="67"/>
      <c r="N157" s="67"/>
      <c r="O157" s="67"/>
      <c r="P157" s="67"/>
      <c r="Q157" s="67"/>
      <c r="R157" s="67"/>
      <c r="S157" s="389"/>
      <c r="T157" s="390">
        <f t="shared" si="18"/>
        <v>1</v>
      </c>
      <c r="U157" s="216">
        <f t="shared" si="19"/>
        <v>4.5724737082761773E-4</v>
      </c>
      <c r="V157" s="350">
        <f>D136</f>
        <v>2187</v>
      </c>
      <c r="W157" s="391" t="s">
        <v>81</v>
      </c>
      <c r="X157" s="466">
        <f t="shared" si="20"/>
        <v>1</v>
      </c>
      <c r="Y157" s="461"/>
    </row>
    <row r="158" spans="1:25" ht="16.5" thickBot="1" x14ac:dyDescent="0.25">
      <c r="A158" s="58"/>
      <c r="B158" s="353"/>
      <c r="C158" s="353"/>
      <c r="D158" s="353"/>
      <c r="E158" s="353"/>
      <c r="F158" s="353"/>
      <c r="G158" s="354"/>
      <c r="H158" s="355"/>
      <c r="I158" s="402">
        <v>5</v>
      </c>
      <c r="J158" s="67"/>
      <c r="K158" s="67"/>
      <c r="L158" s="67"/>
      <c r="M158" s="67"/>
      <c r="N158" s="67"/>
      <c r="O158" s="67"/>
      <c r="P158" s="67"/>
      <c r="Q158" s="67"/>
      <c r="R158" s="67"/>
      <c r="S158" s="389"/>
      <c r="T158" s="390">
        <f t="shared" si="18"/>
        <v>0</v>
      </c>
      <c r="U158" s="216">
        <f t="shared" si="19"/>
        <v>0</v>
      </c>
      <c r="V158" s="350">
        <f>D136</f>
        <v>2187</v>
      </c>
      <c r="W158" s="391" t="s">
        <v>20</v>
      </c>
      <c r="X158" s="466">
        <f t="shared" si="20"/>
        <v>0</v>
      </c>
      <c r="Y158" s="461"/>
    </row>
    <row r="159" spans="1:25" ht="16.5" thickBot="1" x14ac:dyDescent="0.25">
      <c r="A159" s="58" t="s">
        <v>109</v>
      </c>
      <c r="B159" s="353"/>
      <c r="C159" s="353"/>
      <c r="D159" s="353"/>
      <c r="E159" s="353"/>
      <c r="F159" s="353"/>
      <c r="G159" s="354"/>
      <c r="H159" s="355"/>
      <c r="I159" s="402"/>
      <c r="J159" s="67"/>
      <c r="K159" s="67"/>
      <c r="L159" s="67"/>
      <c r="M159" s="67"/>
      <c r="N159" s="67"/>
      <c r="O159" s="67"/>
      <c r="P159" s="67"/>
      <c r="Q159" s="67"/>
      <c r="R159" s="67"/>
      <c r="S159" s="389"/>
      <c r="T159" s="390">
        <f t="shared" si="18"/>
        <v>0</v>
      </c>
      <c r="U159" s="216">
        <f t="shared" si="19"/>
        <v>0</v>
      </c>
      <c r="V159" s="350">
        <f>D136</f>
        <v>2187</v>
      </c>
      <c r="W159" s="391" t="s">
        <v>82</v>
      </c>
      <c r="X159" s="466">
        <f t="shared" si="20"/>
        <v>0</v>
      </c>
      <c r="Y159" s="463" t="s">
        <v>164</v>
      </c>
    </row>
    <row r="160" spans="1:25" ht="16.5" thickBot="1" x14ac:dyDescent="0.25">
      <c r="A160" s="58"/>
      <c r="B160" s="353"/>
      <c r="C160" s="353"/>
      <c r="D160" s="353"/>
      <c r="E160" s="353"/>
      <c r="F160" s="353"/>
      <c r="G160" s="354"/>
      <c r="H160" s="355"/>
      <c r="I160" s="402"/>
      <c r="J160" s="67"/>
      <c r="K160" s="67"/>
      <c r="L160" s="67"/>
      <c r="M160" s="67"/>
      <c r="N160" s="67"/>
      <c r="O160" s="67"/>
      <c r="P160" s="67"/>
      <c r="Q160" s="67"/>
      <c r="R160" s="67"/>
      <c r="S160" s="389">
        <v>4</v>
      </c>
      <c r="T160" s="390">
        <f t="shared" si="18"/>
        <v>4</v>
      </c>
      <c r="U160" s="216">
        <f t="shared" si="19"/>
        <v>1.8289894833104709E-3</v>
      </c>
      <c r="V160" s="350">
        <f>D136</f>
        <v>2187</v>
      </c>
      <c r="W160" s="391" t="s">
        <v>10</v>
      </c>
      <c r="X160" s="466">
        <f t="shared" si="20"/>
        <v>4</v>
      </c>
      <c r="Y160" s="463" t="s">
        <v>300</v>
      </c>
    </row>
    <row r="161" spans="1:25" ht="16.5" thickBot="1" x14ac:dyDescent="0.25">
      <c r="A161" s="58"/>
      <c r="B161" s="353"/>
      <c r="C161" s="353"/>
      <c r="D161" s="353"/>
      <c r="E161" s="353"/>
      <c r="F161" s="353"/>
      <c r="G161" s="354"/>
      <c r="H161" s="355"/>
      <c r="I161" s="402">
        <v>18</v>
      </c>
      <c r="J161" s="67">
        <v>1</v>
      </c>
      <c r="K161" s="67"/>
      <c r="L161" s="67">
        <v>1</v>
      </c>
      <c r="M161" s="67"/>
      <c r="N161" s="67"/>
      <c r="O161" s="67"/>
      <c r="P161" s="67"/>
      <c r="Q161" s="67"/>
      <c r="R161" s="67"/>
      <c r="S161" s="389"/>
      <c r="T161" s="390">
        <f t="shared" si="18"/>
        <v>2</v>
      </c>
      <c r="U161" s="216">
        <f t="shared" si="19"/>
        <v>9.1449474165523545E-4</v>
      </c>
      <c r="V161" s="350">
        <f>D136</f>
        <v>2187</v>
      </c>
      <c r="W161" s="391" t="s">
        <v>13</v>
      </c>
      <c r="X161" s="466">
        <f t="shared" si="20"/>
        <v>2</v>
      </c>
      <c r="Y161" s="433" t="s">
        <v>301</v>
      </c>
    </row>
    <row r="162" spans="1:25" ht="16.5" thickBot="1" x14ac:dyDescent="0.25">
      <c r="A162" s="58"/>
      <c r="B162" s="353"/>
      <c r="C162" s="353"/>
      <c r="D162" s="353"/>
      <c r="E162" s="353"/>
      <c r="F162" s="353"/>
      <c r="G162" s="354"/>
      <c r="H162" s="355"/>
      <c r="I162" s="67"/>
      <c r="J162" s="67"/>
      <c r="K162" s="67"/>
      <c r="L162" s="67">
        <v>2</v>
      </c>
      <c r="M162" s="67"/>
      <c r="N162" s="67"/>
      <c r="O162" s="67"/>
      <c r="P162" s="67"/>
      <c r="Q162" s="67"/>
      <c r="R162" s="67"/>
      <c r="S162" s="389"/>
      <c r="T162" s="390">
        <f t="shared" si="18"/>
        <v>2</v>
      </c>
      <c r="U162" s="216">
        <f t="shared" si="19"/>
        <v>9.1449474165523545E-4</v>
      </c>
      <c r="V162" s="350">
        <f>D136</f>
        <v>2187</v>
      </c>
      <c r="W162" s="391" t="s">
        <v>100</v>
      </c>
      <c r="X162" s="466">
        <f t="shared" si="20"/>
        <v>2</v>
      </c>
      <c r="Y162" s="439"/>
    </row>
    <row r="163" spans="1:25" ht="15.75" thickBot="1" x14ac:dyDescent="0.25">
      <c r="A163" s="58"/>
      <c r="B163" s="353"/>
      <c r="C163" s="353"/>
      <c r="D163" s="353"/>
      <c r="E163" s="353"/>
      <c r="F163" s="353"/>
      <c r="G163" s="354"/>
      <c r="H163" s="355"/>
      <c r="I163" s="67"/>
      <c r="J163" s="67"/>
      <c r="K163" s="67"/>
      <c r="L163" s="67">
        <v>2</v>
      </c>
      <c r="M163" s="67"/>
      <c r="N163" s="67"/>
      <c r="O163" s="67"/>
      <c r="P163" s="67"/>
      <c r="Q163" s="67"/>
      <c r="R163" s="67"/>
      <c r="S163" s="389"/>
      <c r="T163" s="390">
        <f t="shared" si="18"/>
        <v>2</v>
      </c>
      <c r="U163" s="216">
        <f t="shared" si="19"/>
        <v>9.1449474165523545E-4</v>
      </c>
      <c r="V163" s="350">
        <f>D136</f>
        <v>2187</v>
      </c>
      <c r="W163" s="357" t="s">
        <v>89</v>
      </c>
      <c r="X163" s="466">
        <f t="shared" si="20"/>
        <v>2</v>
      </c>
      <c r="Y163" s="462"/>
    </row>
    <row r="164" spans="1:25" ht="16.5" thickBot="1" x14ac:dyDescent="0.25">
      <c r="A164" s="58"/>
      <c r="B164" s="353"/>
      <c r="C164" s="353"/>
      <c r="D164" s="353"/>
      <c r="E164" s="353"/>
      <c r="F164" s="353"/>
      <c r="G164" s="354"/>
      <c r="H164" s="361"/>
      <c r="I164" s="72">
        <v>2</v>
      </c>
      <c r="J164" s="72"/>
      <c r="K164" s="72"/>
      <c r="L164" s="72"/>
      <c r="M164" s="72"/>
      <c r="N164" s="72"/>
      <c r="O164" s="72"/>
      <c r="P164" s="72"/>
      <c r="Q164" s="72"/>
      <c r="R164" s="72"/>
      <c r="S164" s="403"/>
      <c r="T164" s="390">
        <f t="shared" si="18"/>
        <v>0</v>
      </c>
      <c r="U164" s="216">
        <f t="shared" si="19"/>
        <v>0</v>
      </c>
      <c r="V164" s="350">
        <f>D136</f>
        <v>2187</v>
      </c>
      <c r="W164" s="380" t="s">
        <v>84</v>
      </c>
      <c r="X164" s="466">
        <f t="shared" si="20"/>
        <v>0</v>
      </c>
      <c r="Y164" s="345"/>
    </row>
    <row r="165" spans="1:25" ht="16.5" thickBot="1" x14ac:dyDescent="0.3">
      <c r="A165" s="58"/>
      <c r="B165" s="353"/>
      <c r="C165" s="353"/>
      <c r="D165" s="353"/>
      <c r="E165" s="353"/>
      <c r="F165" s="353"/>
      <c r="G165" s="354"/>
      <c r="H165" s="347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199"/>
      <c r="U165" s="199"/>
      <c r="V165" s="199"/>
      <c r="W165" s="458" t="s">
        <v>85</v>
      </c>
      <c r="X165" s="466">
        <f t="shared" si="20"/>
        <v>0</v>
      </c>
      <c r="Y165" s="345"/>
    </row>
    <row r="166" spans="1:25" ht="16.5" thickBot="1" x14ac:dyDescent="0.25">
      <c r="A166" s="58"/>
      <c r="B166" s="353"/>
      <c r="C166" s="353"/>
      <c r="D166" s="353"/>
      <c r="E166" s="353"/>
      <c r="F166" s="353"/>
      <c r="G166" s="62"/>
      <c r="H166" s="348">
        <v>1</v>
      </c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386"/>
      <c r="T166" s="400">
        <f t="shared" ref="T166:T175" si="21">SUM(H166,J166,L166,N166,P166,R166,S166)</f>
        <v>1</v>
      </c>
      <c r="U166" s="216">
        <f>($T166)/$D$136</f>
        <v>4.5724737082761773E-4</v>
      </c>
      <c r="V166" s="350">
        <f>D136</f>
        <v>2187</v>
      </c>
      <c r="W166" s="401" t="s">
        <v>202</v>
      </c>
      <c r="X166" s="466">
        <f t="shared" si="20"/>
        <v>1</v>
      </c>
      <c r="Y166" s="464" t="s">
        <v>304</v>
      </c>
    </row>
    <row r="167" spans="1:25" ht="16.5" thickBot="1" x14ac:dyDescent="0.25">
      <c r="A167" s="58"/>
      <c r="B167" s="353"/>
      <c r="C167" s="353"/>
      <c r="D167" s="353"/>
      <c r="E167" s="353"/>
      <c r="F167" s="353"/>
      <c r="G167" s="62"/>
      <c r="H167" s="355">
        <v>2</v>
      </c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389"/>
      <c r="T167" s="390">
        <f t="shared" si="21"/>
        <v>2</v>
      </c>
      <c r="U167" s="216">
        <f t="shared" ref="U167:U175" si="22">($T167)/$D$136</f>
        <v>9.1449474165523545E-4</v>
      </c>
      <c r="V167" s="350">
        <f>D136</f>
        <v>2187</v>
      </c>
      <c r="W167" s="391" t="s">
        <v>12</v>
      </c>
      <c r="X167" s="466">
        <f t="shared" si="20"/>
        <v>2</v>
      </c>
      <c r="Y167" s="464" t="s">
        <v>305</v>
      </c>
    </row>
    <row r="168" spans="1:25" ht="16.5" thickBot="1" x14ac:dyDescent="0.25">
      <c r="A168" s="58"/>
      <c r="B168" s="353"/>
      <c r="C168" s="353"/>
      <c r="D168" s="353"/>
      <c r="E168" s="353"/>
      <c r="F168" s="353"/>
      <c r="G168" s="62"/>
      <c r="H168" s="355">
        <v>4</v>
      </c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389"/>
      <c r="T168" s="390">
        <f t="shared" si="21"/>
        <v>4</v>
      </c>
      <c r="U168" s="216">
        <f t="shared" si="22"/>
        <v>1.8289894833104709E-3</v>
      </c>
      <c r="V168" s="350">
        <f>D136</f>
        <v>2187</v>
      </c>
      <c r="W168" s="391" t="s">
        <v>75</v>
      </c>
      <c r="X168" s="466">
        <f t="shared" si="20"/>
        <v>4</v>
      </c>
      <c r="Y168" s="439" t="s">
        <v>259</v>
      </c>
    </row>
    <row r="169" spans="1:25" ht="16.5" thickBot="1" x14ac:dyDescent="0.25">
      <c r="A169" s="58"/>
      <c r="B169" s="353"/>
      <c r="C169" s="353"/>
      <c r="D169" s="353"/>
      <c r="E169" s="353"/>
      <c r="F169" s="353"/>
      <c r="G169" s="62"/>
      <c r="H169" s="355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389"/>
      <c r="T169" s="390">
        <f t="shared" si="21"/>
        <v>0</v>
      </c>
      <c r="U169" s="216">
        <f t="shared" si="22"/>
        <v>0</v>
      </c>
      <c r="V169" s="350" t="str">
        <f>D135</f>
        <v>Build QTY</v>
      </c>
      <c r="W169" s="272" t="s">
        <v>183</v>
      </c>
      <c r="X169" s="466">
        <f t="shared" si="20"/>
        <v>0</v>
      </c>
      <c r="Y169" s="439" t="s">
        <v>302</v>
      </c>
    </row>
    <row r="170" spans="1:25" ht="16.5" thickBot="1" x14ac:dyDescent="0.25">
      <c r="A170" s="58"/>
      <c r="B170" s="353"/>
      <c r="C170" s="353"/>
      <c r="D170" s="353"/>
      <c r="E170" s="353"/>
      <c r="F170" s="353"/>
      <c r="G170" s="62"/>
      <c r="H170" s="355">
        <v>1</v>
      </c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389"/>
      <c r="T170" s="390">
        <f t="shared" si="21"/>
        <v>1</v>
      </c>
      <c r="U170" s="216">
        <f t="shared" si="22"/>
        <v>4.5724737082761773E-4</v>
      </c>
      <c r="V170" s="350">
        <f>D136</f>
        <v>2187</v>
      </c>
      <c r="W170" s="391" t="s">
        <v>214</v>
      </c>
      <c r="X170" s="466">
        <f t="shared" si="20"/>
        <v>1</v>
      </c>
      <c r="Y170" s="439" t="s">
        <v>303</v>
      </c>
    </row>
    <row r="171" spans="1:25" ht="16.5" thickBot="1" x14ac:dyDescent="0.25">
      <c r="A171" s="58"/>
      <c r="B171" s="353"/>
      <c r="C171" s="353"/>
      <c r="D171" s="353"/>
      <c r="E171" s="353"/>
      <c r="F171" s="353"/>
      <c r="G171" s="62"/>
      <c r="H171" s="355">
        <v>4</v>
      </c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389"/>
      <c r="T171" s="390">
        <f t="shared" si="21"/>
        <v>4</v>
      </c>
      <c r="U171" s="216">
        <f t="shared" si="22"/>
        <v>1.8289894833104709E-3</v>
      </c>
      <c r="V171" s="350">
        <f>D136</f>
        <v>2187</v>
      </c>
      <c r="W171" s="401" t="s">
        <v>16</v>
      </c>
      <c r="X171" s="466">
        <f t="shared" si="20"/>
        <v>4</v>
      </c>
      <c r="Y171" s="439"/>
    </row>
    <row r="172" spans="1:25" ht="16.5" thickBot="1" x14ac:dyDescent="0.25">
      <c r="A172" s="58"/>
      <c r="B172" s="353"/>
      <c r="C172" s="353"/>
      <c r="D172" s="353"/>
      <c r="E172" s="353"/>
      <c r="F172" s="353"/>
      <c r="G172" s="62"/>
      <c r="H172" s="355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389"/>
      <c r="T172" s="390">
        <f t="shared" si="21"/>
        <v>0</v>
      </c>
      <c r="U172" s="216">
        <f t="shared" si="22"/>
        <v>0</v>
      </c>
      <c r="V172" s="350">
        <f>D136</f>
        <v>2187</v>
      </c>
      <c r="W172" s="365" t="s">
        <v>271</v>
      </c>
      <c r="X172" s="466">
        <f t="shared" si="20"/>
        <v>0</v>
      </c>
      <c r="Y172" s="439"/>
    </row>
    <row r="173" spans="1:25" ht="16.5" thickBot="1" x14ac:dyDescent="0.25">
      <c r="A173" s="58"/>
      <c r="B173" s="353"/>
      <c r="C173" s="353"/>
      <c r="D173" s="353"/>
      <c r="E173" s="353"/>
      <c r="F173" s="353"/>
      <c r="G173" s="62"/>
      <c r="H173" s="361">
        <v>3</v>
      </c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403"/>
      <c r="T173" s="390">
        <f t="shared" si="21"/>
        <v>3</v>
      </c>
      <c r="U173" s="216">
        <f t="shared" si="22"/>
        <v>1.3717421124828531E-3</v>
      </c>
      <c r="V173" s="350">
        <f>D136</f>
        <v>2187</v>
      </c>
      <c r="W173" s="380" t="s">
        <v>184</v>
      </c>
      <c r="X173" s="466">
        <f t="shared" si="20"/>
        <v>3</v>
      </c>
      <c r="Y173" s="439"/>
    </row>
    <row r="174" spans="1:25" ht="16.5" thickBot="1" x14ac:dyDescent="0.25">
      <c r="A174" s="353"/>
      <c r="B174" s="353"/>
      <c r="C174" s="353"/>
      <c r="D174" s="353"/>
      <c r="E174" s="353"/>
      <c r="F174" s="353"/>
      <c r="G174" s="62"/>
      <c r="H174" s="361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403"/>
      <c r="T174" s="390">
        <f t="shared" si="21"/>
        <v>0</v>
      </c>
      <c r="U174" s="216">
        <f t="shared" si="22"/>
        <v>0</v>
      </c>
      <c r="V174" s="350">
        <f>D136</f>
        <v>2187</v>
      </c>
      <c r="W174" s="380" t="s">
        <v>28</v>
      </c>
      <c r="X174" s="466">
        <f t="shared" si="20"/>
        <v>0</v>
      </c>
      <c r="Y174" s="439"/>
    </row>
    <row r="175" spans="1:25" ht="16.5" thickBot="1" x14ac:dyDescent="0.25">
      <c r="A175" s="188"/>
      <c r="B175" s="189"/>
      <c r="C175" s="189"/>
      <c r="D175" s="189"/>
      <c r="E175" s="189"/>
      <c r="F175" s="189"/>
      <c r="G175" s="196"/>
      <c r="H175" s="361">
        <v>10</v>
      </c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403"/>
      <c r="T175" s="404">
        <f t="shared" si="21"/>
        <v>10</v>
      </c>
      <c r="U175" s="320">
        <f t="shared" si="22"/>
        <v>4.5724737082761778E-3</v>
      </c>
      <c r="V175" s="350">
        <f>D136</f>
        <v>2187</v>
      </c>
      <c r="W175" s="397" t="s">
        <v>163</v>
      </c>
      <c r="X175" s="385">
        <f t="shared" si="20"/>
        <v>10</v>
      </c>
      <c r="Y175" s="465"/>
    </row>
    <row r="176" spans="1:25" ht="15.75" thickBot="1" x14ac:dyDescent="0.25">
      <c r="G176" s="53" t="s">
        <v>5</v>
      </c>
      <c r="H176" s="63">
        <f>SUM(H137:H175)</f>
        <v>215</v>
      </c>
      <c r="I176" s="63">
        <f t="shared" ref="I176:R176" si="23">SUM(I137:I175)</f>
        <v>360</v>
      </c>
      <c r="J176" s="63">
        <f t="shared" si="23"/>
        <v>71</v>
      </c>
      <c r="K176" s="63">
        <f t="shared" si="23"/>
        <v>11</v>
      </c>
      <c r="L176" s="63">
        <f t="shared" si="23"/>
        <v>32</v>
      </c>
      <c r="M176" s="63">
        <f t="shared" si="23"/>
        <v>0</v>
      </c>
      <c r="N176" s="63">
        <f t="shared" si="23"/>
        <v>0</v>
      </c>
      <c r="O176" s="63">
        <f t="shared" si="23"/>
        <v>0</v>
      </c>
      <c r="P176" s="63">
        <f t="shared" si="23"/>
        <v>0</v>
      </c>
      <c r="Q176" s="63">
        <f t="shared" si="23"/>
        <v>0</v>
      </c>
      <c r="R176" s="63">
        <f t="shared" si="23"/>
        <v>0</v>
      </c>
      <c r="S176" s="63">
        <f>SUM(S137:S175)</f>
        <v>65</v>
      </c>
      <c r="T176" s="405">
        <f>SUM(H176,J176,L176,N176,P176,R176,S176)</f>
        <v>383</v>
      </c>
      <c r="U176" s="216">
        <f>($T176)/$D$136</f>
        <v>0.17512574302697759</v>
      </c>
      <c r="V176" s="350">
        <f>D136</f>
        <v>2187</v>
      </c>
      <c r="W176" s="11"/>
      <c r="Y176" s="7"/>
    </row>
    <row r="178" spans="1:25" ht="15.75" thickBot="1" x14ac:dyDescent="0.3"/>
    <row r="179" spans="1:25" ht="75.75" thickBot="1" x14ac:dyDescent="0.3">
      <c r="A179" s="48" t="s">
        <v>23</v>
      </c>
      <c r="B179" s="49" t="s">
        <v>50</v>
      </c>
      <c r="C179" s="49" t="s">
        <v>55</v>
      </c>
      <c r="D179" s="49" t="s">
        <v>18</v>
      </c>
      <c r="E179" s="48" t="s">
        <v>17</v>
      </c>
      <c r="F179" s="50" t="s">
        <v>1</v>
      </c>
      <c r="G179" s="51" t="s">
        <v>24</v>
      </c>
      <c r="H179" s="52" t="s">
        <v>76</v>
      </c>
      <c r="I179" s="52" t="s">
        <v>77</v>
      </c>
      <c r="J179" s="52" t="s">
        <v>56</v>
      </c>
      <c r="K179" s="52" t="s">
        <v>61</v>
      </c>
      <c r="L179" s="52" t="s">
        <v>57</v>
      </c>
      <c r="M179" s="52" t="s">
        <v>62</v>
      </c>
      <c r="N179" s="52" t="s">
        <v>58</v>
      </c>
      <c r="O179" s="52" t="s">
        <v>63</v>
      </c>
      <c r="P179" s="52" t="s">
        <v>59</v>
      </c>
      <c r="Q179" s="52" t="s">
        <v>78</v>
      </c>
      <c r="R179" s="52" t="s">
        <v>128</v>
      </c>
      <c r="S179" s="52" t="s">
        <v>43</v>
      </c>
      <c r="T179" s="49" t="s">
        <v>5</v>
      </c>
      <c r="U179" s="48" t="s">
        <v>2</v>
      </c>
      <c r="V179" s="86" t="s">
        <v>73</v>
      </c>
      <c r="W179" s="87" t="s">
        <v>21</v>
      </c>
      <c r="X179" s="49" t="s">
        <v>18</v>
      </c>
      <c r="Y179" s="88" t="s">
        <v>7</v>
      </c>
    </row>
    <row r="180" spans="1:25" ht="15.75" thickBot="1" x14ac:dyDescent="0.3">
      <c r="A180" s="447">
        <v>1486323</v>
      </c>
      <c r="B180" s="383" t="s">
        <v>245</v>
      </c>
      <c r="C180" s="447">
        <v>1920</v>
      </c>
      <c r="D180" s="447">
        <v>2225</v>
      </c>
      <c r="E180" s="447">
        <v>1833</v>
      </c>
      <c r="F180" s="448">
        <f>E180/D180</f>
        <v>0.8238202247191011</v>
      </c>
      <c r="G180" s="384">
        <v>45051</v>
      </c>
      <c r="H180" s="347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92"/>
      <c r="U180" s="199"/>
      <c r="V180" s="200"/>
      <c r="W180" s="93" t="s">
        <v>79</v>
      </c>
      <c r="X180" s="385">
        <v>578.5</v>
      </c>
      <c r="Y180" s="45" t="s">
        <v>134</v>
      </c>
    </row>
    <row r="181" spans="1:25" ht="16.5" thickBot="1" x14ac:dyDescent="0.25">
      <c r="A181" s="55"/>
      <c r="B181" s="56"/>
      <c r="C181" s="56"/>
      <c r="D181" s="56"/>
      <c r="E181" s="56"/>
      <c r="F181" s="56"/>
      <c r="G181" s="57"/>
      <c r="H181" s="348">
        <v>45</v>
      </c>
      <c r="I181" s="65"/>
      <c r="J181" s="65">
        <v>27</v>
      </c>
      <c r="K181" s="65"/>
      <c r="L181" s="65">
        <v>3</v>
      </c>
      <c r="M181" s="65"/>
      <c r="N181" s="65"/>
      <c r="O181" s="65"/>
      <c r="P181" s="65"/>
      <c r="Q181" s="65"/>
      <c r="R181" s="65"/>
      <c r="S181" s="386">
        <v>15</v>
      </c>
      <c r="T181" s="387">
        <f t="shared" ref="T181:T208" si="24">SUM(H181,J181,L181,N181,P181,R181,S181)</f>
        <v>90</v>
      </c>
      <c r="U181" s="216">
        <f>($T181)/$D$180</f>
        <v>4.0449438202247189E-2</v>
      </c>
      <c r="V181" s="350">
        <f>D180</f>
        <v>2225</v>
      </c>
      <c r="W181" s="388" t="s">
        <v>16</v>
      </c>
      <c r="X181" s="56">
        <f>T181</f>
        <v>90</v>
      </c>
      <c r="Y181" s="358"/>
    </row>
    <row r="182" spans="1:25" ht="16.5" thickBot="1" x14ac:dyDescent="0.25">
      <c r="A182" s="58"/>
      <c r="B182" s="353"/>
      <c r="C182" s="353"/>
      <c r="D182" s="353"/>
      <c r="E182" s="353"/>
      <c r="F182" s="353"/>
      <c r="G182" s="354"/>
      <c r="H182" s="355">
        <v>48</v>
      </c>
      <c r="I182" s="67"/>
      <c r="J182" s="67">
        <v>4</v>
      </c>
      <c r="K182" s="67"/>
      <c r="L182" s="67">
        <v>1</v>
      </c>
      <c r="M182" s="67"/>
      <c r="N182" s="67"/>
      <c r="O182" s="67"/>
      <c r="P182" s="67"/>
      <c r="Q182" s="67"/>
      <c r="R182" s="67"/>
      <c r="S182" s="389">
        <v>16</v>
      </c>
      <c r="T182" s="390">
        <f t="shared" si="24"/>
        <v>69</v>
      </c>
      <c r="U182" s="216">
        <f t="shared" ref="U182:U208" si="25">($T182)/$D$180</f>
        <v>3.1011235955056178E-2</v>
      </c>
      <c r="V182" s="350">
        <f>D180</f>
        <v>2225</v>
      </c>
      <c r="W182" s="391" t="s">
        <v>6</v>
      </c>
      <c r="X182" s="56">
        <f t="shared" ref="X182:X219" si="26">T182</f>
        <v>69</v>
      </c>
      <c r="Y182" s="358"/>
    </row>
    <row r="183" spans="1:25" ht="16.5" thickBot="1" x14ac:dyDescent="0.25">
      <c r="A183" s="58"/>
      <c r="B183" s="353"/>
      <c r="C183" s="353"/>
      <c r="D183" s="353"/>
      <c r="E183" s="353"/>
      <c r="F183" s="353"/>
      <c r="G183" s="354"/>
      <c r="H183" s="355">
        <v>50</v>
      </c>
      <c r="I183" s="67"/>
      <c r="J183" s="67">
        <v>6</v>
      </c>
      <c r="K183" s="67"/>
      <c r="L183" s="67">
        <v>3</v>
      </c>
      <c r="M183" s="67"/>
      <c r="N183" s="67"/>
      <c r="O183" s="67"/>
      <c r="P183" s="67"/>
      <c r="Q183" s="67"/>
      <c r="R183" s="67"/>
      <c r="S183" s="389">
        <v>15</v>
      </c>
      <c r="T183" s="390">
        <f t="shared" si="24"/>
        <v>74</v>
      </c>
      <c r="U183" s="216">
        <f t="shared" si="25"/>
        <v>3.3258426966292137E-2</v>
      </c>
      <c r="V183" s="350">
        <f>D180</f>
        <v>2225</v>
      </c>
      <c r="W183" s="391" t="s">
        <v>14</v>
      </c>
      <c r="X183" s="56">
        <f t="shared" si="26"/>
        <v>74</v>
      </c>
      <c r="Y183" s="358"/>
    </row>
    <row r="184" spans="1:25" ht="16.5" thickBot="1" x14ac:dyDescent="0.25">
      <c r="A184" s="58"/>
      <c r="B184" s="353"/>
      <c r="C184" s="353"/>
      <c r="D184" s="353"/>
      <c r="E184" s="353"/>
      <c r="F184" s="353"/>
      <c r="G184" s="354"/>
      <c r="H184" s="355">
        <v>10</v>
      </c>
      <c r="I184" s="67"/>
      <c r="J184" s="67">
        <v>8</v>
      </c>
      <c r="K184" s="67"/>
      <c r="L184" s="67"/>
      <c r="M184" s="67"/>
      <c r="N184" s="67"/>
      <c r="O184" s="67"/>
      <c r="P184" s="67"/>
      <c r="Q184" s="67"/>
      <c r="R184" s="67"/>
      <c r="S184" s="389">
        <v>2</v>
      </c>
      <c r="T184" s="390">
        <f t="shared" si="24"/>
        <v>20</v>
      </c>
      <c r="U184" s="216">
        <f t="shared" si="25"/>
        <v>8.988764044943821E-3</v>
      </c>
      <c r="V184" s="350">
        <f>D180</f>
        <v>2225</v>
      </c>
      <c r="W184" s="391" t="s">
        <v>15</v>
      </c>
      <c r="X184" s="56">
        <f t="shared" si="26"/>
        <v>20</v>
      </c>
      <c r="Y184" s="359"/>
    </row>
    <row r="185" spans="1:25" ht="16.5" thickBot="1" x14ac:dyDescent="0.25">
      <c r="A185" s="58"/>
      <c r="B185" s="353"/>
      <c r="C185" s="353"/>
      <c r="D185" s="353"/>
      <c r="E185" s="353"/>
      <c r="F185" s="353"/>
      <c r="G185" s="354"/>
      <c r="H185" s="355">
        <v>5</v>
      </c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389"/>
      <c r="T185" s="390">
        <f t="shared" si="24"/>
        <v>5</v>
      </c>
      <c r="U185" s="216">
        <f t="shared" si="25"/>
        <v>2.2471910112359553E-3</v>
      </c>
      <c r="V185" s="350">
        <f>D180</f>
        <v>2225</v>
      </c>
      <c r="W185" s="391" t="s">
        <v>32</v>
      </c>
      <c r="X185" s="56">
        <f t="shared" si="26"/>
        <v>5</v>
      </c>
      <c r="Y185" s="359"/>
    </row>
    <row r="186" spans="1:25" ht="16.5" thickBot="1" x14ac:dyDescent="0.25">
      <c r="A186" s="58"/>
      <c r="B186" s="353"/>
      <c r="C186" s="353"/>
      <c r="D186" s="353"/>
      <c r="E186" s="353"/>
      <c r="F186" s="353"/>
      <c r="G186" s="354"/>
      <c r="H186" s="355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389"/>
      <c r="T186" s="390">
        <f t="shared" si="24"/>
        <v>0</v>
      </c>
      <c r="U186" s="216">
        <f t="shared" si="25"/>
        <v>0</v>
      </c>
      <c r="V186" s="350">
        <f>D180</f>
        <v>2225</v>
      </c>
      <c r="W186" s="391" t="s">
        <v>33</v>
      </c>
      <c r="X186" s="56">
        <f t="shared" si="26"/>
        <v>0</v>
      </c>
      <c r="Y186" s="359"/>
    </row>
    <row r="187" spans="1:25" ht="16.5" thickBot="1" x14ac:dyDescent="0.25">
      <c r="A187" s="58"/>
      <c r="B187" s="353"/>
      <c r="C187" s="353"/>
      <c r="D187" s="353"/>
      <c r="E187" s="353"/>
      <c r="F187" s="353"/>
      <c r="G187" s="354"/>
      <c r="H187" s="355"/>
      <c r="I187" s="67"/>
      <c r="J187" s="67"/>
      <c r="K187" s="67"/>
      <c r="L187" s="67">
        <v>5</v>
      </c>
      <c r="M187" s="67"/>
      <c r="N187" s="67"/>
      <c r="O187" s="67"/>
      <c r="P187" s="67"/>
      <c r="Q187" s="67"/>
      <c r="R187" s="67"/>
      <c r="S187" s="389"/>
      <c r="T187" s="390">
        <f t="shared" si="24"/>
        <v>5</v>
      </c>
      <c r="U187" s="216">
        <f t="shared" si="25"/>
        <v>2.2471910112359553E-3</v>
      </c>
      <c r="V187" s="350">
        <f>D180</f>
        <v>2225</v>
      </c>
      <c r="W187" s="391" t="s">
        <v>29</v>
      </c>
      <c r="X187" s="56">
        <f t="shared" si="26"/>
        <v>5</v>
      </c>
      <c r="Y187" s="359"/>
    </row>
    <row r="188" spans="1:25" ht="16.5" thickBot="1" x14ac:dyDescent="0.25">
      <c r="A188" s="58"/>
      <c r="B188" s="353"/>
      <c r="C188" s="353"/>
      <c r="D188" s="353"/>
      <c r="E188" s="353"/>
      <c r="F188" s="353"/>
      <c r="G188" s="354"/>
      <c r="H188" s="355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389"/>
      <c r="T188" s="390">
        <f t="shared" si="24"/>
        <v>0</v>
      </c>
      <c r="U188" s="216">
        <f t="shared" si="25"/>
        <v>0</v>
      </c>
      <c r="V188" s="350">
        <f>D180</f>
        <v>2225</v>
      </c>
      <c r="W188" s="391" t="s">
        <v>31</v>
      </c>
      <c r="X188" s="56">
        <f t="shared" si="26"/>
        <v>0</v>
      </c>
      <c r="Y188" s="359"/>
    </row>
    <row r="189" spans="1:25" ht="16.5" thickBot="1" x14ac:dyDescent="0.25">
      <c r="A189" s="58"/>
      <c r="B189" s="353"/>
      <c r="C189" s="353"/>
      <c r="D189" s="353"/>
      <c r="E189" s="353"/>
      <c r="F189" s="353"/>
      <c r="G189" s="354"/>
      <c r="H189" s="355">
        <v>8</v>
      </c>
      <c r="I189" s="67"/>
      <c r="J189" s="67">
        <v>1</v>
      </c>
      <c r="K189" s="67"/>
      <c r="L189" s="67">
        <v>1</v>
      </c>
      <c r="M189" s="67"/>
      <c r="N189" s="67"/>
      <c r="O189" s="67"/>
      <c r="P189" s="67"/>
      <c r="Q189" s="67"/>
      <c r="R189" s="67"/>
      <c r="S189" s="389"/>
      <c r="T189" s="390">
        <f t="shared" si="24"/>
        <v>10</v>
      </c>
      <c r="U189" s="216">
        <f t="shared" si="25"/>
        <v>4.4943820224719105E-3</v>
      </c>
      <c r="V189" s="350">
        <f>D180</f>
        <v>2225</v>
      </c>
      <c r="W189" s="391" t="s">
        <v>0</v>
      </c>
      <c r="X189" s="56">
        <f t="shared" si="26"/>
        <v>10</v>
      </c>
      <c r="Y189" s="358"/>
    </row>
    <row r="190" spans="1:25" ht="16.5" thickBot="1" x14ac:dyDescent="0.25">
      <c r="A190" s="58"/>
      <c r="B190" s="353"/>
      <c r="C190" s="353"/>
      <c r="D190" s="353"/>
      <c r="E190" s="353"/>
      <c r="F190" s="353" t="s">
        <v>109</v>
      </c>
      <c r="G190" s="354"/>
      <c r="H190" s="355">
        <v>6</v>
      </c>
      <c r="I190" s="67"/>
      <c r="J190" s="67">
        <v>11</v>
      </c>
      <c r="K190" s="67"/>
      <c r="L190" s="67"/>
      <c r="M190" s="67"/>
      <c r="N190" s="67"/>
      <c r="O190" s="67"/>
      <c r="P190" s="67"/>
      <c r="Q190" s="67"/>
      <c r="R190" s="67"/>
      <c r="S190" s="389">
        <v>3</v>
      </c>
      <c r="T190" s="390">
        <f t="shared" si="24"/>
        <v>20</v>
      </c>
      <c r="U190" s="216">
        <f t="shared" si="25"/>
        <v>8.988764044943821E-3</v>
      </c>
      <c r="V190" s="350">
        <f>D180</f>
        <v>2225</v>
      </c>
      <c r="W190" s="391" t="s">
        <v>12</v>
      </c>
      <c r="X190" s="56">
        <f t="shared" si="26"/>
        <v>20</v>
      </c>
      <c r="Y190" s="360"/>
    </row>
    <row r="191" spans="1:25" ht="16.5" thickBot="1" x14ac:dyDescent="0.25">
      <c r="A191" s="58"/>
      <c r="B191" s="353"/>
      <c r="C191" s="353"/>
      <c r="D191" s="353"/>
      <c r="E191" s="353"/>
      <c r="F191" s="353"/>
      <c r="G191" s="354"/>
      <c r="H191" s="355">
        <v>39</v>
      </c>
      <c r="I191" s="67"/>
      <c r="J191" s="67">
        <v>2</v>
      </c>
      <c r="K191" s="67"/>
      <c r="L191" s="67"/>
      <c r="M191" s="67"/>
      <c r="N191" s="67"/>
      <c r="O191" s="67"/>
      <c r="P191" s="67"/>
      <c r="Q191" s="67"/>
      <c r="R191" s="67"/>
      <c r="S191" s="389">
        <v>7</v>
      </c>
      <c r="T191" s="390">
        <f t="shared" si="24"/>
        <v>48</v>
      </c>
      <c r="U191" s="216">
        <f t="shared" si="25"/>
        <v>2.1573033707865168E-2</v>
      </c>
      <c r="V191" s="350">
        <f>D180</f>
        <v>2225</v>
      </c>
      <c r="W191" s="391" t="s">
        <v>35</v>
      </c>
      <c r="X191" s="56">
        <f t="shared" si="26"/>
        <v>48</v>
      </c>
      <c r="Y191" s="360"/>
    </row>
    <row r="192" spans="1:25" ht="16.5" thickBot="1" x14ac:dyDescent="0.25">
      <c r="A192" s="58"/>
      <c r="B192" s="353"/>
      <c r="C192" s="353"/>
      <c r="D192" s="353"/>
      <c r="E192" s="353"/>
      <c r="F192" s="353"/>
      <c r="G192" s="354"/>
      <c r="H192" s="355">
        <v>2</v>
      </c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389"/>
      <c r="T192" s="390">
        <f t="shared" si="24"/>
        <v>2</v>
      </c>
      <c r="U192" s="216">
        <f t="shared" si="25"/>
        <v>8.9887640449438206E-4</v>
      </c>
      <c r="V192" s="350">
        <f>D180</f>
        <v>2225</v>
      </c>
      <c r="W192" s="401" t="s">
        <v>28</v>
      </c>
      <c r="X192" s="56">
        <f t="shared" si="26"/>
        <v>2</v>
      </c>
      <c r="Y192" s="416"/>
    </row>
    <row r="193" spans="1:25" ht="16.5" thickBot="1" x14ac:dyDescent="0.25">
      <c r="A193" s="58"/>
      <c r="B193" s="353"/>
      <c r="C193" s="353"/>
      <c r="D193" s="353"/>
      <c r="E193" s="353"/>
      <c r="F193" s="353"/>
      <c r="G193" s="62"/>
      <c r="H193" s="364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389"/>
      <c r="T193" s="390">
        <f t="shared" si="24"/>
        <v>0</v>
      </c>
      <c r="U193" s="216">
        <f t="shared" si="25"/>
        <v>0</v>
      </c>
      <c r="V193" s="350">
        <f>D180</f>
        <v>2225</v>
      </c>
      <c r="W193" s="365" t="s">
        <v>286</v>
      </c>
      <c r="X193" s="56">
        <f t="shared" si="26"/>
        <v>0</v>
      </c>
      <c r="Y193" s="372"/>
    </row>
    <row r="194" spans="1:25" ht="16.5" thickBot="1" x14ac:dyDescent="0.25">
      <c r="A194" s="58"/>
      <c r="B194" s="353"/>
      <c r="C194" s="353"/>
      <c r="D194" s="353"/>
      <c r="E194" s="353"/>
      <c r="F194" s="353"/>
      <c r="G194" s="62"/>
      <c r="H194" s="364">
        <v>4</v>
      </c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389"/>
      <c r="T194" s="390">
        <f t="shared" si="24"/>
        <v>4</v>
      </c>
      <c r="U194" s="216">
        <f t="shared" si="25"/>
        <v>1.7977528089887641E-3</v>
      </c>
      <c r="V194" s="350">
        <f>D180</f>
        <v>2225</v>
      </c>
      <c r="W194" s="391" t="s">
        <v>202</v>
      </c>
      <c r="X194" s="466">
        <f t="shared" si="26"/>
        <v>4</v>
      </c>
      <c r="Y194" s="433"/>
    </row>
    <row r="195" spans="1:25" ht="16.5" thickBot="1" x14ac:dyDescent="0.25">
      <c r="A195" s="58"/>
      <c r="B195" s="353"/>
      <c r="C195" s="353"/>
      <c r="D195" s="353"/>
      <c r="E195" s="353"/>
      <c r="F195" s="353"/>
      <c r="G195" s="62"/>
      <c r="H195" s="392">
        <v>6</v>
      </c>
      <c r="I195" s="393"/>
      <c r="J195" s="393">
        <v>1</v>
      </c>
      <c r="K195" s="393"/>
      <c r="L195" s="393"/>
      <c r="M195" s="393"/>
      <c r="N195" s="393"/>
      <c r="O195" s="393"/>
      <c r="P195" s="393"/>
      <c r="Q195" s="393"/>
      <c r="R195" s="393"/>
      <c r="S195" s="394"/>
      <c r="T195" s="395">
        <f t="shared" si="24"/>
        <v>7</v>
      </c>
      <c r="U195" s="320">
        <f t="shared" si="25"/>
        <v>3.1460674157303371E-3</v>
      </c>
      <c r="V195" s="396">
        <f>D180</f>
        <v>2225</v>
      </c>
      <c r="W195" s="397" t="s">
        <v>174</v>
      </c>
      <c r="X195" s="466">
        <f t="shared" si="26"/>
        <v>7</v>
      </c>
      <c r="Y195" s="461"/>
    </row>
    <row r="196" spans="1:25" ht="16.5" thickBot="1" x14ac:dyDescent="0.25">
      <c r="A196" s="58"/>
      <c r="B196" s="353"/>
      <c r="C196" s="353"/>
      <c r="D196" s="353"/>
      <c r="E196" s="353"/>
      <c r="F196" s="353"/>
      <c r="G196" s="354"/>
      <c r="H196" s="348"/>
      <c r="I196" s="398">
        <v>7</v>
      </c>
      <c r="J196" s="68"/>
      <c r="K196" s="68"/>
      <c r="L196" s="68"/>
      <c r="M196" s="68"/>
      <c r="N196" s="68"/>
      <c r="O196" s="68"/>
      <c r="P196" s="68"/>
      <c r="Q196" s="68"/>
      <c r="R196" s="68"/>
      <c r="S196" s="399"/>
      <c r="T196" s="400">
        <f t="shared" si="24"/>
        <v>0</v>
      </c>
      <c r="U196" s="216">
        <f t="shared" si="25"/>
        <v>0</v>
      </c>
      <c r="V196" s="350">
        <f>D180</f>
        <v>2225</v>
      </c>
      <c r="W196" s="401" t="s">
        <v>11</v>
      </c>
      <c r="X196" s="466">
        <f t="shared" si="26"/>
        <v>0</v>
      </c>
      <c r="Y196" s="461"/>
    </row>
    <row r="197" spans="1:25" ht="16.5" thickBot="1" x14ac:dyDescent="0.25">
      <c r="A197" s="58"/>
      <c r="B197" s="353"/>
      <c r="C197" s="353"/>
      <c r="D197" s="353"/>
      <c r="E197" s="353"/>
      <c r="F197" s="353" t="s">
        <v>109</v>
      </c>
      <c r="G197" s="354"/>
      <c r="H197" s="355"/>
      <c r="I197" s="402"/>
      <c r="J197" s="67"/>
      <c r="K197" s="67"/>
      <c r="L197" s="67"/>
      <c r="M197" s="67"/>
      <c r="N197" s="67"/>
      <c r="O197" s="67"/>
      <c r="P197" s="67"/>
      <c r="Q197" s="67"/>
      <c r="R197" s="67"/>
      <c r="S197" s="389"/>
      <c r="T197" s="390">
        <f t="shared" si="24"/>
        <v>0</v>
      </c>
      <c r="U197" s="216">
        <f t="shared" si="25"/>
        <v>0</v>
      </c>
      <c r="V197" s="350">
        <f>D180</f>
        <v>2225</v>
      </c>
      <c r="W197" s="391" t="s">
        <v>30</v>
      </c>
      <c r="X197" s="466">
        <f t="shared" si="26"/>
        <v>0</v>
      </c>
      <c r="Y197" s="461"/>
    </row>
    <row r="198" spans="1:25" ht="16.5" thickBot="1" x14ac:dyDescent="0.25">
      <c r="A198" s="58"/>
      <c r="B198" s="353"/>
      <c r="C198" s="353"/>
      <c r="D198" s="353"/>
      <c r="E198" s="353"/>
      <c r="F198" s="353"/>
      <c r="G198" s="354"/>
      <c r="H198" s="355"/>
      <c r="I198" s="402">
        <v>1</v>
      </c>
      <c r="J198" s="67"/>
      <c r="K198" s="67"/>
      <c r="L198" s="67"/>
      <c r="M198" s="67"/>
      <c r="N198" s="67"/>
      <c r="O198" s="67"/>
      <c r="P198" s="67"/>
      <c r="Q198" s="67"/>
      <c r="R198" s="67"/>
      <c r="S198" s="389">
        <v>5</v>
      </c>
      <c r="T198" s="390">
        <f t="shared" si="24"/>
        <v>5</v>
      </c>
      <c r="U198" s="216">
        <f t="shared" si="25"/>
        <v>2.2471910112359553E-3</v>
      </c>
      <c r="V198" s="350">
        <f>D180</f>
        <v>2225</v>
      </c>
      <c r="W198" s="391" t="s">
        <v>3</v>
      </c>
      <c r="X198" s="466">
        <f t="shared" si="26"/>
        <v>5</v>
      </c>
      <c r="Y198" s="462"/>
    </row>
    <row r="199" spans="1:25" ht="16.5" thickBot="1" x14ac:dyDescent="0.25">
      <c r="A199" s="58"/>
      <c r="B199" s="353"/>
      <c r="C199" s="353"/>
      <c r="D199" s="353"/>
      <c r="E199" s="353"/>
      <c r="F199" s="353"/>
      <c r="G199" s="354"/>
      <c r="H199" s="355"/>
      <c r="I199" s="402">
        <v>355</v>
      </c>
      <c r="J199" s="67"/>
      <c r="K199" s="67"/>
      <c r="L199" s="67">
        <v>1</v>
      </c>
      <c r="M199" s="67"/>
      <c r="N199" s="67"/>
      <c r="O199" s="67"/>
      <c r="P199" s="67"/>
      <c r="Q199" s="67"/>
      <c r="R199" s="67"/>
      <c r="S199" s="389">
        <v>8</v>
      </c>
      <c r="T199" s="390">
        <f t="shared" si="24"/>
        <v>9</v>
      </c>
      <c r="U199" s="216">
        <f t="shared" si="25"/>
        <v>4.0449438202247194E-3</v>
      </c>
      <c r="V199" s="350">
        <f>D180</f>
        <v>2225</v>
      </c>
      <c r="W199" s="391" t="s">
        <v>8</v>
      </c>
      <c r="X199" s="466">
        <f t="shared" si="26"/>
        <v>9</v>
      </c>
      <c r="Y199" s="461"/>
    </row>
    <row r="200" spans="1:25" ht="16.5" thickBot="1" x14ac:dyDescent="0.25">
      <c r="A200" s="58"/>
      <c r="B200" s="353"/>
      <c r="C200" s="353"/>
      <c r="D200" s="353"/>
      <c r="E200" s="353"/>
      <c r="F200" s="353"/>
      <c r="G200" s="354"/>
      <c r="H200" s="355"/>
      <c r="I200" s="402"/>
      <c r="J200" s="67"/>
      <c r="K200" s="67"/>
      <c r="L200" s="67"/>
      <c r="M200" s="67"/>
      <c r="N200" s="67"/>
      <c r="O200" s="67"/>
      <c r="P200" s="67"/>
      <c r="Q200" s="67"/>
      <c r="R200" s="67"/>
      <c r="S200" s="389"/>
      <c r="T200" s="390">
        <f t="shared" si="24"/>
        <v>0</v>
      </c>
      <c r="U200" s="216">
        <f t="shared" si="25"/>
        <v>0</v>
      </c>
      <c r="V200" s="350">
        <f>D180</f>
        <v>2225</v>
      </c>
      <c r="W200" s="391" t="s">
        <v>9</v>
      </c>
      <c r="X200" s="466">
        <f t="shared" si="26"/>
        <v>0</v>
      </c>
      <c r="Y200" s="461"/>
    </row>
    <row r="201" spans="1:25" ht="16.5" thickBot="1" x14ac:dyDescent="0.25">
      <c r="A201" s="58"/>
      <c r="B201" s="353"/>
      <c r="C201" s="353"/>
      <c r="D201" s="353"/>
      <c r="E201" s="353"/>
      <c r="F201" s="353"/>
      <c r="G201" s="354"/>
      <c r="H201" s="355"/>
      <c r="I201" s="402">
        <v>1</v>
      </c>
      <c r="J201" s="67"/>
      <c r="K201" s="67"/>
      <c r="L201" s="67"/>
      <c r="M201" s="67"/>
      <c r="N201" s="67"/>
      <c r="O201" s="67"/>
      <c r="P201" s="67"/>
      <c r="Q201" s="67"/>
      <c r="R201" s="67"/>
      <c r="S201" s="389"/>
      <c r="T201" s="390">
        <f t="shared" si="24"/>
        <v>0</v>
      </c>
      <c r="U201" s="216">
        <f t="shared" si="25"/>
        <v>0</v>
      </c>
      <c r="V201" s="350">
        <f>D180</f>
        <v>2225</v>
      </c>
      <c r="W201" s="391" t="s">
        <v>81</v>
      </c>
      <c r="X201" s="466">
        <f t="shared" si="26"/>
        <v>0</v>
      </c>
      <c r="Y201" s="461"/>
    </row>
    <row r="202" spans="1:25" ht="16.5" thickBot="1" x14ac:dyDescent="0.25">
      <c r="A202" s="58"/>
      <c r="B202" s="353"/>
      <c r="C202" s="353"/>
      <c r="D202" s="353"/>
      <c r="E202" s="353"/>
      <c r="F202" s="353"/>
      <c r="G202" s="354"/>
      <c r="H202" s="355"/>
      <c r="I202" s="402">
        <v>2</v>
      </c>
      <c r="J202" s="67"/>
      <c r="K202" s="67"/>
      <c r="L202" s="67"/>
      <c r="M202" s="67"/>
      <c r="N202" s="67"/>
      <c r="O202" s="67"/>
      <c r="P202" s="67"/>
      <c r="Q202" s="67"/>
      <c r="R202" s="67"/>
      <c r="S202" s="389">
        <v>1</v>
      </c>
      <c r="T202" s="390">
        <f t="shared" si="24"/>
        <v>1</v>
      </c>
      <c r="U202" s="216">
        <f t="shared" si="25"/>
        <v>4.4943820224719103E-4</v>
      </c>
      <c r="V202" s="350">
        <f>D180</f>
        <v>2225</v>
      </c>
      <c r="W202" s="391" t="s">
        <v>20</v>
      </c>
      <c r="X202" s="466">
        <f t="shared" si="26"/>
        <v>1</v>
      </c>
      <c r="Y202" s="461"/>
    </row>
    <row r="203" spans="1:25" ht="16.5" thickBot="1" x14ac:dyDescent="0.25">
      <c r="A203" s="58" t="s">
        <v>109</v>
      </c>
      <c r="B203" s="353"/>
      <c r="C203" s="353"/>
      <c r="D203" s="353"/>
      <c r="E203" s="353"/>
      <c r="F203" s="353"/>
      <c r="G203" s="354"/>
      <c r="H203" s="355"/>
      <c r="I203" s="402">
        <v>1</v>
      </c>
      <c r="J203" s="67"/>
      <c r="K203" s="67"/>
      <c r="L203" s="67"/>
      <c r="M203" s="67"/>
      <c r="N203" s="67"/>
      <c r="O203" s="67"/>
      <c r="P203" s="67"/>
      <c r="Q203" s="67"/>
      <c r="R203" s="67"/>
      <c r="S203" s="389"/>
      <c r="T203" s="390">
        <f t="shared" si="24"/>
        <v>0</v>
      </c>
      <c r="U203" s="216">
        <f t="shared" si="25"/>
        <v>0</v>
      </c>
      <c r="V203" s="350">
        <f>D180</f>
        <v>2225</v>
      </c>
      <c r="W203" s="391" t="s">
        <v>82</v>
      </c>
      <c r="X203" s="466">
        <f t="shared" si="26"/>
        <v>0</v>
      </c>
      <c r="Y203" s="463" t="s">
        <v>373</v>
      </c>
    </row>
    <row r="204" spans="1:25" ht="16.5" thickBot="1" x14ac:dyDescent="0.25">
      <c r="A204" s="58"/>
      <c r="B204" s="353"/>
      <c r="C204" s="353"/>
      <c r="D204" s="353"/>
      <c r="E204" s="353"/>
      <c r="F204" s="353"/>
      <c r="G204" s="354"/>
      <c r="H204" s="355"/>
      <c r="I204" s="402">
        <v>2</v>
      </c>
      <c r="J204" s="67"/>
      <c r="K204" s="67"/>
      <c r="L204" s="67"/>
      <c r="M204" s="67"/>
      <c r="N204" s="67"/>
      <c r="O204" s="67"/>
      <c r="P204" s="67"/>
      <c r="Q204" s="67"/>
      <c r="R204" s="67"/>
      <c r="S204" s="389"/>
      <c r="T204" s="390">
        <f t="shared" si="24"/>
        <v>0</v>
      </c>
      <c r="U204" s="216">
        <f t="shared" si="25"/>
        <v>0</v>
      </c>
      <c r="V204" s="350">
        <f>D180</f>
        <v>2225</v>
      </c>
      <c r="W204" s="391" t="s">
        <v>10</v>
      </c>
      <c r="X204" s="466">
        <f t="shared" si="26"/>
        <v>0</v>
      </c>
      <c r="Y204" s="463" t="s">
        <v>392</v>
      </c>
    </row>
    <row r="205" spans="1:25" ht="16.5" thickBot="1" x14ac:dyDescent="0.25">
      <c r="A205" s="58"/>
      <c r="B205" s="353"/>
      <c r="C205" s="353"/>
      <c r="D205" s="353"/>
      <c r="E205" s="353"/>
      <c r="F205" s="353"/>
      <c r="G205" s="354"/>
      <c r="H205" s="355"/>
      <c r="I205" s="402">
        <v>7</v>
      </c>
      <c r="J205" s="67"/>
      <c r="K205" s="67"/>
      <c r="L205" s="67">
        <v>3</v>
      </c>
      <c r="M205" s="67"/>
      <c r="N205" s="67"/>
      <c r="O205" s="67"/>
      <c r="P205" s="67"/>
      <c r="Q205" s="67"/>
      <c r="R205" s="67"/>
      <c r="S205" s="389"/>
      <c r="T205" s="390">
        <f t="shared" si="24"/>
        <v>3</v>
      </c>
      <c r="U205" s="216">
        <f t="shared" si="25"/>
        <v>1.348314606741573E-3</v>
      </c>
      <c r="V205" s="350">
        <f>D180</f>
        <v>2225</v>
      </c>
      <c r="W205" s="391" t="s">
        <v>13</v>
      </c>
      <c r="X205" s="466">
        <f t="shared" si="26"/>
        <v>3</v>
      </c>
      <c r="Y205" s="463" t="s">
        <v>389</v>
      </c>
    </row>
    <row r="206" spans="1:25" ht="16.5" thickBot="1" x14ac:dyDescent="0.25">
      <c r="A206" s="58"/>
      <c r="B206" s="353"/>
      <c r="C206" s="353"/>
      <c r="D206" s="353"/>
      <c r="E206" s="353"/>
      <c r="F206" s="353"/>
      <c r="G206" s="354"/>
      <c r="H206" s="355"/>
      <c r="I206" s="67">
        <v>2</v>
      </c>
      <c r="J206" s="67"/>
      <c r="K206" s="67"/>
      <c r="L206" s="67"/>
      <c r="M206" s="67"/>
      <c r="N206" s="67"/>
      <c r="O206" s="67"/>
      <c r="P206" s="67"/>
      <c r="Q206" s="67"/>
      <c r="R206" s="67"/>
      <c r="S206" s="389"/>
      <c r="T206" s="390">
        <f t="shared" si="24"/>
        <v>0</v>
      </c>
      <c r="U206" s="216">
        <f t="shared" si="25"/>
        <v>0</v>
      </c>
      <c r="V206" s="350">
        <f>D180</f>
        <v>2225</v>
      </c>
      <c r="W206" s="391" t="s">
        <v>100</v>
      </c>
      <c r="X206" s="466">
        <f t="shared" si="26"/>
        <v>0</v>
      </c>
      <c r="Y206" s="433" t="s">
        <v>391</v>
      </c>
    </row>
    <row r="207" spans="1:25" ht="16.5" thickBot="1" x14ac:dyDescent="0.25">
      <c r="A207" s="58"/>
      <c r="B207" s="353"/>
      <c r="C207" s="353"/>
      <c r="D207" s="353"/>
      <c r="E207" s="353"/>
      <c r="F207" s="353"/>
      <c r="G207" s="354"/>
      <c r="H207" s="355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389"/>
      <c r="T207" s="390">
        <f t="shared" si="24"/>
        <v>0</v>
      </c>
      <c r="U207" s="216">
        <f t="shared" si="25"/>
        <v>0</v>
      </c>
      <c r="V207" s="350">
        <f>D180</f>
        <v>2225</v>
      </c>
      <c r="W207" s="391" t="s">
        <v>89</v>
      </c>
      <c r="X207" s="466">
        <f t="shared" si="26"/>
        <v>0</v>
      </c>
      <c r="Y207" s="462"/>
    </row>
    <row r="208" spans="1:25" ht="16.5" thickBot="1" x14ac:dyDescent="0.25">
      <c r="A208" s="58"/>
      <c r="B208" s="353"/>
      <c r="C208" s="353"/>
      <c r="D208" s="353"/>
      <c r="E208" s="353"/>
      <c r="F208" s="353"/>
      <c r="G208" s="354"/>
      <c r="H208" s="361"/>
      <c r="I208" s="72">
        <v>6</v>
      </c>
      <c r="J208" s="72"/>
      <c r="K208" s="72"/>
      <c r="L208" s="72"/>
      <c r="M208" s="72"/>
      <c r="N208" s="72"/>
      <c r="O208" s="72"/>
      <c r="P208" s="72"/>
      <c r="Q208" s="72"/>
      <c r="R208" s="72"/>
      <c r="S208" s="403"/>
      <c r="T208" s="390">
        <f t="shared" si="24"/>
        <v>0</v>
      </c>
      <c r="U208" s="216">
        <f t="shared" si="25"/>
        <v>0</v>
      </c>
      <c r="V208" s="350">
        <f>D180</f>
        <v>2225</v>
      </c>
      <c r="W208" s="380" t="s">
        <v>84</v>
      </c>
      <c r="X208" s="466">
        <f t="shared" si="26"/>
        <v>0</v>
      </c>
      <c r="Y208" s="345"/>
    </row>
    <row r="209" spans="1:25" ht="16.5" thickBot="1" x14ac:dyDescent="0.3">
      <c r="A209" s="58"/>
      <c r="B209" s="353"/>
      <c r="C209" s="353"/>
      <c r="D209" s="353"/>
      <c r="E209" s="353"/>
      <c r="F209" s="353"/>
      <c r="G209" s="354"/>
      <c r="H209" s="347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199"/>
      <c r="U209" s="199"/>
      <c r="V209" s="199"/>
      <c r="W209" s="458" t="s">
        <v>85</v>
      </c>
      <c r="X209" s="466">
        <f t="shared" si="26"/>
        <v>0</v>
      </c>
      <c r="Y209" s="345"/>
    </row>
    <row r="210" spans="1:25" ht="16.5" thickBot="1" x14ac:dyDescent="0.25">
      <c r="A210" s="58"/>
      <c r="B210" s="353"/>
      <c r="C210" s="353"/>
      <c r="D210" s="353"/>
      <c r="E210" s="353"/>
      <c r="F210" s="353"/>
      <c r="G210" s="62"/>
      <c r="H210" s="348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386"/>
      <c r="T210" s="400">
        <f t="shared" ref="T210:T219" si="27">SUM(H210,J210,L210,N210,P210,R210,S210)</f>
        <v>0</v>
      </c>
      <c r="U210" s="216">
        <f>($T210)/$D$180</f>
        <v>0</v>
      </c>
      <c r="V210" s="350">
        <f>D180</f>
        <v>2225</v>
      </c>
      <c r="W210" s="401" t="s">
        <v>202</v>
      </c>
      <c r="X210" s="466">
        <f t="shared" si="26"/>
        <v>0</v>
      </c>
      <c r="Y210" s="464" t="s">
        <v>388</v>
      </c>
    </row>
    <row r="211" spans="1:25" ht="16.5" thickBot="1" x14ac:dyDescent="0.25">
      <c r="A211" s="58"/>
      <c r="B211" s="353"/>
      <c r="C211" s="353"/>
      <c r="D211" s="353"/>
      <c r="E211" s="353"/>
      <c r="F211" s="353"/>
      <c r="G211" s="62"/>
      <c r="H211" s="355">
        <v>1</v>
      </c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389"/>
      <c r="T211" s="390">
        <f t="shared" si="27"/>
        <v>1</v>
      </c>
      <c r="U211" s="216">
        <f t="shared" ref="U211:U219" si="28">($T211)/$D$180</f>
        <v>4.4943820224719103E-4</v>
      </c>
      <c r="V211" s="350">
        <f>D180</f>
        <v>2225</v>
      </c>
      <c r="W211" s="391" t="s">
        <v>12</v>
      </c>
      <c r="X211" s="466">
        <f t="shared" si="26"/>
        <v>1</v>
      </c>
      <c r="Y211" s="464" t="s">
        <v>390</v>
      </c>
    </row>
    <row r="212" spans="1:25" ht="16.5" thickBot="1" x14ac:dyDescent="0.25">
      <c r="A212" s="58"/>
      <c r="B212" s="353"/>
      <c r="C212" s="353"/>
      <c r="D212" s="353"/>
      <c r="E212" s="353"/>
      <c r="F212" s="353"/>
      <c r="G212" s="62"/>
      <c r="H212" s="355">
        <v>2</v>
      </c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389"/>
      <c r="T212" s="390">
        <f t="shared" si="27"/>
        <v>2</v>
      </c>
      <c r="U212" s="216">
        <f t="shared" si="28"/>
        <v>8.9887640449438206E-4</v>
      </c>
      <c r="V212" s="350">
        <f>D180</f>
        <v>2225</v>
      </c>
      <c r="W212" s="391" t="s">
        <v>75</v>
      </c>
      <c r="X212" s="466">
        <f t="shared" si="26"/>
        <v>2</v>
      </c>
      <c r="Y212" s="439" t="s">
        <v>186</v>
      </c>
    </row>
    <row r="213" spans="1:25" ht="16.5" thickBot="1" x14ac:dyDescent="0.25">
      <c r="A213" s="58"/>
      <c r="B213" s="353"/>
      <c r="C213" s="353"/>
      <c r="D213" s="353"/>
      <c r="E213" s="353"/>
      <c r="F213" s="353"/>
      <c r="G213" s="62"/>
      <c r="H213" s="355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389"/>
      <c r="T213" s="390">
        <f t="shared" si="27"/>
        <v>0</v>
      </c>
      <c r="U213" s="216">
        <f t="shared" si="28"/>
        <v>0</v>
      </c>
      <c r="V213" s="350" t="str">
        <f>D179</f>
        <v>Build QTY</v>
      </c>
      <c r="W213" s="272" t="s">
        <v>183</v>
      </c>
      <c r="X213" s="466">
        <f t="shared" si="26"/>
        <v>0</v>
      </c>
      <c r="Y213" s="439" t="s">
        <v>387</v>
      </c>
    </row>
    <row r="214" spans="1:25" ht="16.5" thickBot="1" x14ac:dyDescent="0.25">
      <c r="A214" s="58"/>
      <c r="B214" s="353"/>
      <c r="C214" s="353"/>
      <c r="D214" s="353"/>
      <c r="E214" s="353"/>
      <c r="F214" s="353"/>
      <c r="G214" s="62"/>
      <c r="H214" s="355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389"/>
      <c r="T214" s="390">
        <f t="shared" si="27"/>
        <v>0</v>
      </c>
      <c r="U214" s="216">
        <f t="shared" si="28"/>
        <v>0</v>
      </c>
      <c r="V214" s="350">
        <f>D180</f>
        <v>2225</v>
      </c>
      <c r="W214" s="391" t="s">
        <v>214</v>
      </c>
      <c r="X214" s="466">
        <f t="shared" si="26"/>
        <v>0</v>
      </c>
      <c r="Y214" s="439" t="s">
        <v>386</v>
      </c>
    </row>
    <row r="215" spans="1:25" ht="16.5" thickBot="1" x14ac:dyDescent="0.25">
      <c r="A215" s="58"/>
      <c r="B215" s="353"/>
      <c r="C215" s="353"/>
      <c r="D215" s="353"/>
      <c r="E215" s="353"/>
      <c r="F215" s="353"/>
      <c r="G215" s="62"/>
      <c r="H215" s="355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389"/>
      <c r="T215" s="390">
        <f t="shared" si="27"/>
        <v>0</v>
      </c>
      <c r="U215" s="216">
        <f t="shared" si="28"/>
        <v>0</v>
      </c>
      <c r="V215" s="350">
        <f>D180</f>
        <v>2225</v>
      </c>
      <c r="W215" s="401" t="s">
        <v>16</v>
      </c>
      <c r="X215" s="466">
        <f t="shared" si="26"/>
        <v>0</v>
      </c>
      <c r="Y215" s="439"/>
    </row>
    <row r="216" spans="1:25" ht="16.5" thickBot="1" x14ac:dyDescent="0.25">
      <c r="A216" s="58"/>
      <c r="B216" s="353"/>
      <c r="C216" s="353"/>
      <c r="D216" s="353"/>
      <c r="E216" s="353"/>
      <c r="F216" s="353"/>
      <c r="G216" s="62"/>
      <c r="H216" s="355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389"/>
      <c r="T216" s="390">
        <f t="shared" si="27"/>
        <v>0</v>
      </c>
      <c r="U216" s="216">
        <f t="shared" si="28"/>
        <v>0</v>
      </c>
      <c r="V216" s="350">
        <f>D180</f>
        <v>2225</v>
      </c>
      <c r="W216" s="365" t="s">
        <v>271</v>
      </c>
      <c r="X216" s="466">
        <f t="shared" si="26"/>
        <v>0</v>
      </c>
      <c r="Y216" s="439"/>
    </row>
    <row r="217" spans="1:25" ht="16.5" thickBot="1" x14ac:dyDescent="0.25">
      <c r="A217" s="58"/>
      <c r="B217" s="353"/>
      <c r="C217" s="353"/>
      <c r="D217" s="353"/>
      <c r="E217" s="353"/>
      <c r="F217" s="353"/>
      <c r="G217" s="62"/>
      <c r="H217" s="361">
        <v>7</v>
      </c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403"/>
      <c r="T217" s="390">
        <f t="shared" si="27"/>
        <v>7</v>
      </c>
      <c r="U217" s="216">
        <f t="shared" si="28"/>
        <v>3.1460674157303371E-3</v>
      </c>
      <c r="V217" s="350">
        <f>D180</f>
        <v>2225</v>
      </c>
      <c r="W217" s="380" t="s">
        <v>184</v>
      </c>
      <c r="X217" s="466">
        <f t="shared" si="26"/>
        <v>7</v>
      </c>
      <c r="Y217" s="439"/>
    </row>
    <row r="218" spans="1:25" ht="16.5" thickBot="1" x14ac:dyDescent="0.25">
      <c r="A218" s="353"/>
      <c r="B218" s="353"/>
      <c r="C218" s="353"/>
      <c r="D218" s="353"/>
      <c r="E218" s="353"/>
      <c r="F218" s="353"/>
      <c r="G218" s="62"/>
      <c r="H218" s="361">
        <v>6</v>
      </c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403"/>
      <c r="T218" s="390">
        <f t="shared" si="27"/>
        <v>6</v>
      </c>
      <c r="U218" s="216">
        <f t="shared" si="28"/>
        <v>2.696629213483146E-3</v>
      </c>
      <c r="V218" s="350">
        <f>D180</f>
        <v>2225</v>
      </c>
      <c r="W218" s="380" t="s">
        <v>28</v>
      </c>
      <c r="X218" s="466">
        <f t="shared" si="26"/>
        <v>6</v>
      </c>
      <c r="Y218" s="439"/>
    </row>
    <row r="219" spans="1:25" ht="16.5" thickBot="1" x14ac:dyDescent="0.25">
      <c r="A219" s="188"/>
      <c r="B219" s="189"/>
      <c r="C219" s="189"/>
      <c r="D219" s="189"/>
      <c r="E219" s="189"/>
      <c r="F219" s="189"/>
      <c r="G219" s="196"/>
      <c r="H219" s="361">
        <v>6</v>
      </c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403"/>
      <c r="T219" s="404">
        <f t="shared" si="27"/>
        <v>6</v>
      </c>
      <c r="U219" s="320">
        <f t="shared" si="28"/>
        <v>2.696629213483146E-3</v>
      </c>
      <c r="V219" s="350">
        <f>D180</f>
        <v>2225</v>
      </c>
      <c r="W219" s="397" t="s">
        <v>163</v>
      </c>
      <c r="X219" s="385">
        <f t="shared" si="26"/>
        <v>6</v>
      </c>
      <c r="Y219" s="465"/>
    </row>
    <row r="220" spans="1:25" ht="15.75" thickBot="1" x14ac:dyDescent="0.25">
      <c r="G220" s="53" t="s">
        <v>5</v>
      </c>
      <c r="H220" s="63">
        <f>SUM(H181:H219)</f>
        <v>245</v>
      </c>
      <c r="I220" s="63">
        <f t="shared" ref="I220:R220" si="29">SUM(I181:I219)</f>
        <v>384</v>
      </c>
      <c r="J220" s="63">
        <f t="shared" si="29"/>
        <v>60</v>
      </c>
      <c r="K220" s="63">
        <f t="shared" si="29"/>
        <v>0</v>
      </c>
      <c r="L220" s="63">
        <f t="shared" si="29"/>
        <v>17</v>
      </c>
      <c r="M220" s="63">
        <f t="shared" si="29"/>
        <v>0</v>
      </c>
      <c r="N220" s="63">
        <f t="shared" si="29"/>
        <v>0</v>
      </c>
      <c r="O220" s="63">
        <f t="shared" si="29"/>
        <v>0</v>
      </c>
      <c r="P220" s="63">
        <f t="shared" si="29"/>
        <v>0</v>
      </c>
      <c r="Q220" s="63">
        <f t="shared" si="29"/>
        <v>0</v>
      </c>
      <c r="R220" s="63">
        <f t="shared" si="29"/>
        <v>0</v>
      </c>
      <c r="S220" s="63">
        <f>SUM(S181:S219)</f>
        <v>72</v>
      </c>
      <c r="T220" s="405">
        <f>SUM(H220,J220,L220,N220,P220,R220,S220)</f>
        <v>394</v>
      </c>
      <c r="U220" s="216">
        <f>($T220)/$D$180</f>
        <v>0.17707865168539325</v>
      </c>
      <c r="V220" s="350">
        <f>D180</f>
        <v>2225</v>
      </c>
      <c r="W220" s="11"/>
      <c r="Y220" s="7"/>
    </row>
    <row r="221" spans="1:25" ht="15.75" thickBot="1" x14ac:dyDescent="0.3"/>
    <row r="222" spans="1:25" ht="75.75" thickBot="1" x14ac:dyDescent="0.3">
      <c r="A222" s="48" t="s">
        <v>23</v>
      </c>
      <c r="B222" s="49" t="s">
        <v>50</v>
      </c>
      <c r="C222" s="49" t="s">
        <v>55</v>
      </c>
      <c r="D222" s="49" t="s">
        <v>18</v>
      </c>
      <c r="E222" s="48" t="s">
        <v>17</v>
      </c>
      <c r="F222" s="50" t="s">
        <v>1</v>
      </c>
      <c r="G222" s="51" t="s">
        <v>24</v>
      </c>
      <c r="H222" s="52" t="s">
        <v>76</v>
      </c>
      <c r="I222" s="52" t="s">
        <v>77</v>
      </c>
      <c r="J222" s="52" t="s">
        <v>56</v>
      </c>
      <c r="K222" s="52" t="s">
        <v>61</v>
      </c>
      <c r="L222" s="52" t="s">
        <v>57</v>
      </c>
      <c r="M222" s="52" t="s">
        <v>62</v>
      </c>
      <c r="N222" s="52" t="s">
        <v>58</v>
      </c>
      <c r="O222" s="52" t="s">
        <v>63</v>
      </c>
      <c r="P222" s="52" t="s">
        <v>59</v>
      </c>
      <c r="Q222" s="52" t="s">
        <v>78</v>
      </c>
      <c r="R222" s="52" t="s">
        <v>128</v>
      </c>
      <c r="S222" s="52" t="s">
        <v>43</v>
      </c>
      <c r="T222" s="49" t="s">
        <v>5</v>
      </c>
      <c r="U222" s="48" t="s">
        <v>2</v>
      </c>
      <c r="V222" s="86" t="s">
        <v>73</v>
      </c>
      <c r="W222" s="87" t="s">
        <v>21</v>
      </c>
      <c r="X222" s="49" t="s">
        <v>18</v>
      </c>
      <c r="Y222" s="88" t="s">
        <v>7</v>
      </c>
    </row>
    <row r="223" spans="1:25" ht="15.75" thickBot="1" x14ac:dyDescent="0.3">
      <c r="A223" s="447">
        <v>1486218</v>
      </c>
      <c r="B223" s="383" t="s">
        <v>245</v>
      </c>
      <c r="C223" s="447">
        <v>1920</v>
      </c>
      <c r="D223" s="447">
        <v>2145</v>
      </c>
      <c r="E223" s="447">
        <v>1858</v>
      </c>
      <c r="F223" s="448">
        <f>E223/D223</f>
        <v>0.8662004662004662</v>
      </c>
      <c r="G223" s="384">
        <v>45061</v>
      </c>
      <c r="H223" s="347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92"/>
      <c r="U223" s="199"/>
      <c r="V223" s="200"/>
      <c r="W223" s="93" t="s">
        <v>79</v>
      </c>
      <c r="X223" s="385">
        <v>578.5</v>
      </c>
      <c r="Y223" s="45" t="s">
        <v>134</v>
      </c>
    </row>
    <row r="224" spans="1:25" ht="16.5" thickBot="1" x14ac:dyDescent="0.25">
      <c r="A224" s="55"/>
      <c r="B224" s="56"/>
      <c r="C224" s="56"/>
      <c r="D224" s="56"/>
      <c r="E224" s="56"/>
      <c r="F224" s="56"/>
      <c r="G224" s="57"/>
      <c r="H224" s="348">
        <v>33</v>
      </c>
      <c r="I224" s="65"/>
      <c r="J224" s="65">
        <v>15</v>
      </c>
      <c r="K224" s="65"/>
      <c r="L224" s="65">
        <v>12</v>
      </c>
      <c r="M224" s="65"/>
      <c r="N224" s="65"/>
      <c r="O224" s="65"/>
      <c r="P224" s="65"/>
      <c r="Q224" s="65"/>
      <c r="R224" s="65"/>
      <c r="S224" s="386">
        <v>8</v>
      </c>
      <c r="T224" s="387">
        <f t="shared" ref="T224:T251" si="30">SUM(H224,J224,L224,N224,P224,R224,S224)</f>
        <v>68</v>
      </c>
      <c r="U224" s="216">
        <f>($T224)/$D$223</f>
        <v>3.1701631701631705E-2</v>
      </c>
      <c r="V224" s="350">
        <f>D223</f>
        <v>2145</v>
      </c>
      <c r="W224" s="388" t="s">
        <v>16</v>
      </c>
      <c r="X224" s="56">
        <f>T224</f>
        <v>68</v>
      </c>
      <c r="Y224" s="358"/>
    </row>
    <row r="225" spans="1:25" ht="16.5" thickBot="1" x14ac:dyDescent="0.25">
      <c r="A225" s="58"/>
      <c r="B225" s="353"/>
      <c r="C225" s="353"/>
      <c r="D225" s="353"/>
      <c r="E225" s="353"/>
      <c r="F225" s="353"/>
      <c r="G225" s="354"/>
      <c r="H225" s="355">
        <v>50</v>
      </c>
      <c r="I225" s="67"/>
      <c r="J225" s="67">
        <v>27</v>
      </c>
      <c r="K225" s="67"/>
      <c r="L225" s="67"/>
      <c r="M225" s="67"/>
      <c r="N225" s="67"/>
      <c r="O225" s="67"/>
      <c r="P225" s="67"/>
      <c r="Q225" s="67"/>
      <c r="R225" s="67"/>
      <c r="S225" s="389">
        <v>5</v>
      </c>
      <c r="T225" s="390">
        <f t="shared" si="30"/>
        <v>82</v>
      </c>
      <c r="U225" s="216">
        <f t="shared" ref="U225:U251" si="31">($T225)/$D$223</f>
        <v>3.822843822843823E-2</v>
      </c>
      <c r="V225" s="350">
        <f>D223</f>
        <v>2145</v>
      </c>
      <c r="W225" s="391" t="s">
        <v>6</v>
      </c>
      <c r="X225" s="56">
        <f t="shared" ref="X225:X262" si="32">T225</f>
        <v>82</v>
      </c>
      <c r="Y225" s="358"/>
    </row>
    <row r="226" spans="1:25" ht="16.5" thickBot="1" x14ac:dyDescent="0.25">
      <c r="A226" s="58"/>
      <c r="B226" s="353"/>
      <c r="C226" s="353"/>
      <c r="D226" s="353"/>
      <c r="E226" s="353"/>
      <c r="F226" s="353"/>
      <c r="G226" s="354"/>
      <c r="H226" s="355">
        <v>10</v>
      </c>
      <c r="I226" s="67"/>
      <c r="J226" s="67"/>
      <c r="K226" s="67"/>
      <c r="L226" s="67">
        <v>2</v>
      </c>
      <c r="M226" s="67"/>
      <c r="N226" s="67"/>
      <c r="O226" s="67"/>
      <c r="P226" s="67"/>
      <c r="Q226" s="67"/>
      <c r="R226" s="67"/>
      <c r="S226" s="389">
        <v>3</v>
      </c>
      <c r="T226" s="390">
        <f t="shared" si="30"/>
        <v>15</v>
      </c>
      <c r="U226" s="216">
        <f t="shared" si="31"/>
        <v>6.993006993006993E-3</v>
      </c>
      <c r="V226" s="350">
        <f>D223</f>
        <v>2145</v>
      </c>
      <c r="W226" s="391" t="s">
        <v>14</v>
      </c>
      <c r="X226" s="56">
        <f t="shared" si="32"/>
        <v>15</v>
      </c>
      <c r="Y226" s="358"/>
    </row>
    <row r="227" spans="1:25" ht="16.5" thickBot="1" x14ac:dyDescent="0.25">
      <c r="A227" s="58"/>
      <c r="B227" s="353"/>
      <c r="C227" s="353"/>
      <c r="D227" s="353"/>
      <c r="E227" s="353"/>
      <c r="F227" s="353"/>
      <c r="G227" s="354"/>
      <c r="H227" s="355">
        <v>5</v>
      </c>
      <c r="I227" s="67"/>
      <c r="J227" s="67"/>
      <c r="K227" s="67"/>
      <c r="L227" s="67">
        <v>1</v>
      </c>
      <c r="M227" s="67"/>
      <c r="N227" s="67"/>
      <c r="O227" s="67"/>
      <c r="P227" s="67"/>
      <c r="Q227" s="67"/>
      <c r="R227" s="67"/>
      <c r="S227" s="389">
        <v>3</v>
      </c>
      <c r="T227" s="390">
        <f t="shared" si="30"/>
        <v>9</v>
      </c>
      <c r="U227" s="216">
        <f t="shared" si="31"/>
        <v>4.1958041958041958E-3</v>
      </c>
      <c r="V227" s="350">
        <f>D223</f>
        <v>2145</v>
      </c>
      <c r="W227" s="391" t="s">
        <v>15</v>
      </c>
      <c r="X227" s="56">
        <f t="shared" si="32"/>
        <v>9</v>
      </c>
      <c r="Y227" s="359"/>
    </row>
    <row r="228" spans="1:25" ht="16.5" thickBot="1" x14ac:dyDescent="0.25">
      <c r="A228" s="58"/>
      <c r="B228" s="353"/>
      <c r="C228" s="353"/>
      <c r="D228" s="353"/>
      <c r="E228" s="353"/>
      <c r="F228" s="353"/>
      <c r="G228" s="354"/>
      <c r="H228" s="355">
        <v>4</v>
      </c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389">
        <v>1</v>
      </c>
      <c r="T228" s="390">
        <f t="shared" si="30"/>
        <v>5</v>
      </c>
      <c r="U228" s="216">
        <f t="shared" si="31"/>
        <v>2.331002331002331E-3</v>
      </c>
      <c r="V228" s="350">
        <f>D223</f>
        <v>2145</v>
      </c>
      <c r="W228" s="391" t="s">
        <v>32</v>
      </c>
      <c r="X228" s="56">
        <f t="shared" si="32"/>
        <v>5</v>
      </c>
      <c r="Y228" s="359"/>
    </row>
    <row r="229" spans="1:25" ht="16.5" thickBot="1" x14ac:dyDescent="0.25">
      <c r="A229" s="58"/>
      <c r="B229" s="353"/>
      <c r="C229" s="353"/>
      <c r="D229" s="353"/>
      <c r="E229" s="353"/>
      <c r="F229" s="353"/>
      <c r="G229" s="354"/>
      <c r="H229" s="355">
        <v>1</v>
      </c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389"/>
      <c r="T229" s="390">
        <f t="shared" si="30"/>
        <v>1</v>
      </c>
      <c r="U229" s="216">
        <f t="shared" si="31"/>
        <v>4.662004662004662E-4</v>
      </c>
      <c r="V229" s="350">
        <f>D223</f>
        <v>2145</v>
      </c>
      <c r="W229" s="391" t="s">
        <v>33</v>
      </c>
      <c r="X229" s="56">
        <f t="shared" si="32"/>
        <v>1</v>
      </c>
      <c r="Y229" s="359"/>
    </row>
    <row r="230" spans="1:25" ht="16.5" thickBot="1" x14ac:dyDescent="0.25">
      <c r="A230" s="58"/>
      <c r="B230" s="353"/>
      <c r="C230" s="353"/>
      <c r="D230" s="353"/>
      <c r="E230" s="353"/>
      <c r="F230" s="353"/>
      <c r="G230" s="354"/>
      <c r="H230" s="355">
        <v>1</v>
      </c>
      <c r="I230" s="67"/>
      <c r="J230" s="67"/>
      <c r="K230" s="67"/>
      <c r="L230" s="67">
        <v>3</v>
      </c>
      <c r="M230" s="67"/>
      <c r="N230" s="67"/>
      <c r="O230" s="67"/>
      <c r="P230" s="67"/>
      <c r="Q230" s="67"/>
      <c r="R230" s="67"/>
      <c r="S230" s="389"/>
      <c r="T230" s="390">
        <f t="shared" si="30"/>
        <v>4</v>
      </c>
      <c r="U230" s="216">
        <f t="shared" si="31"/>
        <v>1.8648018648018648E-3</v>
      </c>
      <c r="V230" s="350">
        <f>D223</f>
        <v>2145</v>
      </c>
      <c r="W230" s="391" t="s">
        <v>29</v>
      </c>
      <c r="X230" s="56">
        <f t="shared" si="32"/>
        <v>4</v>
      </c>
      <c r="Y230" s="359"/>
    </row>
    <row r="231" spans="1:25" ht="16.5" thickBot="1" x14ac:dyDescent="0.25">
      <c r="A231" s="58"/>
      <c r="B231" s="353"/>
      <c r="C231" s="353"/>
      <c r="D231" s="353"/>
      <c r="E231" s="353"/>
      <c r="F231" s="353"/>
      <c r="G231" s="354"/>
      <c r="H231" s="355">
        <v>2</v>
      </c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389"/>
      <c r="T231" s="390">
        <f t="shared" si="30"/>
        <v>2</v>
      </c>
      <c r="U231" s="216">
        <f t="shared" si="31"/>
        <v>9.324009324009324E-4</v>
      </c>
      <c r="V231" s="350">
        <f>D223</f>
        <v>2145</v>
      </c>
      <c r="W231" s="391" t="s">
        <v>31</v>
      </c>
      <c r="X231" s="56">
        <f t="shared" si="32"/>
        <v>2</v>
      </c>
      <c r="Y231" s="359"/>
    </row>
    <row r="232" spans="1:25" ht="16.5" thickBot="1" x14ac:dyDescent="0.25">
      <c r="A232" s="58"/>
      <c r="B232" s="353"/>
      <c r="C232" s="353"/>
      <c r="D232" s="353"/>
      <c r="E232" s="353"/>
      <c r="F232" s="353"/>
      <c r="G232" s="354"/>
      <c r="H232" s="355">
        <v>2</v>
      </c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389">
        <v>8</v>
      </c>
      <c r="T232" s="390">
        <f t="shared" si="30"/>
        <v>10</v>
      </c>
      <c r="U232" s="216">
        <f t="shared" si="31"/>
        <v>4.662004662004662E-3</v>
      </c>
      <c r="V232" s="350">
        <f>D223</f>
        <v>2145</v>
      </c>
      <c r="W232" s="391" t="s">
        <v>0</v>
      </c>
      <c r="X232" s="56">
        <f t="shared" si="32"/>
        <v>10</v>
      </c>
      <c r="Y232" s="358"/>
    </row>
    <row r="233" spans="1:25" ht="16.5" thickBot="1" x14ac:dyDescent="0.25">
      <c r="A233" s="58"/>
      <c r="B233" s="353"/>
      <c r="C233" s="353"/>
      <c r="D233" s="353"/>
      <c r="E233" s="353"/>
      <c r="F233" s="353" t="s">
        <v>109</v>
      </c>
      <c r="G233" s="354"/>
      <c r="H233" s="355">
        <v>11</v>
      </c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389"/>
      <c r="T233" s="390">
        <f t="shared" si="30"/>
        <v>11</v>
      </c>
      <c r="U233" s="216">
        <f t="shared" si="31"/>
        <v>5.1282051282051282E-3</v>
      </c>
      <c r="V233" s="350">
        <f>D223</f>
        <v>2145</v>
      </c>
      <c r="W233" s="391" t="s">
        <v>12</v>
      </c>
      <c r="X233" s="56">
        <f t="shared" si="32"/>
        <v>11</v>
      </c>
      <c r="Y233" s="360"/>
    </row>
    <row r="234" spans="1:25" ht="16.5" thickBot="1" x14ac:dyDescent="0.25">
      <c r="A234" s="58"/>
      <c r="B234" s="353"/>
      <c r="C234" s="353"/>
      <c r="D234" s="353"/>
      <c r="E234" s="353"/>
      <c r="F234" s="353"/>
      <c r="G234" s="354"/>
      <c r="H234" s="355">
        <v>21</v>
      </c>
      <c r="I234" s="67"/>
      <c r="J234" s="67">
        <v>13</v>
      </c>
      <c r="K234" s="67"/>
      <c r="L234" s="67">
        <v>1</v>
      </c>
      <c r="M234" s="67"/>
      <c r="N234" s="67"/>
      <c r="O234" s="67"/>
      <c r="P234" s="67"/>
      <c r="Q234" s="67"/>
      <c r="R234" s="67"/>
      <c r="S234" s="389">
        <v>5</v>
      </c>
      <c r="T234" s="390">
        <f t="shared" si="30"/>
        <v>40</v>
      </c>
      <c r="U234" s="216">
        <f t="shared" si="31"/>
        <v>1.8648018648018648E-2</v>
      </c>
      <c r="V234" s="350">
        <f>D223</f>
        <v>2145</v>
      </c>
      <c r="W234" s="391" t="s">
        <v>35</v>
      </c>
      <c r="X234" s="56">
        <f t="shared" si="32"/>
        <v>40</v>
      </c>
      <c r="Y234" s="360"/>
    </row>
    <row r="235" spans="1:25" ht="16.5" thickBot="1" x14ac:dyDescent="0.25">
      <c r="A235" s="58"/>
      <c r="B235" s="353"/>
      <c r="C235" s="353"/>
      <c r="D235" s="353"/>
      <c r="E235" s="353"/>
      <c r="F235" s="353"/>
      <c r="G235" s="354"/>
      <c r="H235" s="355">
        <v>1</v>
      </c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389"/>
      <c r="T235" s="390">
        <f t="shared" si="30"/>
        <v>1</v>
      </c>
      <c r="U235" s="216">
        <f t="shared" si="31"/>
        <v>4.662004662004662E-4</v>
      </c>
      <c r="V235" s="350">
        <f>D223</f>
        <v>2145</v>
      </c>
      <c r="W235" s="401" t="s">
        <v>28</v>
      </c>
      <c r="X235" s="56">
        <f t="shared" si="32"/>
        <v>1</v>
      </c>
      <c r="Y235" s="416"/>
    </row>
    <row r="236" spans="1:25" ht="16.5" thickBot="1" x14ac:dyDescent="0.25">
      <c r="A236" s="58"/>
      <c r="B236" s="353"/>
      <c r="C236" s="353"/>
      <c r="D236" s="353"/>
      <c r="E236" s="353"/>
      <c r="F236" s="353"/>
      <c r="G236" s="62"/>
      <c r="H236" s="364">
        <v>2</v>
      </c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389"/>
      <c r="T236" s="390">
        <f t="shared" si="30"/>
        <v>2</v>
      </c>
      <c r="U236" s="216">
        <f t="shared" si="31"/>
        <v>9.324009324009324E-4</v>
      </c>
      <c r="V236" s="350">
        <f>D223</f>
        <v>2145</v>
      </c>
      <c r="W236" s="365" t="s">
        <v>441</v>
      </c>
      <c r="X236" s="56">
        <f t="shared" si="32"/>
        <v>2</v>
      </c>
      <c r="Y236" s="372"/>
    </row>
    <row r="237" spans="1:25" ht="16.5" thickBot="1" x14ac:dyDescent="0.25">
      <c r="A237" s="58"/>
      <c r="B237" s="353"/>
      <c r="C237" s="353"/>
      <c r="D237" s="353"/>
      <c r="E237" s="353"/>
      <c r="F237" s="353"/>
      <c r="G237" s="62"/>
      <c r="H237" s="364">
        <v>7</v>
      </c>
      <c r="I237" s="67"/>
      <c r="J237" s="67">
        <v>2</v>
      </c>
      <c r="K237" s="67"/>
      <c r="L237" s="67"/>
      <c r="M237" s="67"/>
      <c r="N237" s="67"/>
      <c r="O237" s="67"/>
      <c r="P237" s="67"/>
      <c r="Q237" s="67"/>
      <c r="R237" s="67"/>
      <c r="S237" s="389"/>
      <c r="T237" s="390">
        <f t="shared" si="30"/>
        <v>9</v>
      </c>
      <c r="U237" s="216">
        <f t="shared" si="31"/>
        <v>4.1958041958041958E-3</v>
      </c>
      <c r="V237" s="350">
        <f>D223</f>
        <v>2145</v>
      </c>
      <c r="W237" s="391" t="s">
        <v>202</v>
      </c>
      <c r="X237" s="466">
        <f t="shared" si="32"/>
        <v>9</v>
      </c>
      <c r="Y237" s="433"/>
    </row>
    <row r="238" spans="1:25" ht="16.5" thickBot="1" x14ac:dyDescent="0.25">
      <c r="A238" s="58"/>
      <c r="B238" s="353"/>
      <c r="C238" s="353"/>
      <c r="D238" s="353"/>
      <c r="E238" s="353"/>
      <c r="F238" s="353"/>
      <c r="G238" s="62"/>
      <c r="H238" s="392">
        <v>3</v>
      </c>
      <c r="I238" s="393"/>
      <c r="J238" s="393"/>
      <c r="K238" s="393"/>
      <c r="L238" s="393"/>
      <c r="M238" s="393"/>
      <c r="N238" s="393"/>
      <c r="O238" s="393"/>
      <c r="P238" s="393"/>
      <c r="Q238" s="393"/>
      <c r="R238" s="393"/>
      <c r="S238" s="394"/>
      <c r="T238" s="395">
        <f t="shared" si="30"/>
        <v>3</v>
      </c>
      <c r="U238" s="320">
        <f t="shared" si="31"/>
        <v>1.3986013986013986E-3</v>
      </c>
      <c r="V238" s="396">
        <f>D223</f>
        <v>2145</v>
      </c>
      <c r="W238" s="397" t="s">
        <v>174</v>
      </c>
      <c r="X238" s="466">
        <f t="shared" si="32"/>
        <v>3</v>
      </c>
      <c r="Y238" s="461"/>
    </row>
    <row r="239" spans="1:25" ht="16.5" thickBot="1" x14ac:dyDescent="0.25">
      <c r="A239" s="58"/>
      <c r="B239" s="353"/>
      <c r="C239" s="353"/>
      <c r="D239" s="353"/>
      <c r="E239" s="353"/>
      <c r="F239" s="353"/>
      <c r="G239" s="354"/>
      <c r="H239" s="348"/>
      <c r="I239" s="398"/>
      <c r="J239" s="68"/>
      <c r="K239" s="68"/>
      <c r="L239" s="68"/>
      <c r="M239" s="68"/>
      <c r="N239" s="68"/>
      <c r="O239" s="68"/>
      <c r="P239" s="68"/>
      <c r="Q239" s="68"/>
      <c r="R239" s="68"/>
      <c r="S239" s="399"/>
      <c r="T239" s="400">
        <f t="shared" si="30"/>
        <v>0</v>
      </c>
      <c r="U239" s="216">
        <f t="shared" si="31"/>
        <v>0</v>
      </c>
      <c r="V239" s="350">
        <f>D223</f>
        <v>2145</v>
      </c>
      <c r="W239" s="401" t="s">
        <v>11</v>
      </c>
      <c r="X239" s="466">
        <f t="shared" si="32"/>
        <v>0</v>
      </c>
      <c r="Y239" s="461"/>
    </row>
    <row r="240" spans="1:25" ht="16.5" thickBot="1" x14ac:dyDescent="0.25">
      <c r="A240" s="58"/>
      <c r="B240" s="353"/>
      <c r="C240" s="353"/>
      <c r="D240" s="353"/>
      <c r="E240" s="353"/>
      <c r="F240" s="353" t="s">
        <v>109</v>
      </c>
      <c r="G240" s="354"/>
      <c r="H240" s="355"/>
      <c r="I240" s="402"/>
      <c r="J240" s="67"/>
      <c r="K240" s="67"/>
      <c r="L240" s="67"/>
      <c r="M240" s="67"/>
      <c r="N240" s="67"/>
      <c r="O240" s="67"/>
      <c r="P240" s="67"/>
      <c r="Q240" s="67"/>
      <c r="R240" s="67"/>
      <c r="S240" s="389"/>
      <c r="T240" s="390">
        <f t="shared" si="30"/>
        <v>0</v>
      </c>
      <c r="U240" s="216">
        <f t="shared" si="31"/>
        <v>0</v>
      </c>
      <c r="V240" s="350">
        <f>D223</f>
        <v>2145</v>
      </c>
      <c r="W240" s="391" t="s">
        <v>30</v>
      </c>
      <c r="X240" s="466">
        <f t="shared" si="32"/>
        <v>0</v>
      </c>
      <c r="Y240" s="461"/>
    </row>
    <row r="241" spans="1:25" ht="16.5" thickBot="1" x14ac:dyDescent="0.25">
      <c r="A241" s="58"/>
      <c r="B241" s="353"/>
      <c r="C241" s="353"/>
      <c r="D241" s="353"/>
      <c r="E241" s="353"/>
      <c r="F241" s="353"/>
      <c r="G241" s="354"/>
      <c r="H241" s="355"/>
      <c r="I241" s="402">
        <v>3</v>
      </c>
      <c r="J241" s="67">
        <v>1</v>
      </c>
      <c r="K241" s="67"/>
      <c r="L241" s="67"/>
      <c r="M241" s="67"/>
      <c r="N241" s="67"/>
      <c r="O241" s="67"/>
      <c r="P241" s="67"/>
      <c r="Q241" s="67"/>
      <c r="R241" s="67"/>
      <c r="S241" s="389">
        <v>2</v>
      </c>
      <c r="T241" s="390">
        <f t="shared" si="30"/>
        <v>3</v>
      </c>
      <c r="U241" s="216">
        <f t="shared" si="31"/>
        <v>1.3986013986013986E-3</v>
      </c>
      <c r="V241" s="350">
        <f>D223</f>
        <v>2145</v>
      </c>
      <c r="W241" s="391" t="s">
        <v>3</v>
      </c>
      <c r="X241" s="466">
        <f t="shared" si="32"/>
        <v>3</v>
      </c>
      <c r="Y241" s="462"/>
    </row>
    <row r="242" spans="1:25" ht="16.5" thickBot="1" x14ac:dyDescent="0.25">
      <c r="A242" s="58"/>
      <c r="B242" s="353"/>
      <c r="C242" s="353"/>
      <c r="D242" s="353"/>
      <c r="E242" s="353"/>
      <c r="F242" s="353"/>
      <c r="G242" s="354"/>
      <c r="H242" s="355"/>
      <c r="I242" s="402">
        <v>1</v>
      </c>
      <c r="J242" s="67"/>
      <c r="K242" s="67">
        <v>1</v>
      </c>
      <c r="L242" s="67"/>
      <c r="M242" s="67"/>
      <c r="N242" s="67"/>
      <c r="O242" s="67"/>
      <c r="P242" s="67"/>
      <c r="Q242" s="67"/>
      <c r="R242" s="67"/>
      <c r="S242" s="389"/>
      <c r="T242" s="390">
        <f t="shared" si="30"/>
        <v>0</v>
      </c>
      <c r="U242" s="216">
        <f t="shared" si="31"/>
        <v>0</v>
      </c>
      <c r="V242" s="350">
        <f>D223</f>
        <v>2145</v>
      </c>
      <c r="W242" s="391" t="s">
        <v>8</v>
      </c>
      <c r="X242" s="466">
        <f t="shared" si="32"/>
        <v>0</v>
      </c>
      <c r="Y242" s="461"/>
    </row>
    <row r="243" spans="1:25" ht="16.5" thickBot="1" x14ac:dyDescent="0.25">
      <c r="A243" s="58"/>
      <c r="B243" s="353"/>
      <c r="C243" s="353"/>
      <c r="D243" s="353"/>
      <c r="E243" s="353"/>
      <c r="F243" s="353"/>
      <c r="G243" s="354"/>
      <c r="H243" s="355"/>
      <c r="I243" s="402"/>
      <c r="J243" s="67"/>
      <c r="K243" s="67"/>
      <c r="L243" s="67"/>
      <c r="M243" s="67"/>
      <c r="N243" s="67"/>
      <c r="O243" s="67"/>
      <c r="P243" s="67"/>
      <c r="Q243" s="67"/>
      <c r="R243" s="67"/>
      <c r="S243" s="389"/>
      <c r="T243" s="390">
        <f t="shared" si="30"/>
        <v>0</v>
      </c>
      <c r="U243" s="216">
        <f t="shared" si="31"/>
        <v>0</v>
      </c>
      <c r="V243" s="350">
        <f>D223</f>
        <v>2145</v>
      </c>
      <c r="W243" s="391" t="s">
        <v>9</v>
      </c>
      <c r="X243" s="466">
        <f t="shared" si="32"/>
        <v>0</v>
      </c>
      <c r="Y243" s="461"/>
    </row>
    <row r="244" spans="1:25" ht="16.5" thickBot="1" x14ac:dyDescent="0.25">
      <c r="A244" s="58"/>
      <c r="B244" s="353"/>
      <c r="C244" s="353"/>
      <c r="D244" s="353"/>
      <c r="E244" s="353"/>
      <c r="F244" s="353"/>
      <c r="G244" s="354"/>
      <c r="H244" s="355"/>
      <c r="I244" s="402"/>
      <c r="J244" s="67"/>
      <c r="K244" s="67"/>
      <c r="L244" s="67"/>
      <c r="M244" s="67"/>
      <c r="N244" s="67"/>
      <c r="O244" s="67"/>
      <c r="P244" s="67"/>
      <c r="Q244" s="67"/>
      <c r="R244" s="67"/>
      <c r="S244" s="389"/>
      <c r="T244" s="390">
        <f t="shared" si="30"/>
        <v>0</v>
      </c>
      <c r="U244" s="216">
        <f t="shared" si="31"/>
        <v>0</v>
      </c>
      <c r="V244" s="350">
        <f>D223</f>
        <v>2145</v>
      </c>
      <c r="W244" s="391" t="s">
        <v>81</v>
      </c>
      <c r="X244" s="466">
        <f t="shared" si="32"/>
        <v>0</v>
      </c>
      <c r="Y244" s="461"/>
    </row>
    <row r="245" spans="1:25" ht="16.5" thickBot="1" x14ac:dyDescent="0.25">
      <c r="A245" s="58"/>
      <c r="B245" s="353"/>
      <c r="C245" s="353"/>
      <c r="D245" s="353"/>
      <c r="E245" s="353"/>
      <c r="F245" s="353"/>
      <c r="G245" s="354"/>
      <c r="H245" s="355"/>
      <c r="I245" s="402">
        <v>1</v>
      </c>
      <c r="J245" s="67"/>
      <c r="K245" s="67"/>
      <c r="L245" s="67"/>
      <c r="M245" s="67"/>
      <c r="N245" s="67"/>
      <c r="O245" s="67"/>
      <c r="P245" s="67"/>
      <c r="Q245" s="67"/>
      <c r="R245" s="67"/>
      <c r="S245" s="389"/>
      <c r="T245" s="390">
        <f t="shared" si="30"/>
        <v>0</v>
      </c>
      <c r="U245" s="216">
        <f t="shared" si="31"/>
        <v>0</v>
      </c>
      <c r="V245" s="350">
        <f>D223</f>
        <v>2145</v>
      </c>
      <c r="W245" s="391" t="s">
        <v>20</v>
      </c>
      <c r="X245" s="466">
        <f t="shared" si="32"/>
        <v>0</v>
      </c>
      <c r="Y245" s="461"/>
    </row>
    <row r="246" spans="1:25" ht="16.5" thickBot="1" x14ac:dyDescent="0.25">
      <c r="A246" s="58" t="s">
        <v>109</v>
      </c>
      <c r="B246" s="353"/>
      <c r="C246" s="353"/>
      <c r="D246" s="353"/>
      <c r="E246" s="353"/>
      <c r="F246" s="353"/>
      <c r="G246" s="354"/>
      <c r="H246" s="355"/>
      <c r="I246" s="402"/>
      <c r="J246" s="67"/>
      <c r="K246" s="67"/>
      <c r="L246" s="67"/>
      <c r="M246" s="67"/>
      <c r="N246" s="67"/>
      <c r="O246" s="67"/>
      <c r="P246" s="67"/>
      <c r="Q246" s="67"/>
      <c r="R246" s="67"/>
      <c r="S246" s="389"/>
      <c r="T246" s="390">
        <f t="shared" si="30"/>
        <v>0</v>
      </c>
      <c r="U246" s="216">
        <f t="shared" si="31"/>
        <v>0</v>
      </c>
      <c r="V246" s="350">
        <f>D223</f>
        <v>2145</v>
      </c>
      <c r="W246" s="391" t="s">
        <v>82</v>
      </c>
      <c r="X246" s="466">
        <f t="shared" si="32"/>
        <v>0</v>
      </c>
      <c r="Y246" s="463" t="s">
        <v>164</v>
      </c>
    </row>
    <row r="247" spans="1:25" ht="16.5" thickBot="1" x14ac:dyDescent="0.25">
      <c r="A247" s="58"/>
      <c r="B247" s="353"/>
      <c r="C247" s="353"/>
      <c r="D247" s="353"/>
      <c r="E247" s="353"/>
      <c r="F247" s="353"/>
      <c r="G247" s="354"/>
      <c r="H247" s="355"/>
      <c r="I247" s="402"/>
      <c r="J247" s="67"/>
      <c r="K247" s="67"/>
      <c r="L247" s="67"/>
      <c r="M247" s="67"/>
      <c r="N247" s="67"/>
      <c r="O247" s="67"/>
      <c r="P247" s="67"/>
      <c r="Q247" s="67"/>
      <c r="R247" s="67"/>
      <c r="S247" s="389">
        <v>5</v>
      </c>
      <c r="T247" s="390">
        <f t="shared" si="30"/>
        <v>5</v>
      </c>
      <c r="U247" s="216">
        <f t="shared" si="31"/>
        <v>2.331002331002331E-3</v>
      </c>
      <c r="V247" s="350">
        <f>D223</f>
        <v>2145</v>
      </c>
      <c r="W247" s="391" t="s">
        <v>10</v>
      </c>
      <c r="X247" s="466">
        <f t="shared" si="32"/>
        <v>5</v>
      </c>
      <c r="Y247" s="463" t="s">
        <v>454</v>
      </c>
    </row>
    <row r="248" spans="1:25" ht="16.5" thickBot="1" x14ac:dyDescent="0.25">
      <c r="A248" s="58"/>
      <c r="B248" s="353"/>
      <c r="C248" s="353"/>
      <c r="D248" s="353"/>
      <c r="E248" s="353"/>
      <c r="F248" s="353"/>
      <c r="G248" s="354"/>
      <c r="H248" s="355"/>
      <c r="I248" s="402">
        <v>10</v>
      </c>
      <c r="J248" s="67">
        <v>2</v>
      </c>
      <c r="K248" s="67">
        <v>5</v>
      </c>
      <c r="L248" s="67">
        <v>3</v>
      </c>
      <c r="M248" s="67"/>
      <c r="N248" s="67"/>
      <c r="O248" s="67"/>
      <c r="P248" s="67"/>
      <c r="Q248" s="67"/>
      <c r="R248" s="67"/>
      <c r="S248" s="389"/>
      <c r="T248" s="390">
        <f t="shared" si="30"/>
        <v>5</v>
      </c>
      <c r="U248" s="216">
        <f t="shared" si="31"/>
        <v>2.331002331002331E-3</v>
      </c>
      <c r="V248" s="350">
        <f>D223</f>
        <v>2145</v>
      </c>
      <c r="W248" s="391" t="s">
        <v>13</v>
      </c>
      <c r="X248" s="466">
        <f t="shared" si="32"/>
        <v>5</v>
      </c>
      <c r="Y248" s="463" t="s">
        <v>456</v>
      </c>
    </row>
    <row r="249" spans="1:25" ht="16.5" thickBot="1" x14ac:dyDescent="0.25">
      <c r="A249" s="58"/>
      <c r="B249" s="353"/>
      <c r="C249" s="353"/>
      <c r="D249" s="353"/>
      <c r="E249" s="353"/>
      <c r="F249" s="353"/>
      <c r="G249" s="354"/>
      <c r="H249" s="355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389"/>
      <c r="T249" s="390">
        <f t="shared" si="30"/>
        <v>0</v>
      </c>
      <c r="U249" s="216">
        <f t="shared" si="31"/>
        <v>0</v>
      </c>
      <c r="V249" s="350">
        <f>D223</f>
        <v>2145</v>
      </c>
      <c r="W249" s="391" t="s">
        <v>100</v>
      </c>
      <c r="X249" s="466">
        <f t="shared" si="32"/>
        <v>0</v>
      </c>
      <c r="Y249" s="433"/>
    </row>
    <row r="250" spans="1:25" ht="16.5" thickBot="1" x14ac:dyDescent="0.25">
      <c r="A250" s="58"/>
      <c r="B250" s="353"/>
      <c r="C250" s="353"/>
      <c r="D250" s="353"/>
      <c r="E250" s="353"/>
      <c r="F250" s="353"/>
      <c r="G250" s="354"/>
      <c r="H250" s="355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389"/>
      <c r="T250" s="390">
        <f t="shared" si="30"/>
        <v>0</v>
      </c>
      <c r="U250" s="216">
        <f t="shared" si="31"/>
        <v>0</v>
      </c>
      <c r="V250" s="350">
        <f>D223</f>
        <v>2145</v>
      </c>
      <c r="W250" s="391" t="s">
        <v>89</v>
      </c>
      <c r="X250" s="466">
        <f t="shared" si="32"/>
        <v>0</v>
      </c>
      <c r="Y250" s="462"/>
    </row>
    <row r="251" spans="1:25" ht="16.5" thickBot="1" x14ac:dyDescent="0.25">
      <c r="A251" s="58"/>
      <c r="B251" s="353"/>
      <c r="C251" s="353"/>
      <c r="D251" s="353"/>
      <c r="E251" s="353"/>
      <c r="F251" s="353"/>
      <c r="G251" s="354"/>
      <c r="H251" s="361">
        <v>3</v>
      </c>
      <c r="I251" s="72">
        <v>2</v>
      </c>
      <c r="J251" s="72"/>
      <c r="K251" s="72"/>
      <c r="L251" s="72"/>
      <c r="M251" s="72"/>
      <c r="N251" s="72"/>
      <c r="O251" s="72"/>
      <c r="P251" s="72"/>
      <c r="Q251" s="72"/>
      <c r="R251" s="72"/>
      <c r="S251" s="403"/>
      <c r="T251" s="390">
        <f t="shared" si="30"/>
        <v>3</v>
      </c>
      <c r="U251" s="216">
        <f t="shared" si="31"/>
        <v>1.3986013986013986E-3</v>
      </c>
      <c r="V251" s="350">
        <f>D223</f>
        <v>2145</v>
      </c>
      <c r="W251" s="380" t="s">
        <v>84</v>
      </c>
      <c r="X251" s="466">
        <f t="shared" si="32"/>
        <v>3</v>
      </c>
      <c r="Y251" s="345"/>
    </row>
    <row r="252" spans="1:25" ht="16.5" thickBot="1" x14ac:dyDescent="0.3">
      <c r="A252" s="58"/>
      <c r="B252" s="353"/>
      <c r="C252" s="353"/>
      <c r="D252" s="353"/>
      <c r="E252" s="353"/>
      <c r="F252" s="353"/>
      <c r="G252" s="354"/>
      <c r="H252" s="347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199"/>
      <c r="U252" s="199"/>
      <c r="V252" s="199"/>
      <c r="W252" s="458" t="s">
        <v>85</v>
      </c>
      <c r="X252" s="466">
        <f t="shared" si="32"/>
        <v>0</v>
      </c>
      <c r="Y252" s="345"/>
    </row>
    <row r="253" spans="1:25" ht="16.5" thickBot="1" x14ac:dyDescent="0.25">
      <c r="A253" s="58"/>
      <c r="B253" s="353"/>
      <c r="C253" s="353"/>
      <c r="D253" s="353"/>
      <c r="E253" s="353"/>
      <c r="F253" s="353"/>
      <c r="G253" s="62"/>
      <c r="H253" s="348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386"/>
      <c r="T253" s="400">
        <f t="shared" ref="T253:T262" si="33">SUM(H253,J253,L253,N253,P253,R253,S253)</f>
        <v>0</v>
      </c>
      <c r="U253" s="216">
        <f>($T253)/$D$223</f>
        <v>0</v>
      </c>
      <c r="V253" s="350">
        <f>D223</f>
        <v>2145</v>
      </c>
      <c r="W253" s="401" t="s">
        <v>202</v>
      </c>
      <c r="X253" s="466">
        <f t="shared" si="32"/>
        <v>0</v>
      </c>
      <c r="Y253" s="464" t="s">
        <v>282</v>
      </c>
    </row>
    <row r="254" spans="1:25" ht="16.5" thickBot="1" x14ac:dyDescent="0.25">
      <c r="A254" s="58"/>
      <c r="B254" s="353"/>
      <c r="C254" s="353"/>
      <c r="D254" s="353"/>
      <c r="E254" s="353"/>
      <c r="F254" s="353"/>
      <c r="G254" s="62"/>
      <c r="H254" s="355">
        <v>1</v>
      </c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389"/>
      <c r="T254" s="390">
        <f t="shared" si="33"/>
        <v>1</v>
      </c>
      <c r="U254" s="216">
        <f t="shared" ref="U254:U262" si="34">($T254)/$D$223</f>
        <v>4.662004662004662E-4</v>
      </c>
      <c r="V254" s="350">
        <f>D223</f>
        <v>2145</v>
      </c>
      <c r="W254" s="391" t="s">
        <v>12</v>
      </c>
      <c r="X254" s="466">
        <f t="shared" si="32"/>
        <v>1</v>
      </c>
      <c r="Y254" s="464" t="s">
        <v>455</v>
      </c>
    </row>
    <row r="255" spans="1:25" ht="16.5" thickBot="1" x14ac:dyDescent="0.25">
      <c r="A255" s="58"/>
      <c r="B255" s="353"/>
      <c r="C255" s="353"/>
      <c r="D255" s="353"/>
      <c r="E255" s="353"/>
      <c r="F255" s="353"/>
      <c r="G255" s="62"/>
      <c r="H255" s="355">
        <v>2</v>
      </c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389"/>
      <c r="T255" s="390">
        <f t="shared" si="33"/>
        <v>2</v>
      </c>
      <c r="U255" s="216">
        <f t="shared" si="34"/>
        <v>9.324009324009324E-4</v>
      </c>
      <c r="V255" s="350">
        <f>D223</f>
        <v>2145</v>
      </c>
      <c r="W255" s="391" t="s">
        <v>75</v>
      </c>
      <c r="X255" s="466">
        <f t="shared" si="32"/>
        <v>2</v>
      </c>
      <c r="Y255" s="439" t="s">
        <v>457</v>
      </c>
    </row>
    <row r="256" spans="1:25" ht="16.5" thickBot="1" x14ac:dyDescent="0.25">
      <c r="A256" s="58"/>
      <c r="B256" s="353"/>
      <c r="C256" s="353"/>
      <c r="D256" s="353"/>
      <c r="E256" s="353"/>
      <c r="F256" s="353"/>
      <c r="G256" s="62"/>
      <c r="H256" s="355">
        <v>1</v>
      </c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389"/>
      <c r="T256" s="390">
        <f t="shared" si="33"/>
        <v>1</v>
      </c>
      <c r="U256" s="216">
        <f t="shared" si="34"/>
        <v>4.662004662004662E-4</v>
      </c>
      <c r="V256" s="350" t="str">
        <f>D222</f>
        <v>Build QTY</v>
      </c>
      <c r="W256" s="272" t="s">
        <v>37</v>
      </c>
      <c r="X256" s="466">
        <f t="shared" si="32"/>
        <v>1</v>
      </c>
      <c r="Y256" s="439" t="s">
        <v>453</v>
      </c>
    </row>
    <row r="257" spans="1:25" ht="16.5" thickBot="1" x14ac:dyDescent="0.25">
      <c r="A257" s="58"/>
      <c r="B257" s="353"/>
      <c r="C257" s="353"/>
      <c r="D257" s="353"/>
      <c r="E257" s="353"/>
      <c r="F257" s="353"/>
      <c r="G257" s="62"/>
      <c r="H257" s="355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389"/>
      <c r="T257" s="390">
        <f t="shared" si="33"/>
        <v>0</v>
      </c>
      <c r="U257" s="216">
        <f t="shared" si="34"/>
        <v>0</v>
      </c>
      <c r="V257" s="350">
        <f>D223</f>
        <v>2145</v>
      </c>
      <c r="W257" s="391" t="s">
        <v>214</v>
      </c>
      <c r="X257" s="466">
        <f t="shared" si="32"/>
        <v>0</v>
      </c>
      <c r="Y257" s="439" t="s">
        <v>405</v>
      </c>
    </row>
    <row r="258" spans="1:25" ht="16.5" thickBot="1" x14ac:dyDescent="0.25">
      <c r="A258" s="58"/>
      <c r="B258" s="353"/>
      <c r="C258" s="353"/>
      <c r="D258" s="353"/>
      <c r="E258" s="353"/>
      <c r="F258" s="353"/>
      <c r="G258" s="62"/>
      <c r="H258" s="355">
        <v>1</v>
      </c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389"/>
      <c r="T258" s="390">
        <f t="shared" si="33"/>
        <v>1</v>
      </c>
      <c r="U258" s="216">
        <f t="shared" si="34"/>
        <v>4.662004662004662E-4</v>
      </c>
      <c r="V258" s="350">
        <f>D223</f>
        <v>2145</v>
      </c>
      <c r="W258" s="401" t="s">
        <v>16</v>
      </c>
      <c r="X258" s="466">
        <f t="shared" si="32"/>
        <v>1</v>
      </c>
      <c r="Y258" s="439"/>
    </row>
    <row r="259" spans="1:25" ht="16.5" thickBot="1" x14ac:dyDescent="0.25">
      <c r="A259" s="58"/>
      <c r="B259" s="353"/>
      <c r="C259" s="353"/>
      <c r="D259" s="353"/>
      <c r="E259" s="353"/>
      <c r="F259" s="353"/>
      <c r="G259" s="62"/>
      <c r="H259" s="355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389"/>
      <c r="T259" s="390">
        <f t="shared" si="33"/>
        <v>0</v>
      </c>
      <c r="U259" s="216">
        <f t="shared" si="34"/>
        <v>0</v>
      </c>
      <c r="V259" s="350">
        <f>D223</f>
        <v>2145</v>
      </c>
      <c r="W259" s="365" t="s">
        <v>271</v>
      </c>
      <c r="X259" s="466">
        <f t="shared" si="32"/>
        <v>0</v>
      </c>
      <c r="Y259" s="439"/>
    </row>
    <row r="260" spans="1:25" ht="16.5" thickBot="1" x14ac:dyDescent="0.25">
      <c r="A260" s="58"/>
      <c r="B260" s="353"/>
      <c r="C260" s="353"/>
      <c r="D260" s="353"/>
      <c r="E260" s="353"/>
      <c r="F260" s="353"/>
      <c r="G260" s="62"/>
      <c r="H260" s="361">
        <v>2</v>
      </c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403"/>
      <c r="T260" s="390">
        <f t="shared" si="33"/>
        <v>2</v>
      </c>
      <c r="U260" s="216">
        <f t="shared" si="34"/>
        <v>9.324009324009324E-4</v>
      </c>
      <c r="V260" s="350">
        <f>D223</f>
        <v>2145</v>
      </c>
      <c r="W260" s="380" t="s">
        <v>184</v>
      </c>
      <c r="X260" s="466">
        <f t="shared" si="32"/>
        <v>2</v>
      </c>
      <c r="Y260" s="439"/>
    </row>
    <row r="261" spans="1:25" ht="16.5" thickBot="1" x14ac:dyDescent="0.25">
      <c r="A261" s="353"/>
      <c r="B261" s="353"/>
      <c r="C261" s="353"/>
      <c r="D261" s="353"/>
      <c r="E261" s="353"/>
      <c r="F261" s="353"/>
      <c r="G261" s="62"/>
      <c r="H261" s="361">
        <v>1</v>
      </c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403"/>
      <c r="T261" s="390">
        <f t="shared" si="33"/>
        <v>1</v>
      </c>
      <c r="U261" s="216">
        <f t="shared" si="34"/>
        <v>4.662004662004662E-4</v>
      </c>
      <c r="V261" s="350">
        <f>D223</f>
        <v>2145</v>
      </c>
      <c r="W261" s="380" t="s">
        <v>28</v>
      </c>
      <c r="X261" s="466">
        <f t="shared" si="32"/>
        <v>1</v>
      </c>
      <c r="Y261" s="439"/>
    </row>
    <row r="262" spans="1:25" ht="16.5" thickBot="1" x14ac:dyDescent="0.25">
      <c r="A262" s="188"/>
      <c r="B262" s="189"/>
      <c r="C262" s="189"/>
      <c r="D262" s="189"/>
      <c r="E262" s="189"/>
      <c r="F262" s="189"/>
      <c r="G262" s="196"/>
      <c r="H262" s="361">
        <v>1</v>
      </c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403"/>
      <c r="T262" s="404">
        <f t="shared" si="33"/>
        <v>1</v>
      </c>
      <c r="U262" s="320">
        <f t="shared" si="34"/>
        <v>4.662004662004662E-4</v>
      </c>
      <c r="V262" s="350">
        <f>D223</f>
        <v>2145</v>
      </c>
      <c r="W262" s="397" t="s">
        <v>163</v>
      </c>
      <c r="X262" s="385">
        <f t="shared" si="32"/>
        <v>1</v>
      </c>
      <c r="Y262" s="465"/>
    </row>
    <row r="263" spans="1:25" ht="15.75" thickBot="1" x14ac:dyDescent="0.25">
      <c r="G263" s="53" t="s">
        <v>5</v>
      </c>
      <c r="H263" s="63">
        <f>SUM(H224:H262)</f>
        <v>165</v>
      </c>
      <c r="I263" s="63">
        <f t="shared" ref="I263:R263" si="35">SUM(I224:I262)</f>
        <v>17</v>
      </c>
      <c r="J263" s="63">
        <f t="shared" si="35"/>
        <v>60</v>
      </c>
      <c r="K263" s="63">
        <f t="shared" si="35"/>
        <v>6</v>
      </c>
      <c r="L263" s="63">
        <f t="shared" si="35"/>
        <v>22</v>
      </c>
      <c r="M263" s="63">
        <f t="shared" si="35"/>
        <v>0</v>
      </c>
      <c r="N263" s="63">
        <f t="shared" si="35"/>
        <v>0</v>
      </c>
      <c r="O263" s="63">
        <f t="shared" si="35"/>
        <v>0</v>
      </c>
      <c r="P263" s="63">
        <f t="shared" si="35"/>
        <v>0</v>
      </c>
      <c r="Q263" s="63">
        <f t="shared" si="35"/>
        <v>0</v>
      </c>
      <c r="R263" s="63">
        <f t="shared" si="35"/>
        <v>0</v>
      </c>
      <c r="S263" s="63">
        <f>SUM(S224:S262)</f>
        <v>40</v>
      </c>
      <c r="T263" s="405">
        <f>SUM(H263,J263,L263,N263,P263,R263,S263)</f>
        <v>287</v>
      </c>
      <c r="U263" s="216">
        <f>($T263)/$D$223</f>
        <v>0.1337995337995338</v>
      </c>
      <c r="V263" s="350">
        <f>D223</f>
        <v>2145</v>
      </c>
      <c r="W263" s="11"/>
      <c r="Y263" s="7"/>
    </row>
    <row r="264" spans="1:25" ht="15.75" thickBot="1" x14ac:dyDescent="0.3"/>
    <row r="265" spans="1:25" ht="75.75" thickBot="1" x14ac:dyDescent="0.3">
      <c r="A265" s="48" t="s">
        <v>23</v>
      </c>
      <c r="B265" s="49" t="s">
        <v>50</v>
      </c>
      <c r="C265" s="49" t="s">
        <v>55</v>
      </c>
      <c r="D265" s="49" t="s">
        <v>18</v>
      </c>
      <c r="E265" s="48" t="s">
        <v>17</v>
      </c>
      <c r="F265" s="50" t="s">
        <v>1</v>
      </c>
      <c r="G265" s="51" t="s">
        <v>24</v>
      </c>
      <c r="H265" s="52" t="s">
        <v>76</v>
      </c>
      <c r="I265" s="52" t="s">
        <v>77</v>
      </c>
      <c r="J265" s="52" t="s">
        <v>56</v>
      </c>
      <c r="K265" s="52" t="s">
        <v>61</v>
      </c>
      <c r="L265" s="52" t="s">
        <v>57</v>
      </c>
      <c r="M265" s="52" t="s">
        <v>62</v>
      </c>
      <c r="N265" s="52" t="s">
        <v>58</v>
      </c>
      <c r="O265" s="52" t="s">
        <v>63</v>
      </c>
      <c r="P265" s="52" t="s">
        <v>59</v>
      </c>
      <c r="Q265" s="52" t="s">
        <v>78</v>
      </c>
      <c r="R265" s="52" t="s">
        <v>128</v>
      </c>
      <c r="S265" s="52" t="s">
        <v>43</v>
      </c>
      <c r="T265" s="49" t="s">
        <v>5</v>
      </c>
      <c r="U265" s="48" t="s">
        <v>2</v>
      </c>
      <c r="V265" s="86" t="s">
        <v>73</v>
      </c>
      <c r="W265" s="87" t="s">
        <v>21</v>
      </c>
      <c r="X265" s="49" t="s">
        <v>18</v>
      </c>
      <c r="Y265" s="88" t="s">
        <v>7</v>
      </c>
    </row>
    <row r="266" spans="1:25" ht="15.75" thickBot="1" x14ac:dyDescent="0.3">
      <c r="A266" s="447">
        <v>1486755</v>
      </c>
      <c r="B266" s="383" t="s">
        <v>245</v>
      </c>
      <c r="C266" s="447">
        <v>1920</v>
      </c>
      <c r="D266" s="447">
        <v>2297</v>
      </c>
      <c r="E266" s="447">
        <v>1890</v>
      </c>
      <c r="F266" s="448">
        <f>E266/D266</f>
        <v>0.82281236395298218</v>
      </c>
      <c r="G266" s="384">
        <v>45072</v>
      </c>
      <c r="H266" s="347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92"/>
      <c r="U266" s="199"/>
      <c r="V266" s="200"/>
      <c r="W266" s="93" t="s">
        <v>79</v>
      </c>
      <c r="X266" s="385">
        <v>578.5</v>
      </c>
      <c r="Y266" s="45" t="s">
        <v>134</v>
      </c>
    </row>
    <row r="267" spans="1:25" ht="16.5" thickBot="1" x14ac:dyDescent="0.25">
      <c r="A267" s="55"/>
      <c r="B267" s="56"/>
      <c r="C267" s="56"/>
      <c r="D267" s="56"/>
      <c r="E267" s="56"/>
      <c r="F267" s="56"/>
      <c r="G267" s="57"/>
      <c r="H267" s="348">
        <v>48</v>
      </c>
      <c r="I267" s="65"/>
      <c r="J267" s="65">
        <v>8</v>
      </c>
      <c r="K267" s="65"/>
      <c r="L267" s="65"/>
      <c r="M267" s="65"/>
      <c r="N267" s="65"/>
      <c r="O267" s="65"/>
      <c r="P267" s="65"/>
      <c r="Q267" s="65"/>
      <c r="R267" s="65"/>
      <c r="S267" s="386">
        <v>4</v>
      </c>
      <c r="T267" s="387">
        <f t="shared" ref="T267:T294" si="36">SUM(H267,J267,L267,N267,P267,R267,S267)</f>
        <v>60</v>
      </c>
      <c r="U267" s="216">
        <f>($T267)/$D$266</f>
        <v>2.6121027427078797E-2</v>
      </c>
      <c r="V267" s="350">
        <f>D266</f>
        <v>2297</v>
      </c>
      <c r="W267" s="388" t="s">
        <v>16</v>
      </c>
      <c r="X267" s="56">
        <f>T267</f>
        <v>60</v>
      </c>
      <c r="Y267" s="358"/>
    </row>
    <row r="268" spans="1:25" ht="16.5" thickBot="1" x14ac:dyDescent="0.25">
      <c r="A268" s="58"/>
      <c r="B268" s="353"/>
      <c r="C268" s="353"/>
      <c r="D268" s="353"/>
      <c r="E268" s="353"/>
      <c r="F268" s="353"/>
      <c r="G268" s="354"/>
      <c r="H268" s="355">
        <v>93</v>
      </c>
      <c r="I268" s="67"/>
      <c r="J268" s="67">
        <v>2</v>
      </c>
      <c r="K268" s="67"/>
      <c r="L268" s="67"/>
      <c r="M268" s="67"/>
      <c r="N268" s="67"/>
      <c r="O268" s="67"/>
      <c r="P268" s="67"/>
      <c r="Q268" s="67"/>
      <c r="R268" s="67"/>
      <c r="S268" s="389">
        <v>14</v>
      </c>
      <c r="T268" s="390">
        <f t="shared" si="36"/>
        <v>109</v>
      </c>
      <c r="U268" s="216">
        <f t="shared" ref="U268:U294" si="37">($T268)/$D$266</f>
        <v>4.7453199825859819E-2</v>
      </c>
      <c r="V268" s="350">
        <f>D266</f>
        <v>2297</v>
      </c>
      <c r="W268" s="391" t="s">
        <v>6</v>
      </c>
      <c r="X268" s="56">
        <f t="shared" ref="X268:X305" si="38">T268</f>
        <v>109</v>
      </c>
      <c r="Y268" s="358"/>
    </row>
    <row r="269" spans="1:25" ht="16.5" thickBot="1" x14ac:dyDescent="0.25">
      <c r="A269" s="58"/>
      <c r="B269" s="353"/>
      <c r="C269" s="353"/>
      <c r="D269" s="353"/>
      <c r="E269" s="353"/>
      <c r="F269" s="353"/>
      <c r="G269" s="354"/>
      <c r="H269" s="355">
        <v>12</v>
      </c>
      <c r="I269" s="67"/>
      <c r="J269" s="67">
        <v>4</v>
      </c>
      <c r="K269" s="67"/>
      <c r="L269" s="67"/>
      <c r="M269" s="67"/>
      <c r="N269" s="67"/>
      <c r="O269" s="67"/>
      <c r="P269" s="67"/>
      <c r="Q269" s="67"/>
      <c r="R269" s="67"/>
      <c r="S269" s="389">
        <v>3</v>
      </c>
      <c r="T269" s="390">
        <f t="shared" si="36"/>
        <v>19</v>
      </c>
      <c r="U269" s="216">
        <f t="shared" si="37"/>
        <v>8.2716586852416198E-3</v>
      </c>
      <c r="V269" s="350">
        <f>D266</f>
        <v>2297</v>
      </c>
      <c r="W269" s="391" t="s">
        <v>14</v>
      </c>
      <c r="X269" s="56">
        <f t="shared" si="38"/>
        <v>19</v>
      </c>
      <c r="Y269" s="358"/>
    </row>
    <row r="270" spans="1:25" ht="16.5" thickBot="1" x14ac:dyDescent="0.25">
      <c r="A270" s="58"/>
      <c r="B270" s="353"/>
      <c r="C270" s="353"/>
      <c r="D270" s="353"/>
      <c r="E270" s="353"/>
      <c r="F270" s="353"/>
      <c r="G270" s="354"/>
      <c r="H270" s="355">
        <v>2</v>
      </c>
      <c r="I270" s="67"/>
      <c r="J270" s="67">
        <v>1</v>
      </c>
      <c r="K270" s="67"/>
      <c r="L270" s="67"/>
      <c r="M270" s="67"/>
      <c r="N270" s="67"/>
      <c r="O270" s="67"/>
      <c r="P270" s="67"/>
      <c r="Q270" s="67"/>
      <c r="R270" s="67"/>
      <c r="S270" s="389">
        <v>2</v>
      </c>
      <c r="T270" s="390">
        <f t="shared" si="36"/>
        <v>5</v>
      </c>
      <c r="U270" s="216">
        <f t="shared" si="37"/>
        <v>2.1767522855898999E-3</v>
      </c>
      <c r="V270" s="350">
        <f>D266</f>
        <v>2297</v>
      </c>
      <c r="W270" s="391" t="s">
        <v>15</v>
      </c>
      <c r="X270" s="56">
        <f t="shared" si="38"/>
        <v>5</v>
      </c>
      <c r="Y270" s="359"/>
    </row>
    <row r="271" spans="1:25" ht="16.5" thickBot="1" x14ac:dyDescent="0.25">
      <c r="A271" s="58"/>
      <c r="B271" s="353"/>
      <c r="C271" s="353"/>
      <c r="D271" s="353"/>
      <c r="E271" s="353"/>
      <c r="F271" s="353"/>
      <c r="G271" s="354"/>
      <c r="H271" s="355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389"/>
      <c r="T271" s="390">
        <f t="shared" si="36"/>
        <v>0</v>
      </c>
      <c r="U271" s="216">
        <f t="shared" si="37"/>
        <v>0</v>
      </c>
      <c r="V271" s="350">
        <f>D266</f>
        <v>2297</v>
      </c>
      <c r="W271" s="391" t="s">
        <v>32</v>
      </c>
      <c r="X271" s="56">
        <f t="shared" si="38"/>
        <v>0</v>
      </c>
      <c r="Y271" s="359"/>
    </row>
    <row r="272" spans="1:25" ht="16.5" thickBot="1" x14ac:dyDescent="0.25">
      <c r="A272" s="58"/>
      <c r="B272" s="353"/>
      <c r="C272" s="353"/>
      <c r="D272" s="353"/>
      <c r="E272" s="353"/>
      <c r="F272" s="353"/>
      <c r="G272" s="354"/>
      <c r="H272" s="355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389"/>
      <c r="T272" s="390">
        <f t="shared" si="36"/>
        <v>0</v>
      </c>
      <c r="U272" s="216">
        <f t="shared" si="37"/>
        <v>0</v>
      </c>
      <c r="V272" s="350">
        <f>D266</f>
        <v>2297</v>
      </c>
      <c r="W272" s="391" t="s">
        <v>33</v>
      </c>
      <c r="X272" s="56">
        <f t="shared" si="38"/>
        <v>0</v>
      </c>
      <c r="Y272" s="359"/>
    </row>
    <row r="273" spans="1:25" ht="16.5" thickBot="1" x14ac:dyDescent="0.25">
      <c r="A273" s="58"/>
      <c r="B273" s="353"/>
      <c r="C273" s="353"/>
      <c r="D273" s="353"/>
      <c r="E273" s="353"/>
      <c r="F273" s="353"/>
      <c r="G273" s="354"/>
      <c r="H273" s="355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389"/>
      <c r="T273" s="390">
        <f t="shared" si="36"/>
        <v>0</v>
      </c>
      <c r="U273" s="216">
        <f t="shared" si="37"/>
        <v>0</v>
      </c>
      <c r="V273" s="350">
        <f>D266</f>
        <v>2297</v>
      </c>
      <c r="W273" s="391" t="s">
        <v>29</v>
      </c>
      <c r="X273" s="56">
        <f t="shared" si="38"/>
        <v>0</v>
      </c>
      <c r="Y273" s="359"/>
    </row>
    <row r="274" spans="1:25" ht="16.5" thickBot="1" x14ac:dyDescent="0.25">
      <c r="A274" s="58"/>
      <c r="B274" s="353"/>
      <c r="C274" s="353"/>
      <c r="D274" s="353"/>
      <c r="E274" s="353"/>
      <c r="F274" s="353"/>
      <c r="G274" s="354"/>
      <c r="H274" s="355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389"/>
      <c r="T274" s="390">
        <f t="shared" si="36"/>
        <v>0</v>
      </c>
      <c r="U274" s="216">
        <f t="shared" si="37"/>
        <v>0</v>
      </c>
      <c r="V274" s="350">
        <f>D266</f>
        <v>2297</v>
      </c>
      <c r="W274" s="391" t="s">
        <v>31</v>
      </c>
      <c r="X274" s="56">
        <f t="shared" si="38"/>
        <v>0</v>
      </c>
      <c r="Y274" s="359"/>
    </row>
    <row r="275" spans="1:25" ht="16.5" thickBot="1" x14ac:dyDescent="0.25">
      <c r="A275" s="58"/>
      <c r="B275" s="353"/>
      <c r="C275" s="353"/>
      <c r="D275" s="353"/>
      <c r="E275" s="353"/>
      <c r="F275" s="353"/>
      <c r="G275" s="354"/>
      <c r="H275" s="355">
        <v>1</v>
      </c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389"/>
      <c r="T275" s="390">
        <f t="shared" si="36"/>
        <v>1</v>
      </c>
      <c r="U275" s="216">
        <f t="shared" si="37"/>
        <v>4.3535045711797995E-4</v>
      </c>
      <c r="V275" s="350">
        <f>D266</f>
        <v>2297</v>
      </c>
      <c r="W275" s="391" t="s">
        <v>0</v>
      </c>
      <c r="X275" s="56">
        <f t="shared" si="38"/>
        <v>1</v>
      </c>
      <c r="Y275" s="358"/>
    </row>
    <row r="276" spans="1:25" ht="16.5" thickBot="1" x14ac:dyDescent="0.25">
      <c r="A276" s="58"/>
      <c r="B276" s="353"/>
      <c r="C276" s="353"/>
      <c r="D276" s="353"/>
      <c r="E276" s="353"/>
      <c r="F276" s="353" t="s">
        <v>109</v>
      </c>
      <c r="G276" s="354"/>
      <c r="H276" s="355">
        <v>22</v>
      </c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389">
        <v>7</v>
      </c>
      <c r="T276" s="390">
        <f t="shared" si="36"/>
        <v>29</v>
      </c>
      <c r="U276" s="216">
        <f t="shared" si="37"/>
        <v>1.2625163256421419E-2</v>
      </c>
      <c r="V276" s="350">
        <f>D266</f>
        <v>2297</v>
      </c>
      <c r="W276" s="391" t="s">
        <v>12</v>
      </c>
      <c r="X276" s="56">
        <f t="shared" si="38"/>
        <v>29</v>
      </c>
      <c r="Y276" s="426"/>
    </row>
    <row r="277" spans="1:25" ht="16.5" thickBot="1" x14ac:dyDescent="0.25">
      <c r="A277" s="58"/>
      <c r="B277" s="353"/>
      <c r="C277" s="353"/>
      <c r="D277" s="353"/>
      <c r="E277" s="353"/>
      <c r="F277" s="353"/>
      <c r="G277" s="354"/>
      <c r="H277" s="355">
        <v>35</v>
      </c>
      <c r="I277" s="67"/>
      <c r="J277" s="67">
        <v>4</v>
      </c>
      <c r="K277" s="67"/>
      <c r="L277" s="67"/>
      <c r="M277" s="67"/>
      <c r="N277" s="67"/>
      <c r="O277" s="67"/>
      <c r="P277" s="67"/>
      <c r="Q277" s="67"/>
      <c r="R277" s="67"/>
      <c r="S277" s="389"/>
      <c r="T277" s="390">
        <f t="shared" si="36"/>
        <v>39</v>
      </c>
      <c r="U277" s="216">
        <f t="shared" si="37"/>
        <v>1.697866782760122E-2</v>
      </c>
      <c r="V277" s="350">
        <f>D266</f>
        <v>2297</v>
      </c>
      <c r="W277" s="391" t="s">
        <v>35</v>
      </c>
      <c r="X277" s="56">
        <f t="shared" si="38"/>
        <v>39</v>
      </c>
      <c r="Y277" s="360"/>
    </row>
    <row r="278" spans="1:25" ht="16.5" thickBot="1" x14ac:dyDescent="0.25">
      <c r="A278" s="58"/>
      <c r="B278" s="353"/>
      <c r="C278" s="353"/>
      <c r="D278" s="353"/>
      <c r="E278" s="353"/>
      <c r="F278" s="353"/>
      <c r="G278" s="354"/>
      <c r="H278" s="355">
        <v>5</v>
      </c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389"/>
      <c r="T278" s="390">
        <f t="shared" si="36"/>
        <v>5</v>
      </c>
      <c r="U278" s="216">
        <f t="shared" si="37"/>
        <v>2.1767522855898999E-3</v>
      </c>
      <c r="V278" s="350">
        <f>D266</f>
        <v>2297</v>
      </c>
      <c r="W278" s="401" t="s">
        <v>28</v>
      </c>
      <c r="X278" s="56">
        <f t="shared" si="38"/>
        <v>5</v>
      </c>
      <c r="Y278" s="416"/>
    </row>
    <row r="279" spans="1:25" ht="16.5" thickBot="1" x14ac:dyDescent="0.25">
      <c r="A279" s="58"/>
      <c r="B279" s="353"/>
      <c r="C279" s="353"/>
      <c r="D279" s="353"/>
      <c r="E279" s="353"/>
      <c r="F279" s="353"/>
      <c r="G279" s="62"/>
      <c r="H279" s="364">
        <v>26</v>
      </c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389"/>
      <c r="T279" s="390">
        <f t="shared" si="36"/>
        <v>26</v>
      </c>
      <c r="U279" s="216">
        <f t="shared" si="37"/>
        <v>1.1319111885067479E-2</v>
      </c>
      <c r="V279" s="350">
        <f>D266</f>
        <v>2297</v>
      </c>
      <c r="W279" s="365" t="s">
        <v>495</v>
      </c>
      <c r="X279" s="56">
        <f t="shared" si="38"/>
        <v>26</v>
      </c>
      <c r="Y279" s="372" t="s">
        <v>496</v>
      </c>
    </row>
    <row r="280" spans="1:25" ht="16.5" thickBot="1" x14ac:dyDescent="0.25">
      <c r="A280" s="58"/>
      <c r="B280" s="353"/>
      <c r="C280" s="353"/>
      <c r="D280" s="353"/>
      <c r="E280" s="353"/>
      <c r="F280" s="353"/>
      <c r="G280" s="62"/>
      <c r="H280" s="364">
        <v>7</v>
      </c>
      <c r="I280" s="67"/>
      <c r="J280" s="67">
        <v>7</v>
      </c>
      <c r="K280" s="67"/>
      <c r="L280" s="67"/>
      <c r="M280" s="67"/>
      <c r="N280" s="67"/>
      <c r="O280" s="67"/>
      <c r="P280" s="67"/>
      <c r="Q280" s="67"/>
      <c r="R280" s="67"/>
      <c r="S280" s="389"/>
      <c r="T280" s="390">
        <f t="shared" si="36"/>
        <v>14</v>
      </c>
      <c r="U280" s="216">
        <f t="shared" si="37"/>
        <v>6.0949063996517195E-3</v>
      </c>
      <c r="V280" s="350">
        <f>D266</f>
        <v>2297</v>
      </c>
      <c r="W280" s="391" t="s">
        <v>202</v>
      </c>
      <c r="X280" s="466">
        <f t="shared" si="38"/>
        <v>14</v>
      </c>
      <c r="Y280" s="433"/>
    </row>
    <row r="281" spans="1:25" ht="16.5" thickBot="1" x14ac:dyDescent="0.25">
      <c r="A281" s="58"/>
      <c r="B281" s="353"/>
      <c r="C281" s="353"/>
      <c r="D281" s="353"/>
      <c r="E281" s="353"/>
      <c r="F281" s="353"/>
      <c r="G281" s="62"/>
      <c r="H281" s="392">
        <v>4</v>
      </c>
      <c r="I281" s="393"/>
      <c r="J281" s="393">
        <v>2</v>
      </c>
      <c r="K281" s="393"/>
      <c r="L281" s="393"/>
      <c r="M281" s="393"/>
      <c r="N281" s="393"/>
      <c r="O281" s="393"/>
      <c r="P281" s="393"/>
      <c r="Q281" s="393"/>
      <c r="R281" s="393"/>
      <c r="S281" s="394"/>
      <c r="T281" s="395">
        <f t="shared" si="36"/>
        <v>6</v>
      </c>
      <c r="U281" s="320">
        <f t="shared" si="37"/>
        <v>2.6121027427078798E-3</v>
      </c>
      <c r="V281" s="396">
        <f>D266</f>
        <v>2297</v>
      </c>
      <c r="W281" s="397" t="s">
        <v>174</v>
      </c>
      <c r="X281" s="466">
        <f t="shared" si="38"/>
        <v>6</v>
      </c>
      <c r="Y281" s="461"/>
    </row>
    <row r="282" spans="1:25" ht="16.5" thickBot="1" x14ac:dyDescent="0.25">
      <c r="A282" s="58"/>
      <c r="B282" s="353"/>
      <c r="C282" s="353"/>
      <c r="D282" s="353"/>
      <c r="E282" s="353"/>
      <c r="F282" s="353"/>
      <c r="G282" s="354"/>
      <c r="H282" s="348"/>
      <c r="I282" s="398"/>
      <c r="J282" s="68"/>
      <c r="K282" s="68">
        <v>1</v>
      </c>
      <c r="L282" s="68"/>
      <c r="M282" s="68"/>
      <c r="N282" s="68"/>
      <c r="O282" s="68"/>
      <c r="P282" s="68"/>
      <c r="Q282" s="68"/>
      <c r="R282" s="68"/>
      <c r="S282" s="399"/>
      <c r="T282" s="400">
        <f t="shared" si="36"/>
        <v>0</v>
      </c>
      <c r="U282" s="216">
        <f t="shared" si="37"/>
        <v>0</v>
      </c>
      <c r="V282" s="350">
        <f>D266</f>
        <v>2297</v>
      </c>
      <c r="W282" s="401" t="s">
        <v>11</v>
      </c>
      <c r="X282" s="466">
        <f t="shared" si="38"/>
        <v>0</v>
      </c>
      <c r="Y282" s="461"/>
    </row>
    <row r="283" spans="1:25" ht="16.5" thickBot="1" x14ac:dyDescent="0.25">
      <c r="A283" s="58"/>
      <c r="B283" s="353"/>
      <c r="C283" s="353"/>
      <c r="D283" s="353"/>
      <c r="E283" s="353"/>
      <c r="F283" s="353" t="s">
        <v>109</v>
      </c>
      <c r="G283" s="354"/>
      <c r="H283" s="355"/>
      <c r="I283" s="402"/>
      <c r="J283" s="67"/>
      <c r="K283" s="67"/>
      <c r="L283" s="67"/>
      <c r="M283" s="67"/>
      <c r="N283" s="67"/>
      <c r="O283" s="67"/>
      <c r="P283" s="67"/>
      <c r="Q283" s="67"/>
      <c r="R283" s="67"/>
      <c r="S283" s="389"/>
      <c r="T283" s="390">
        <f t="shared" si="36"/>
        <v>0</v>
      </c>
      <c r="U283" s="216">
        <f t="shared" si="37"/>
        <v>0</v>
      </c>
      <c r="V283" s="350">
        <f>D266</f>
        <v>2297</v>
      </c>
      <c r="W283" s="391" t="s">
        <v>30</v>
      </c>
      <c r="X283" s="466">
        <f t="shared" si="38"/>
        <v>0</v>
      </c>
      <c r="Y283" s="461"/>
    </row>
    <row r="284" spans="1:25" ht="16.5" thickBot="1" x14ac:dyDescent="0.25">
      <c r="A284" s="58"/>
      <c r="B284" s="353"/>
      <c r="C284" s="353"/>
      <c r="D284" s="353"/>
      <c r="E284" s="353"/>
      <c r="F284" s="353"/>
      <c r="G284" s="354"/>
      <c r="H284" s="355"/>
      <c r="I284" s="402">
        <v>4</v>
      </c>
      <c r="J284" s="67">
        <v>1</v>
      </c>
      <c r="K284" s="67">
        <v>2</v>
      </c>
      <c r="L284" s="67"/>
      <c r="M284" s="67"/>
      <c r="N284" s="67"/>
      <c r="O284" s="67"/>
      <c r="P284" s="67"/>
      <c r="Q284" s="67"/>
      <c r="R284" s="67"/>
      <c r="S284" s="389">
        <v>1</v>
      </c>
      <c r="T284" s="390">
        <f t="shared" si="36"/>
        <v>2</v>
      </c>
      <c r="U284" s="216">
        <f t="shared" si="37"/>
        <v>8.7070091423595991E-4</v>
      </c>
      <c r="V284" s="350">
        <f>D266</f>
        <v>2297</v>
      </c>
      <c r="W284" s="391" t="s">
        <v>3</v>
      </c>
      <c r="X284" s="466">
        <f t="shared" si="38"/>
        <v>2</v>
      </c>
      <c r="Y284" s="462"/>
    </row>
    <row r="285" spans="1:25" ht="16.5" thickBot="1" x14ac:dyDescent="0.25">
      <c r="A285" s="58"/>
      <c r="B285" s="353"/>
      <c r="C285" s="353"/>
      <c r="D285" s="353"/>
      <c r="E285" s="353"/>
      <c r="F285" s="353"/>
      <c r="G285" s="354"/>
      <c r="H285" s="355"/>
      <c r="I285" s="402">
        <v>2</v>
      </c>
      <c r="J285" s="67"/>
      <c r="K285" s="67"/>
      <c r="L285" s="67"/>
      <c r="M285" s="67"/>
      <c r="N285" s="67"/>
      <c r="O285" s="67"/>
      <c r="P285" s="67"/>
      <c r="Q285" s="67"/>
      <c r="R285" s="67"/>
      <c r="S285" s="389"/>
      <c r="T285" s="390">
        <f t="shared" si="36"/>
        <v>0</v>
      </c>
      <c r="U285" s="216">
        <f t="shared" si="37"/>
        <v>0</v>
      </c>
      <c r="V285" s="350">
        <f>D266</f>
        <v>2297</v>
      </c>
      <c r="W285" s="391" t="s">
        <v>8</v>
      </c>
      <c r="X285" s="466">
        <f t="shared" si="38"/>
        <v>0</v>
      </c>
      <c r="Y285" s="461"/>
    </row>
    <row r="286" spans="1:25" ht="16.5" thickBot="1" x14ac:dyDescent="0.25">
      <c r="A286" s="58"/>
      <c r="B286" s="353"/>
      <c r="C286" s="353"/>
      <c r="D286" s="353"/>
      <c r="E286" s="353"/>
      <c r="F286" s="353"/>
      <c r="G286" s="354"/>
      <c r="H286" s="355"/>
      <c r="I286" s="402"/>
      <c r="J286" s="67"/>
      <c r="K286" s="67"/>
      <c r="L286" s="67"/>
      <c r="M286" s="67"/>
      <c r="N286" s="67"/>
      <c r="O286" s="67"/>
      <c r="P286" s="67"/>
      <c r="Q286" s="67"/>
      <c r="R286" s="67"/>
      <c r="S286" s="389"/>
      <c r="T286" s="390">
        <f t="shared" si="36"/>
        <v>0</v>
      </c>
      <c r="U286" s="216">
        <f t="shared" si="37"/>
        <v>0</v>
      </c>
      <c r="V286" s="350">
        <f>D266</f>
        <v>2297</v>
      </c>
      <c r="W286" s="391" t="s">
        <v>9</v>
      </c>
      <c r="X286" s="466">
        <f t="shared" si="38"/>
        <v>0</v>
      </c>
      <c r="Y286" s="461"/>
    </row>
    <row r="287" spans="1:25" ht="16.5" thickBot="1" x14ac:dyDescent="0.25">
      <c r="A287" s="58"/>
      <c r="B287" s="353"/>
      <c r="C287" s="353"/>
      <c r="D287" s="353"/>
      <c r="E287" s="353"/>
      <c r="F287" s="353"/>
      <c r="G287" s="354"/>
      <c r="H287" s="355"/>
      <c r="I287" s="402"/>
      <c r="J287" s="67"/>
      <c r="K287" s="67"/>
      <c r="L287" s="67"/>
      <c r="M287" s="67"/>
      <c r="N287" s="67"/>
      <c r="O287" s="67"/>
      <c r="P287" s="67"/>
      <c r="Q287" s="67"/>
      <c r="R287" s="67"/>
      <c r="S287" s="389"/>
      <c r="T287" s="390">
        <f t="shared" si="36"/>
        <v>0</v>
      </c>
      <c r="U287" s="216">
        <f t="shared" si="37"/>
        <v>0</v>
      </c>
      <c r="V287" s="350">
        <f>D266</f>
        <v>2297</v>
      </c>
      <c r="W287" s="391" t="s">
        <v>81</v>
      </c>
      <c r="X287" s="466">
        <f t="shared" si="38"/>
        <v>0</v>
      </c>
      <c r="Y287" s="461"/>
    </row>
    <row r="288" spans="1:25" ht="16.5" thickBot="1" x14ac:dyDescent="0.25">
      <c r="A288" s="58"/>
      <c r="B288" s="353"/>
      <c r="C288" s="353"/>
      <c r="D288" s="353"/>
      <c r="E288" s="353"/>
      <c r="F288" s="353"/>
      <c r="G288" s="354"/>
      <c r="H288" s="355"/>
      <c r="I288" s="402"/>
      <c r="J288" s="67"/>
      <c r="K288" s="67"/>
      <c r="L288" s="67"/>
      <c r="M288" s="67"/>
      <c r="N288" s="67"/>
      <c r="O288" s="67"/>
      <c r="P288" s="67"/>
      <c r="Q288" s="67"/>
      <c r="R288" s="67"/>
      <c r="S288" s="389"/>
      <c r="T288" s="390">
        <f t="shared" si="36"/>
        <v>0</v>
      </c>
      <c r="U288" s="216">
        <f t="shared" si="37"/>
        <v>0</v>
      </c>
      <c r="V288" s="350">
        <f>D266</f>
        <v>2297</v>
      </c>
      <c r="W288" s="391" t="s">
        <v>20</v>
      </c>
      <c r="X288" s="466">
        <f t="shared" si="38"/>
        <v>0</v>
      </c>
      <c r="Y288" s="461"/>
    </row>
    <row r="289" spans="1:25" ht="16.5" thickBot="1" x14ac:dyDescent="0.25">
      <c r="A289" s="58" t="s">
        <v>109</v>
      </c>
      <c r="B289" s="353"/>
      <c r="C289" s="353"/>
      <c r="D289" s="353"/>
      <c r="E289" s="353"/>
      <c r="F289" s="353"/>
      <c r="G289" s="354"/>
      <c r="H289" s="355"/>
      <c r="I289" s="402"/>
      <c r="J289" s="67"/>
      <c r="K289" s="67"/>
      <c r="L289" s="67"/>
      <c r="M289" s="67"/>
      <c r="N289" s="67"/>
      <c r="O289" s="67"/>
      <c r="P289" s="67"/>
      <c r="Q289" s="67"/>
      <c r="R289" s="67"/>
      <c r="S289" s="389"/>
      <c r="T289" s="390">
        <f t="shared" si="36"/>
        <v>0</v>
      </c>
      <c r="U289" s="216">
        <f t="shared" si="37"/>
        <v>0</v>
      </c>
      <c r="V289" s="350">
        <f>D266</f>
        <v>2297</v>
      </c>
      <c r="W289" s="391" t="s">
        <v>82</v>
      </c>
      <c r="X289" s="466">
        <f t="shared" si="38"/>
        <v>0</v>
      </c>
      <c r="Y289" s="463" t="s">
        <v>164</v>
      </c>
    </row>
    <row r="290" spans="1:25" ht="16.5" thickBot="1" x14ac:dyDescent="0.25">
      <c r="A290" s="58"/>
      <c r="B290" s="353"/>
      <c r="C290" s="353"/>
      <c r="D290" s="353"/>
      <c r="E290" s="353"/>
      <c r="F290" s="353"/>
      <c r="G290" s="354"/>
      <c r="H290" s="355"/>
      <c r="I290" s="402"/>
      <c r="J290" s="67"/>
      <c r="K290" s="67"/>
      <c r="L290" s="67"/>
      <c r="M290" s="67"/>
      <c r="N290" s="67"/>
      <c r="O290" s="67"/>
      <c r="P290" s="67"/>
      <c r="Q290" s="67"/>
      <c r="R290" s="67"/>
      <c r="S290" s="389">
        <v>2</v>
      </c>
      <c r="T290" s="390">
        <f>SUM(H290,J290,L290,N290,P290,R290,S290)</f>
        <v>2</v>
      </c>
      <c r="U290" s="216">
        <f t="shared" si="37"/>
        <v>8.7070091423595991E-4</v>
      </c>
      <c r="V290" s="350">
        <f>D266</f>
        <v>2297</v>
      </c>
      <c r="W290" s="391" t="s">
        <v>10</v>
      </c>
      <c r="X290" s="466">
        <f t="shared" si="38"/>
        <v>2</v>
      </c>
      <c r="Y290" s="463" t="s">
        <v>494</v>
      </c>
    </row>
    <row r="291" spans="1:25" ht="16.5" thickBot="1" x14ac:dyDescent="0.25">
      <c r="A291" s="58"/>
      <c r="B291" s="353"/>
      <c r="C291" s="353"/>
      <c r="D291" s="353"/>
      <c r="E291" s="353"/>
      <c r="F291" s="353"/>
      <c r="G291" s="354"/>
      <c r="H291" s="355"/>
      <c r="I291" s="402">
        <v>14</v>
      </c>
      <c r="J291" s="67"/>
      <c r="K291" s="67">
        <v>2</v>
      </c>
      <c r="L291" s="67"/>
      <c r="M291" s="67"/>
      <c r="N291" s="67"/>
      <c r="O291" s="67"/>
      <c r="P291" s="67"/>
      <c r="Q291" s="67"/>
      <c r="R291" s="67"/>
      <c r="S291" s="389"/>
      <c r="T291" s="390">
        <f t="shared" si="36"/>
        <v>0</v>
      </c>
      <c r="U291" s="216">
        <f t="shared" si="37"/>
        <v>0</v>
      </c>
      <c r="V291" s="350">
        <f>D266</f>
        <v>2297</v>
      </c>
      <c r="W291" s="391" t="s">
        <v>13</v>
      </c>
      <c r="X291" s="466">
        <f t="shared" si="38"/>
        <v>0</v>
      </c>
      <c r="Y291" s="463" t="s">
        <v>493</v>
      </c>
    </row>
    <row r="292" spans="1:25" ht="16.5" thickBot="1" x14ac:dyDescent="0.25">
      <c r="A292" s="58"/>
      <c r="B292" s="353"/>
      <c r="C292" s="353"/>
      <c r="D292" s="353"/>
      <c r="E292" s="353"/>
      <c r="F292" s="353"/>
      <c r="G292" s="354"/>
      <c r="H292" s="355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389"/>
      <c r="T292" s="390">
        <f t="shared" si="36"/>
        <v>0</v>
      </c>
      <c r="U292" s="216">
        <f t="shared" si="37"/>
        <v>0</v>
      </c>
      <c r="V292" s="350">
        <f>D266</f>
        <v>2297</v>
      </c>
      <c r="W292" s="391" t="s">
        <v>100</v>
      </c>
      <c r="X292" s="466">
        <f t="shared" si="38"/>
        <v>0</v>
      </c>
      <c r="Y292" s="433"/>
    </row>
    <row r="293" spans="1:25" ht="16.5" thickBot="1" x14ac:dyDescent="0.25">
      <c r="A293" s="58"/>
      <c r="B293" s="353"/>
      <c r="C293" s="353"/>
      <c r="D293" s="353"/>
      <c r="E293" s="353"/>
      <c r="F293" s="353"/>
      <c r="G293" s="354"/>
      <c r="H293" s="355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389"/>
      <c r="T293" s="390">
        <f t="shared" si="36"/>
        <v>0</v>
      </c>
      <c r="U293" s="216">
        <f t="shared" si="37"/>
        <v>0</v>
      </c>
      <c r="V293" s="350">
        <f>D266</f>
        <v>2297</v>
      </c>
      <c r="W293" s="391" t="s">
        <v>89</v>
      </c>
      <c r="X293" s="466">
        <f t="shared" si="38"/>
        <v>0</v>
      </c>
      <c r="Y293" s="462"/>
    </row>
    <row r="294" spans="1:25" ht="16.5" thickBot="1" x14ac:dyDescent="0.25">
      <c r="A294" s="58"/>
      <c r="B294" s="353"/>
      <c r="C294" s="353"/>
      <c r="D294" s="353"/>
      <c r="E294" s="353"/>
      <c r="F294" s="353"/>
      <c r="G294" s="354"/>
      <c r="H294" s="361"/>
      <c r="I294" s="72">
        <v>12</v>
      </c>
      <c r="J294" s="72"/>
      <c r="K294" s="72"/>
      <c r="L294" s="72"/>
      <c r="M294" s="72"/>
      <c r="N294" s="72"/>
      <c r="O294" s="72"/>
      <c r="P294" s="72"/>
      <c r="Q294" s="72"/>
      <c r="R294" s="72"/>
      <c r="S294" s="403"/>
      <c r="T294" s="390">
        <f t="shared" si="36"/>
        <v>0</v>
      </c>
      <c r="U294" s="216">
        <f t="shared" si="37"/>
        <v>0</v>
      </c>
      <c r="V294" s="350">
        <f>D266</f>
        <v>2297</v>
      </c>
      <c r="W294" s="380" t="s">
        <v>84</v>
      </c>
      <c r="X294" s="466">
        <f t="shared" si="38"/>
        <v>0</v>
      </c>
      <c r="Y294" s="345"/>
    </row>
    <row r="295" spans="1:25" ht="16.5" thickBot="1" x14ac:dyDescent="0.3">
      <c r="A295" s="58"/>
      <c r="B295" s="353"/>
      <c r="C295" s="353"/>
      <c r="D295" s="353"/>
      <c r="E295" s="353"/>
      <c r="F295" s="353"/>
      <c r="G295" s="354"/>
      <c r="H295" s="347"/>
      <c r="I295" s="200"/>
      <c r="J295" s="200"/>
      <c r="K295" s="200"/>
      <c r="L295" s="200"/>
      <c r="M295" s="200"/>
      <c r="N295" s="200"/>
      <c r="O295" s="200"/>
      <c r="P295" s="200"/>
      <c r="Q295" s="200"/>
      <c r="R295" s="200"/>
      <c r="S295" s="200"/>
      <c r="T295" s="199"/>
      <c r="U295" s="199"/>
      <c r="V295" s="199"/>
      <c r="W295" s="458" t="s">
        <v>85</v>
      </c>
      <c r="X295" s="466">
        <f t="shared" si="38"/>
        <v>0</v>
      </c>
      <c r="Y295" s="345"/>
    </row>
    <row r="296" spans="1:25" ht="16.5" thickBot="1" x14ac:dyDescent="0.25">
      <c r="A296" s="58"/>
      <c r="B296" s="353"/>
      <c r="C296" s="353"/>
      <c r="D296" s="353"/>
      <c r="E296" s="353"/>
      <c r="F296" s="353"/>
      <c r="G296" s="62"/>
      <c r="H296" s="348">
        <v>1</v>
      </c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386"/>
      <c r="T296" s="400">
        <f t="shared" ref="T296:T305" si="39">SUM(H296,J296,L296,N296,P296,R296,S296)</f>
        <v>1</v>
      </c>
      <c r="U296" s="216">
        <f>($T296)/$D$266</f>
        <v>4.3535045711797995E-4</v>
      </c>
      <c r="V296" s="350">
        <f>D266</f>
        <v>2297</v>
      </c>
      <c r="W296" s="401" t="s">
        <v>89</v>
      </c>
      <c r="X296" s="466">
        <f t="shared" si="38"/>
        <v>1</v>
      </c>
      <c r="Y296" s="464" t="s">
        <v>492</v>
      </c>
    </row>
    <row r="297" spans="1:25" ht="16.5" thickBot="1" x14ac:dyDescent="0.25">
      <c r="A297" s="58"/>
      <c r="B297" s="353"/>
      <c r="C297" s="353"/>
      <c r="D297" s="353"/>
      <c r="E297" s="353"/>
      <c r="F297" s="353"/>
      <c r="G297" s="62"/>
      <c r="H297" s="355">
        <v>4</v>
      </c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389"/>
      <c r="T297" s="390">
        <f t="shared" si="39"/>
        <v>4</v>
      </c>
      <c r="U297" s="216">
        <f t="shared" ref="U297:U305" si="40">($T297)/$D$266</f>
        <v>1.7414018284719198E-3</v>
      </c>
      <c r="V297" s="350">
        <f>D266</f>
        <v>2297</v>
      </c>
      <c r="W297" s="391" t="s">
        <v>12</v>
      </c>
      <c r="X297" s="466">
        <f t="shared" si="38"/>
        <v>4</v>
      </c>
      <c r="Y297" s="464" t="s">
        <v>284</v>
      </c>
    </row>
    <row r="298" spans="1:25" ht="16.5" thickBot="1" x14ac:dyDescent="0.25">
      <c r="A298" s="58"/>
      <c r="B298" s="353"/>
      <c r="C298" s="353"/>
      <c r="D298" s="353"/>
      <c r="E298" s="353"/>
      <c r="F298" s="353"/>
      <c r="G298" s="62"/>
      <c r="H298" s="355">
        <v>2</v>
      </c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389"/>
      <c r="T298" s="390">
        <f t="shared" si="39"/>
        <v>2</v>
      </c>
      <c r="U298" s="216">
        <f t="shared" si="40"/>
        <v>8.7070091423595991E-4</v>
      </c>
      <c r="V298" s="350">
        <f>D266</f>
        <v>2297</v>
      </c>
      <c r="W298" s="391" t="s">
        <v>75</v>
      </c>
      <c r="X298" s="466">
        <f t="shared" si="38"/>
        <v>2</v>
      </c>
      <c r="Y298" s="439" t="s">
        <v>457</v>
      </c>
    </row>
    <row r="299" spans="1:25" ht="16.5" thickBot="1" x14ac:dyDescent="0.25">
      <c r="A299" s="58"/>
      <c r="B299" s="353"/>
      <c r="C299" s="353"/>
      <c r="D299" s="353"/>
      <c r="E299" s="353"/>
      <c r="F299" s="353"/>
      <c r="G299" s="62"/>
      <c r="H299" s="355">
        <v>1</v>
      </c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389"/>
      <c r="T299" s="390">
        <f t="shared" si="39"/>
        <v>1</v>
      </c>
      <c r="U299" s="216">
        <f t="shared" si="40"/>
        <v>4.3535045711797995E-4</v>
      </c>
      <c r="V299" s="350" t="str">
        <f>D265</f>
        <v>Build QTY</v>
      </c>
      <c r="W299" s="272" t="s">
        <v>37</v>
      </c>
      <c r="X299" s="466">
        <f t="shared" si="38"/>
        <v>1</v>
      </c>
      <c r="Y299" s="439" t="s">
        <v>354</v>
      </c>
    </row>
    <row r="300" spans="1:25" ht="16.5" thickBot="1" x14ac:dyDescent="0.25">
      <c r="A300" s="58"/>
      <c r="B300" s="353"/>
      <c r="C300" s="353"/>
      <c r="D300" s="353"/>
      <c r="E300" s="353"/>
      <c r="F300" s="353"/>
      <c r="G300" s="62"/>
      <c r="H300" s="355">
        <v>1</v>
      </c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389"/>
      <c r="T300" s="390">
        <f t="shared" si="39"/>
        <v>1</v>
      </c>
      <c r="U300" s="216">
        <f t="shared" si="40"/>
        <v>4.3535045711797995E-4</v>
      </c>
      <c r="V300" s="350">
        <f>D266</f>
        <v>2297</v>
      </c>
      <c r="W300" s="391" t="s">
        <v>214</v>
      </c>
      <c r="X300" s="466">
        <f t="shared" si="38"/>
        <v>1</v>
      </c>
      <c r="Y300" s="439"/>
    </row>
    <row r="301" spans="1:25" ht="16.5" thickBot="1" x14ac:dyDescent="0.25">
      <c r="A301" s="58"/>
      <c r="B301" s="353"/>
      <c r="C301" s="353"/>
      <c r="D301" s="353"/>
      <c r="E301" s="353"/>
      <c r="F301" s="353"/>
      <c r="G301" s="62"/>
      <c r="H301" s="355">
        <v>1</v>
      </c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389"/>
      <c r="T301" s="390">
        <f t="shared" si="39"/>
        <v>1</v>
      </c>
      <c r="U301" s="216">
        <f t="shared" si="40"/>
        <v>4.3535045711797995E-4</v>
      </c>
      <c r="V301" s="350">
        <f>D266</f>
        <v>2297</v>
      </c>
      <c r="W301" s="401" t="s">
        <v>31</v>
      </c>
      <c r="X301" s="466">
        <f t="shared" si="38"/>
        <v>1</v>
      </c>
      <c r="Y301" s="439"/>
    </row>
    <row r="302" spans="1:25" ht="16.5" thickBot="1" x14ac:dyDescent="0.25">
      <c r="A302" s="58"/>
      <c r="B302" s="353"/>
      <c r="C302" s="353"/>
      <c r="D302" s="353"/>
      <c r="E302" s="353"/>
      <c r="F302" s="353"/>
      <c r="G302" s="62"/>
      <c r="H302" s="355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389"/>
      <c r="T302" s="390">
        <f t="shared" si="39"/>
        <v>0</v>
      </c>
      <c r="U302" s="216">
        <f t="shared" si="40"/>
        <v>0</v>
      </c>
      <c r="V302" s="350">
        <f>D266</f>
        <v>2297</v>
      </c>
      <c r="W302" s="365" t="s">
        <v>271</v>
      </c>
      <c r="X302" s="466">
        <f t="shared" si="38"/>
        <v>0</v>
      </c>
      <c r="Y302" s="439"/>
    </row>
    <row r="303" spans="1:25" ht="16.5" thickBot="1" x14ac:dyDescent="0.25">
      <c r="A303" s="58"/>
      <c r="B303" s="353"/>
      <c r="C303" s="353"/>
      <c r="D303" s="353"/>
      <c r="E303" s="353"/>
      <c r="F303" s="353"/>
      <c r="G303" s="62"/>
      <c r="H303" s="361">
        <v>10</v>
      </c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403"/>
      <c r="T303" s="390">
        <f t="shared" si="39"/>
        <v>10</v>
      </c>
      <c r="U303" s="216">
        <f t="shared" si="40"/>
        <v>4.3535045711797999E-3</v>
      </c>
      <c r="V303" s="350">
        <f>D266</f>
        <v>2297</v>
      </c>
      <c r="W303" s="380" t="s">
        <v>184</v>
      </c>
      <c r="X303" s="466">
        <f t="shared" si="38"/>
        <v>10</v>
      </c>
      <c r="Y303" s="439"/>
    </row>
    <row r="304" spans="1:25" ht="16.5" thickBot="1" x14ac:dyDescent="0.25">
      <c r="A304" s="353"/>
      <c r="B304" s="353"/>
      <c r="C304" s="353"/>
      <c r="D304" s="353"/>
      <c r="E304" s="353"/>
      <c r="F304" s="353"/>
      <c r="G304" s="62"/>
      <c r="H304" s="361">
        <v>73</v>
      </c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403"/>
      <c r="T304" s="390">
        <f t="shared" si="39"/>
        <v>73</v>
      </c>
      <c r="U304" s="216">
        <f t="shared" si="40"/>
        <v>3.1780583369612536E-2</v>
      </c>
      <c r="V304" s="350">
        <f>D266</f>
        <v>2297</v>
      </c>
      <c r="W304" s="380" t="s">
        <v>28</v>
      </c>
      <c r="X304" s="466">
        <f t="shared" si="38"/>
        <v>73</v>
      </c>
      <c r="Y304" s="439"/>
    </row>
    <row r="305" spans="1:25" ht="16.5" thickBot="1" x14ac:dyDescent="0.25">
      <c r="A305" s="188"/>
      <c r="B305" s="189"/>
      <c r="C305" s="189"/>
      <c r="D305" s="189"/>
      <c r="E305" s="189"/>
      <c r="F305" s="189"/>
      <c r="G305" s="196"/>
      <c r="H305" s="361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403"/>
      <c r="T305" s="404">
        <f t="shared" si="39"/>
        <v>0</v>
      </c>
      <c r="U305" s="320">
        <f t="shared" si="40"/>
        <v>0</v>
      </c>
      <c r="V305" s="350">
        <f>D266</f>
        <v>2297</v>
      </c>
      <c r="W305" s="397" t="s">
        <v>163</v>
      </c>
      <c r="X305" s="385">
        <f t="shared" si="38"/>
        <v>0</v>
      </c>
      <c r="Y305" s="465"/>
    </row>
    <row r="306" spans="1:25" ht="15.75" thickBot="1" x14ac:dyDescent="0.25">
      <c r="G306" s="53" t="s">
        <v>5</v>
      </c>
      <c r="H306" s="63">
        <f>SUM(H267:H305)</f>
        <v>348</v>
      </c>
      <c r="I306" s="63">
        <f t="shared" ref="I306:R306" si="41">SUM(I267:I305)</f>
        <v>32</v>
      </c>
      <c r="J306" s="63">
        <f t="shared" si="41"/>
        <v>29</v>
      </c>
      <c r="K306" s="63">
        <f t="shared" si="41"/>
        <v>5</v>
      </c>
      <c r="L306" s="63">
        <f t="shared" si="41"/>
        <v>0</v>
      </c>
      <c r="M306" s="63">
        <f t="shared" si="41"/>
        <v>0</v>
      </c>
      <c r="N306" s="63">
        <f t="shared" si="41"/>
        <v>0</v>
      </c>
      <c r="O306" s="63">
        <f t="shared" si="41"/>
        <v>0</v>
      </c>
      <c r="P306" s="63">
        <f t="shared" si="41"/>
        <v>0</v>
      </c>
      <c r="Q306" s="63">
        <f t="shared" si="41"/>
        <v>0</v>
      </c>
      <c r="R306" s="63">
        <f t="shared" si="41"/>
        <v>0</v>
      </c>
      <c r="S306" s="63">
        <f>SUM(S267:S305)</f>
        <v>33</v>
      </c>
      <c r="T306" s="405">
        <f>SUM(H306,J306,L306,N306,P306,R306,S306)</f>
        <v>410</v>
      </c>
      <c r="U306" s="216">
        <f>($T306)/$D$266</f>
        <v>0.17849368741837179</v>
      </c>
      <c r="V306" s="350">
        <f>D266</f>
        <v>2297</v>
      </c>
      <c r="W306" s="11"/>
      <c r="Y306" s="7"/>
    </row>
    <row r="308" spans="1:25" ht="15.75" thickBot="1" x14ac:dyDescent="0.3"/>
    <row r="309" spans="1:25" ht="75.75" thickBot="1" x14ac:dyDescent="0.3">
      <c r="A309" s="48" t="s">
        <v>23</v>
      </c>
      <c r="B309" s="49" t="s">
        <v>50</v>
      </c>
      <c r="C309" s="49" t="s">
        <v>55</v>
      </c>
      <c r="D309" s="49" t="s">
        <v>18</v>
      </c>
      <c r="E309" s="48" t="s">
        <v>17</v>
      </c>
      <c r="F309" s="50" t="s">
        <v>1</v>
      </c>
      <c r="G309" s="51" t="s">
        <v>24</v>
      </c>
      <c r="H309" s="52" t="s">
        <v>76</v>
      </c>
      <c r="I309" s="52" t="s">
        <v>77</v>
      </c>
      <c r="J309" s="52" t="s">
        <v>56</v>
      </c>
      <c r="K309" s="52" t="s">
        <v>61</v>
      </c>
      <c r="L309" s="52" t="s">
        <v>57</v>
      </c>
      <c r="M309" s="52" t="s">
        <v>62</v>
      </c>
      <c r="N309" s="52" t="s">
        <v>58</v>
      </c>
      <c r="O309" s="52" t="s">
        <v>63</v>
      </c>
      <c r="P309" s="52" t="s">
        <v>59</v>
      </c>
      <c r="Q309" s="52" t="s">
        <v>78</v>
      </c>
      <c r="R309" s="52" t="s">
        <v>128</v>
      </c>
      <c r="S309" s="52" t="s">
        <v>43</v>
      </c>
      <c r="T309" s="49" t="s">
        <v>5</v>
      </c>
      <c r="U309" s="48" t="s">
        <v>2</v>
      </c>
      <c r="V309" s="86" t="s">
        <v>73</v>
      </c>
      <c r="W309" s="87" t="s">
        <v>21</v>
      </c>
      <c r="X309" s="49" t="s">
        <v>18</v>
      </c>
      <c r="Y309" s="88" t="s">
        <v>7</v>
      </c>
    </row>
    <row r="310" spans="1:25" ht="15.75" thickBot="1" x14ac:dyDescent="0.3">
      <c r="A310" s="447">
        <v>1486760</v>
      </c>
      <c r="B310" s="383" t="s">
        <v>245</v>
      </c>
      <c r="C310" s="447">
        <v>1920</v>
      </c>
      <c r="D310" s="447">
        <v>2074</v>
      </c>
      <c r="E310" s="447">
        <v>1899</v>
      </c>
      <c r="F310" s="448">
        <f>E310/D310</f>
        <v>0.91562198649951787</v>
      </c>
      <c r="G310" s="384">
        <v>45085</v>
      </c>
      <c r="H310" s="347"/>
      <c r="I310" s="200"/>
      <c r="J310" s="200"/>
      <c r="K310" s="200"/>
      <c r="L310" s="200"/>
      <c r="M310" s="200"/>
      <c r="N310" s="200"/>
      <c r="O310" s="200"/>
      <c r="P310" s="200"/>
      <c r="Q310" s="200"/>
      <c r="R310" s="200"/>
      <c r="S310" s="200"/>
      <c r="T310" s="92"/>
      <c r="U310" s="199"/>
      <c r="V310" s="200"/>
      <c r="W310" s="93" t="s">
        <v>79</v>
      </c>
      <c r="X310" s="385">
        <v>578.5</v>
      </c>
      <c r="Y310" s="45" t="s">
        <v>134</v>
      </c>
    </row>
    <row r="311" spans="1:25" ht="16.5" thickBot="1" x14ac:dyDescent="0.25">
      <c r="A311" s="55"/>
      <c r="B311" s="56"/>
      <c r="C311" s="56"/>
      <c r="D311" s="56"/>
      <c r="E311" s="56"/>
      <c r="F311" s="56"/>
      <c r="G311" s="57"/>
      <c r="H311" s="348">
        <v>45</v>
      </c>
      <c r="I311" s="65"/>
      <c r="J311" s="65">
        <v>5</v>
      </c>
      <c r="K311" s="65"/>
      <c r="L311" s="65"/>
      <c r="M311" s="65"/>
      <c r="N311" s="65"/>
      <c r="O311" s="65"/>
      <c r="P311" s="65"/>
      <c r="Q311" s="65"/>
      <c r="R311" s="65"/>
      <c r="S311" s="386">
        <v>7</v>
      </c>
      <c r="T311" s="387">
        <f t="shared" ref="T311:T333" si="42">SUM(H311,J311,L311,N311,P311,R311,S311)</f>
        <v>57</v>
      </c>
      <c r="U311" s="216">
        <f>($T311)/$D$310</f>
        <v>2.7483124397299902E-2</v>
      </c>
      <c r="V311" s="350">
        <f>D310</f>
        <v>2074</v>
      </c>
      <c r="W311" s="388" t="s">
        <v>16</v>
      </c>
      <c r="X311" s="56">
        <f>T311</f>
        <v>57</v>
      </c>
      <c r="Y311" s="358"/>
    </row>
    <row r="312" spans="1:25" ht="16.5" thickBot="1" x14ac:dyDescent="0.25">
      <c r="A312" s="58"/>
      <c r="B312" s="353"/>
      <c r="C312" s="353"/>
      <c r="D312" s="353"/>
      <c r="E312" s="353"/>
      <c r="F312" s="353"/>
      <c r="G312" s="354"/>
      <c r="H312" s="355">
        <v>21</v>
      </c>
      <c r="I312" s="67"/>
      <c r="J312" s="67">
        <v>2</v>
      </c>
      <c r="K312" s="67"/>
      <c r="L312" s="67"/>
      <c r="M312" s="67"/>
      <c r="N312" s="67"/>
      <c r="O312" s="67"/>
      <c r="P312" s="67"/>
      <c r="Q312" s="67"/>
      <c r="R312" s="67"/>
      <c r="S312" s="389">
        <v>2</v>
      </c>
      <c r="T312" s="390">
        <f t="shared" si="42"/>
        <v>25</v>
      </c>
      <c r="U312" s="216">
        <f t="shared" ref="U312:U338" si="43">($T312)/$D$310</f>
        <v>1.2054001928640309E-2</v>
      </c>
      <c r="V312" s="350">
        <f>D310</f>
        <v>2074</v>
      </c>
      <c r="W312" s="391" t="s">
        <v>6</v>
      </c>
      <c r="X312" s="56">
        <f t="shared" ref="X312:X349" si="44">T312</f>
        <v>25</v>
      </c>
      <c r="Y312" s="358"/>
    </row>
    <row r="313" spans="1:25" ht="16.5" thickBot="1" x14ac:dyDescent="0.25">
      <c r="A313" s="58"/>
      <c r="B313" s="353"/>
      <c r="C313" s="353"/>
      <c r="D313" s="353"/>
      <c r="E313" s="353"/>
      <c r="F313" s="353"/>
      <c r="G313" s="354"/>
      <c r="H313" s="355">
        <v>5</v>
      </c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389">
        <v>1</v>
      </c>
      <c r="T313" s="390">
        <f t="shared" si="42"/>
        <v>6</v>
      </c>
      <c r="U313" s="216">
        <f t="shared" si="43"/>
        <v>2.8929604628736743E-3</v>
      </c>
      <c r="V313" s="350">
        <f>D310</f>
        <v>2074</v>
      </c>
      <c r="W313" s="391" t="s">
        <v>14</v>
      </c>
      <c r="X313" s="56">
        <f t="shared" si="44"/>
        <v>6</v>
      </c>
      <c r="Y313" s="358"/>
    </row>
    <row r="314" spans="1:25" ht="16.5" thickBot="1" x14ac:dyDescent="0.25">
      <c r="A314" s="58"/>
      <c r="B314" s="353"/>
      <c r="C314" s="353"/>
      <c r="D314" s="353"/>
      <c r="E314" s="353"/>
      <c r="F314" s="353"/>
      <c r="G314" s="354"/>
      <c r="H314" s="355">
        <v>6</v>
      </c>
      <c r="I314" s="67"/>
      <c r="J314" s="67">
        <v>1</v>
      </c>
      <c r="K314" s="67"/>
      <c r="L314" s="67"/>
      <c r="M314" s="67"/>
      <c r="N314" s="67"/>
      <c r="O314" s="67"/>
      <c r="P314" s="67"/>
      <c r="Q314" s="67"/>
      <c r="R314" s="67"/>
      <c r="S314" s="389"/>
      <c r="T314" s="390">
        <f t="shared" si="42"/>
        <v>7</v>
      </c>
      <c r="U314" s="216">
        <f t="shared" si="43"/>
        <v>3.3751205400192863E-3</v>
      </c>
      <c r="V314" s="350">
        <f>D310</f>
        <v>2074</v>
      </c>
      <c r="W314" s="391" t="s">
        <v>15</v>
      </c>
      <c r="X314" s="56">
        <f t="shared" si="44"/>
        <v>7</v>
      </c>
      <c r="Y314" s="359"/>
    </row>
    <row r="315" spans="1:25" ht="16.5" thickBot="1" x14ac:dyDescent="0.25">
      <c r="A315" s="58"/>
      <c r="B315" s="353"/>
      <c r="C315" s="353"/>
      <c r="D315" s="353"/>
      <c r="E315" s="353"/>
      <c r="F315" s="353"/>
      <c r="G315" s="354"/>
      <c r="H315" s="355">
        <v>3</v>
      </c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389"/>
      <c r="T315" s="390">
        <f t="shared" si="42"/>
        <v>3</v>
      </c>
      <c r="U315" s="216">
        <f t="shared" si="43"/>
        <v>1.4464802314368371E-3</v>
      </c>
      <c r="V315" s="350">
        <f>D310</f>
        <v>2074</v>
      </c>
      <c r="W315" s="391" t="s">
        <v>32</v>
      </c>
      <c r="X315" s="56">
        <f t="shared" si="44"/>
        <v>3</v>
      </c>
      <c r="Y315" s="359"/>
    </row>
    <row r="316" spans="1:25" ht="16.5" thickBot="1" x14ac:dyDescent="0.25">
      <c r="A316" s="58"/>
      <c r="B316" s="353"/>
      <c r="C316" s="353"/>
      <c r="D316" s="353"/>
      <c r="E316" s="353"/>
      <c r="F316" s="353"/>
      <c r="G316" s="354"/>
      <c r="H316" s="355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389"/>
      <c r="T316" s="390">
        <f t="shared" si="42"/>
        <v>0</v>
      </c>
      <c r="U316" s="216">
        <f t="shared" si="43"/>
        <v>0</v>
      </c>
      <c r="V316" s="350">
        <f>D310</f>
        <v>2074</v>
      </c>
      <c r="W316" s="391" t="s">
        <v>33</v>
      </c>
      <c r="X316" s="56">
        <f t="shared" si="44"/>
        <v>0</v>
      </c>
      <c r="Y316" s="359"/>
    </row>
    <row r="317" spans="1:25" ht="16.5" thickBot="1" x14ac:dyDescent="0.25">
      <c r="A317" s="58"/>
      <c r="B317" s="353"/>
      <c r="C317" s="353"/>
      <c r="D317" s="353"/>
      <c r="E317" s="353"/>
      <c r="F317" s="353"/>
      <c r="G317" s="354"/>
      <c r="H317" s="355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389"/>
      <c r="T317" s="390">
        <f t="shared" si="42"/>
        <v>0</v>
      </c>
      <c r="U317" s="216">
        <f t="shared" si="43"/>
        <v>0</v>
      </c>
      <c r="V317" s="350">
        <f>D310</f>
        <v>2074</v>
      </c>
      <c r="W317" s="391" t="s">
        <v>29</v>
      </c>
      <c r="X317" s="56">
        <f t="shared" si="44"/>
        <v>0</v>
      </c>
      <c r="Y317" s="359"/>
    </row>
    <row r="318" spans="1:25" ht="16.5" thickBot="1" x14ac:dyDescent="0.25">
      <c r="A318" s="58"/>
      <c r="B318" s="353"/>
      <c r="C318" s="353"/>
      <c r="D318" s="353"/>
      <c r="E318" s="353"/>
      <c r="F318" s="353"/>
      <c r="G318" s="354"/>
      <c r="H318" s="355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389"/>
      <c r="T318" s="390">
        <f t="shared" si="42"/>
        <v>0</v>
      </c>
      <c r="U318" s="216">
        <f t="shared" si="43"/>
        <v>0</v>
      </c>
      <c r="V318" s="350">
        <f>D310</f>
        <v>2074</v>
      </c>
      <c r="W318" s="391" t="s">
        <v>31</v>
      </c>
      <c r="X318" s="56">
        <f t="shared" si="44"/>
        <v>0</v>
      </c>
      <c r="Y318" s="359"/>
    </row>
    <row r="319" spans="1:25" ht="16.5" thickBot="1" x14ac:dyDescent="0.25">
      <c r="A319" s="58"/>
      <c r="B319" s="353"/>
      <c r="C319" s="353"/>
      <c r="D319" s="353"/>
      <c r="E319" s="353"/>
      <c r="F319" s="353"/>
      <c r="G319" s="354"/>
      <c r="H319" s="355">
        <v>1</v>
      </c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389"/>
      <c r="T319" s="390">
        <f t="shared" si="42"/>
        <v>1</v>
      </c>
      <c r="U319" s="216">
        <f t="shared" si="43"/>
        <v>4.8216007714561236E-4</v>
      </c>
      <c r="V319" s="350">
        <f>D310</f>
        <v>2074</v>
      </c>
      <c r="W319" s="391" t="s">
        <v>0</v>
      </c>
      <c r="X319" s="56">
        <f t="shared" si="44"/>
        <v>1</v>
      </c>
      <c r="Y319" s="358"/>
    </row>
    <row r="320" spans="1:25" ht="16.5" thickBot="1" x14ac:dyDescent="0.25">
      <c r="A320" s="58"/>
      <c r="B320" s="353"/>
      <c r="C320" s="353"/>
      <c r="D320" s="353"/>
      <c r="E320" s="353"/>
      <c r="F320" s="353" t="s">
        <v>109</v>
      </c>
      <c r="G320" s="354"/>
      <c r="H320" s="355">
        <v>22</v>
      </c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389">
        <v>1</v>
      </c>
      <c r="T320" s="390">
        <f t="shared" si="42"/>
        <v>23</v>
      </c>
      <c r="U320" s="216">
        <f t="shared" si="43"/>
        <v>1.1089681774349084E-2</v>
      </c>
      <c r="V320" s="350">
        <f>D310</f>
        <v>2074</v>
      </c>
      <c r="W320" s="391" t="s">
        <v>12</v>
      </c>
      <c r="X320" s="56">
        <f t="shared" si="44"/>
        <v>23</v>
      </c>
      <c r="Y320" s="426"/>
    </row>
    <row r="321" spans="1:25" ht="16.5" thickBot="1" x14ac:dyDescent="0.25">
      <c r="A321" s="58"/>
      <c r="B321" s="353"/>
      <c r="C321" s="353"/>
      <c r="D321" s="353"/>
      <c r="E321" s="353"/>
      <c r="F321" s="353"/>
      <c r="G321" s="354"/>
      <c r="H321" s="355">
        <v>11</v>
      </c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389"/>
      <c r="T321" s="390">
        <f t="shared" si="42"/>
        <v>11</v>
      </c>
      <c r="U321" s="216">
        <f t="shared" si="43"/>
        <v>5.303760848601736E-3</v>
      </c>
      <c r="V321" s="350">
        <f>D310</f>
        <v>2074</v>
      </c>
      <c r="W321" s="391" t="s">
        <v>35</v>
      </c>
      <c r="X321" s="56">
        <f t="shared" si="44"/>
        <v>11</v>
      </c>
      <c r="Y321" s="360"/>
    </row>
    <row r="322" spans="1:25" ht="16.5" thickBot="1" x14ac:dyDescent="0.25">
      <c r="A322" s="58"/>
      <c r="B322" s="353"/>
      <c r="C322" s="353"/>
      <c r="D322" s="353"/>
      <c r="E322" s="353"/>
      <c r="F322" s="353"/>
      <c r="G322" s="354"/>
      <c r="H322" s="355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389"/>
      <c r="T322" s="390">
        <f t="shared" si="42"/>
        <v>0</v>
      </c>
      <c r="U322" s="216">
        <f t="shared" si="43"/>
        <v>0</v>
      </c>
      <c r="V322" s="350">
        <f>D310</f>
        <v>2074</v>
      </c>
      <c r="W322" s="401" t="s">
        <v>28</v>
      </c>
      <c r="X322" s="56">
        <f t="shared" si="44"/>
        <v>0</v>
      </c>
      <c r="Y322" s="416"/>
    </row>
    <row r="323" spans="1:25" ht="16.5" thickBot="1" x14ac:dyDescent="0.25">
      <c r="A323" s="58"/>
      <c r="B323" s="353"/>
      <c r="C323" s="353"/>
      <c r="D323" s="353"/>
      <c r="E323" s="353"/>
      <c r="F323" s="353"/>
      <c r="G323" s="62"/>
      <c r="H323" s="364"/>
      <c r="I323" s="67"/>
      <c r="J323" s="67"/>
      <c r="K323" s="67"/>
      <c r="L323" s="67">
        <v>3</v>
      </c>
      <c r="M323" s="67"/>
      <c r="N323" s="67"/>
      <c r="O323" s="67"/>
      <c r="P323" s="67"/>
      <c r="Q323" s="67"/>
      <c r="R323" s="67"/>
      <c r="S323" s="389"/>
      <c r="T323" s="390">
        <f t="shared" si="42"/>
        <v>3</v>
      </c>
      <c r="U323" s="216">
        <f t="shared" si="43"/>
        <v>1.4464802314368371E-3</v>
      </c>
      <c r="V323" s="350">
        <f>D310</f>
        <v>2074</v>
      </c>
      <c r="W323" s="365" t="s">
        <v>530</v>
      </c>
      <c r="X323" s="56">
        <f t="shared" si="44"/>
        <v>3</v>
      </c>
      <c r="Y323" s="372"/>
    </row>
    <row r="324" spans="1:25" ht="16.5" thickBot="1" x14ac:dyDescent="0.25">
      <c r="A324" s="58"/>
      <c r="B324" s="353"/>
      <c r="C324" s="353"/>
      <c r="D324" s="353"/>
      <c r="E324" s="353"/>
      <c r="F324" s="353"/>
      <c r="G324" s="62"/>
      <c r="H324" s="364">
        <v>10</v>
      </c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389"/>
      <c r="T324" s="390">
        <f t="shared" si="42"/>
        <v>10</v>
      </c>
      <c r="U324" s="216">
        <f t="shared" si="43"/>
        <v>4.8216007714561235E-3</v>
      </c>
      <c r="V324" s="350">
        <f>D310</f>
        <v>2074</v>
      </c>
      <c r="W324" s="391" t="s">
        <v>202</v>
      </c>
      <c r="X324" s="466">
        <f t="shared" si="44"/>
        <v>10</v>
      </c>
      <c r="Y324" s="433"/>
    </row>
    <row r="325" spans="1:25" ht="16.5" thickBot="1" x14ac:dyDescent="0.25">
      <c r="A325" s="58"/>
      <c r="B325" s="353"/>
      <c r="C325" s="353"/>
      <c r="D325" s="353"/>
      <c r="E325" s="353"/>
      <c r="F325" s="353"/>
      <c r="G325" s="62"/>
      <c r="H325" s="392">
        <v>2</v>
      </c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4"/>
      <c r="T325" s="395">
        <f t="shared" si="42"/>
        <v>2</v>
      </c>
      <c r="U325" s="320">
        <f t="shared" si="43"/>
        <v>9.6432015429122472E-4</v>
      </c>
      <c r="V325" s="396">
        <f>D310</f>
        <v>2074</v>
      </c>
      <c r="W325" s="397" t="s">
        <v>174</v>
      </c>
      <c r="X325" s="466">
        <f t="shared" si="44"/>
        <v>2</v>
      </c>
      <c r="Y325" s="461"/>
    </row>
    <row r="326" spans="1:25" ht="16.5" thickBot="1" x14ac:dyDescent="0.25">
      <c r="A326" s="58"/>
      <c r="B326" s="353"/>
      <c r="C326" s="353"/>
      <c r="D326" s="353"/>
      <c r="E326" s="353"/>
      <c r="F326" s="353"/>
      <c r="G326" s="354"/>
      <c r="H326" s="348"/>
      <c r="I326" s="398"/>
      <c r="J326" s="68"/>
      <c r="K326" s="68"/>
      <c r="L326" s="68"/>
      <c r="M326" s="68"/>
      <c r="N326" s="68"/>
      <c r="O326" s="68"/>
      <c r="P326" s="68"/>
      <c r="Q326" s="68"/>
      <c r="R326" s="68"/>
      <c r="S326" s="399"/>
      <c r="T326" s="400">
        <f t="shared" si="42"/>
        <v>0</v>
      </c>
      <c r="U326" s="216">
        <f t="shared" si="43"/>
        <v>0</v>
      </c>
      <c r="V326" s="350">
        <f>D310</f>
        <v>2074</v>
      </c>
      <c r="W326" s="401" t="s">
        <v>11</v>
      </c>
      <c r="X326" s="466">
        <f t="shared" si="44"/>
        <v>0</v>
      </c>
      <c r="Y326" s="461"/>
    </row>
    <row r="327" spans="1:25" ht="16.5" thickBot="1" x14ac:dyDescent="0.25">
      <c r="A327" s="58"/>
      <c r="B327" s="353"/>
      <c r="C327" s="353"/>
      <c r="D327" s="353"/>
      <c r="E327" s="353"/>
      <c r="F327" s="353" t="s">
        <v>109</v>
      </c>
      <c r="G327" s="354"/>
      <c r="H327" s="355"/>
      <c r="I327" s="402"/>
      <c r="J327" s="67"/>
      <c r="K327" s="67"/>
      <c r="L327" s="67"/>
      <c r="M327" s="67"/>
      <c r="N327" s="67"/>
      <c r="O327" s="67"/>
      <c r="P327" s="67"/>
      <c r="Q327" s="67"/>
      <c r="R327" s="67"/>
      <c r="S327" s="389"/>
      <c r="T327" s="390">
        <f t="shared" si="42"/>
        <v>0</v>
      </c>
      <c r="U327" s="216">
        <f t="shared" si="43"/>
        <v>0</v>
      </c>
      <c r="V327" s="350">
        <f>D310</f>
        <v>2074</v>
      </c>
      <c r="W327" s="391" t="s">
        <v>30</v>
      </c>
      <c r="X327" s="466">
        <f t="shared" si="44"/>
        <v>0</v>
      </c>
      <c r="Y327" s="461"/>
    </row>
    <row r="328" spans="1:25" ht="16.5" thickBot="1" x14ac:dyDescent="0.25">
      <c r="A328" s="58"/>
      <c r="B328" s="353"/>
      <c r="C328" s="353"/>
      <c r="D328" s="353"/>
      <c r="E328" s="353"/>
      <c r="F328" s="353"/>
      <c r="G328" s="354"/>
      <c r="H328" s="355"/>
      <c r="I328" s="402">
        <v>7</v>
      </c>
      <c r="J328" s="67">
        <v>4</v>
      </c>
      <c r="K328" s="67">
        <v>1</v>
      </c>
      <c r="L328" s="67"/>
      <c r="M328" s="67"/>
      <c r="N328" s="67"/>
      <c r="O328" s="67"/>
      <c r="P328" s="67"/>
      <c r="Q328" s="67"/>
      <c r="R328" s="67"/>
      <c r="S328" s="389">
        <v>3</v>
      </c>
      <c r="T328" s="390">
        <f t="shared" si="42"/>
        <v>7</v>
      </c>
      <c r="U328" s="216">
        <f t="shared" si="43"/>
        <v>3.3751205400192863E-3</v>
      </c>
      <c r="V328" s="350">
        <f>D310</f>
        <v>2074</v>
      </c>
      <c r="W328" s="391" t="s">
        <v>3</v>
      </c>
      <c r="X328" s="466">
        <f t="shared" si="44"/>
        <v>7</v>
      </c>
      <c r="Y328" s="462"/>
    </row>
    <row r="329" spans="1:25" ht="16.5" thickBot="1" x14ac:dyDescent="0.25">
      <c r="A329" s="58"/>
      <c r="B329" s="353"/>
      <c r="C329" s="353"/>
      <c r="D329" s="353"/>
      <c r="E329" s="353"/>
      <c r="F329" s="353"/>
      <c r="G329" s="354"/>
      <c r="H329" s="355"/>
      <c r="I329" s="402">
        <v>2</v>
      </c>
      <c r="J329" s="67"/>
      <c r="K329" s="67"/>
      <c r="L329" s="67"/>
      <c r="M329" s="67"/>
      <c r="N329" s="67"/>
      <c r="O329" s="67"/>
      <c r="P329" s="67"/>
      <c r="Q329" s="67"/>
      <c r="R329" s="67"/>
      <c r="S329" s="389"/>
      <c r="T329" s="390">
        <f t="shared" si="42"/>
        <v>0</v>
      </c>
      <c r="U329" s="216">
        <f t="shared" si="43"/>
        <v>0</v>
      </c>
      <c r="V329" s="350">
        <f>D310</f>
        <v>2074</v>
      </c>
      <c r="W329" s="391" t="s">
        <v>8</v>
      </c>
      <c r="X329" s="466">
        <f t="shared" si="44"/>
        <v>0</v>
      </c>
      <c r="Y329" s="461"/>
    </row>
    <row r="330" spans="1:25" ht="16.5" thickBot="1" x14ac:dyDescent="0.25">
      <c r="A330" s="58"/>
      <c r="B330" s="353"/>
      <c r="C330" s="353"/>
      <c r="D330" s="353"/>
      <c r="E330" s="353"/>
      <c r="F330" s="353"/>
      <c r="G330" s="354"/>
      <c r="H330" s="355"/>
      <c r="I330" s="402"/>
      <c r="J330" s="67"/>
      <c r="K330" s="67"/>
      <c r="L330" s="67"/>
      <c r="M330" s="67"/>
      <c r="N330" s="67"/>
      <c r="O330" s="67"/>
      <c r="P330" s="67"/>
      <c r="Q330" s="67"/>
      <c r="R330" s="67"/>
      <c r="S330" s="389"/>
      <c r="T330" s="390">
        <f t="shared" si="42"/>
        <v>0</v>
      </c>
      <c r="U330" s="216">
        <f t="shared" si="43"/>
        <v>0</v>
      </c>
      <c r="V330" s="350">
        <f>D310</f>
        <v>2074</v>
      </c>
      <c r="W330" s="391" t="s">
        <v>9</v>
      </c>
      <c r="X330" s="466">
        <f t="shared" si="44"/>
        <v>0</v>
      </c>
      <c r="Y330" s="461"/>
    </row>
    <row r="331" spans="1:25" ht="16.5" thickBot="1" x14ac:dyDescent="0.25">
      <c r="A331" s="58"/>
      <c r="B331" s="353"/>
      <c r="C331" s="353"/>
      <c r="D331" s="353"/>
      <c r="E331" s="353"/>
      <c r="F331" s="353"/>
      <c r="G331" s="354"/>
      <c r="H331" s="355"/>
      <c r="I331" s="402"/>
      <c r="J331" s="67"/>
      <c r="K331" s="67"/>
      <c r="L331" s="67"/>
      <c r="M331" s="67"/>
      <c r="N331" s="67"/>
      <c r="O331" s="67"/>
      <c r="P331" s="67"/>
      <c r="Q331" s="67"/>
      <c r="R331" s="67"/>
      <c r="S331" s="389"/>
      <c r="T331" s="390">
        <f t="shared" si="42"/>
        <v>0</v>
      </c>
      <c r="U331" s="216">
        <f t="shared" si="43"/>
        <v>0</v>
      </c>
      <c r="V331" s="350">
        <f>D310</f>
        <v>2074</v>
      </c>
      <c r="W331" s="391" t="s">
        <v>81</v>
      </c>
      <c r="X331" s="466">
        <f t="shared" si="44"/>
        <v>0</v>
      </c>
      <c r="Y331" s="461"/>
    </row>
    <row r="332" spans="1:25" ht="16.5" thickBot="1" x14ac:dyDescent="0.25">
      <c r="A332" s="58"/>
      <c r="B332" s="353"/>
      <c r="C332" s="353"/>
      <c r="D332" s="353"/>
      <c r="E332" s="353"/>
      <c r="F332" s="353"/>
      <c r="G332" s="354"/>
      <c r="H332" s="355"/>
      <c r="I332" s="402">
        <v>3</v>
      </c>
      <c r="J332" s="67"/>
      <c r="K332" s="67">
        <v>1</v>
      </c>
      <c r="L332" s="67">
        <v>1</v>
      </c>
      <c r="M332" s="67"/>
      <c r="N332" s="67"/>
      <c r="O332" s="67"/>
      <c r="P332" s="67"/>
      <c r="Q332" s="67"/>
      <c r="R332" s="67"/>
      <c r="S332" s="389"/>
      <c r="T332" s="390">
        <f t="shared" si="42"/>
        <v>1</v>
      </c>
      <c r="U332" s="216">
        <f t="shared" si="43"/>
        <v>4.8216007714561236E-4</v>
      </c>
      <c r="V332" s="350">
        <f>D310</f>
        <v>2074</v>
      </c>
      <c r="W332" s="391" t="s">
        <v>20</v>
      </c>
      <c r="X332" s="466">
        <f t="shared" si="44"/>
        <v>1</v>
      </c>
      <c r="Y332" s="461"/>
    </row>
    <row r="333" spans="1:25" ht="16.5" thickBot="1" x14ac:dyDescent="0.25">
      <c r="A333" s="58" t="s">
        <v>109</v>
      </c>
      <c r="B333" s="353"/>
      <c r="C333" s="353"/>
      <c r="D333" s="353"/>
      <c r="E333" s="353"/>
      <c r="F333" s="353"/>
      <c r="G333" s="354"/>
      <c r="H333" s="355"/>
      <c r="I333" s="402"/>
      <c r="J333" s="67"/>
      <c r="K333" s="67"/>
      <c r="L333" s="67"/>
      <c r="M333" s="67"/>
      <c r="N333" s="67"/>
      <c r="O333" s="67"/>
      <c r="P333" s="67"/>
      <c r="Q333" s="67"/>
      <c r="R333" s="67"/>
      <c r="S333" s="389"/>
      <c r="T333" s="390">
        <f t="shared" si="42"/>
        <v>0</v>
      </c>
      <c r="U333" s="216">
        <f t="shared" si="43"/>
        <v>0</v>
      </c>
      <c r="V333" s="350">
        <f>D310</f>
        <v>2074</v>
      </c>
      <c r="W333" s="391" t="s">
        <v>82</v>
      </c>
      <c r="X333" s="466">
        <f t="shared" si="44"/>
        <v>0</v>
      </c>
      <c r="Y333" s="463" t="s">
        <v>164</v>
      </c>
    </row>
    <row r="334" spans="1:25" ht="16.5" thickBot="1" x14ac:dyDescent="0.25">
      <c r="A334" s="58"/>
      <c r="B334" s="353"/>
      <c r="C334" s="353"/>
      <c r="D334" s="353"/>
      <c r="E334" s="353"/>
      <c r="F334" s="353"/>
      <c r="G334" s="354"/>
      <c r="H334" s="355"/>
      <c r="I334" s="402"/>
      <c r="J334" s="67"/>
      <c r="K334" s="67"/>
      <c r="L334" s="67"/>
      <c r="M334" s="67"/>
      <c r="N334" s="67"/>
      <c r="O334" s="67"/>
      <c r="P334" s="67"/>
      <c r="Q334" s="67"/>
      <c r="R334" s="67"/>
      <c r="S334" s="389">
        <v>2</v>
      </c>
      <c r="T334" s="390">
        <f>SUM(H334,J334,L334,N334,P334,R334,S334)</f>
        <v>2</v>
      </c>
      <c r="U334" s="216">
        <f t="shared" si="43"/>
        <v>9.6432015429122472E-4</v>
      </c>
      <c r="V334" s="350">
        <f>D310</f>
        <v>2074</v>
      </c>
      <c r="W334" s="391" t="s">
        <v>10</v>
      </c>
      <c r="X334" s="466">
        <f t="shared" si="44"/>
        <v>2</v>
      </c>
      <c r="Y334" s="463" t="s">
        <v>533</v>
      </c>
    </row>
    <row r="335" spans="1:25" ht="16.5" thickBot="1" x14ac:dyDescent="0.25">
      <c r="A335" s="58"/>
      <c r="B335" s="353"/>
      <c r="C335" s="353"/>
      <c r="D335" s="353"/>
      <c r="E335" s="353"/>
      <c r="F335" s="353"/>
      <c r="G335" s="354"/>
      <c r="H335" s="355"/>
      <c r="I335" s="402">
        <v>8</v>
      </c>
      <c r="J335" s="67"/>
      <c r="K335" s="67"/>
      <c r="L335" s="67"/>
      <c r="M335" s="67"/>
      <c r="N335" s="67"/>
      <c r="O335" s="67"/>
      <c r="P335" s="67"/>
      <c r="Q335" s="67"/>
      <c r="R335" s="67"/>
      <c r="S335" s="389"/>
      <c r="T335" s="390">
        <f t="shared" ref="T335:T338" si="45">SUM(H335,J335,L335,N335,P335,R335,S335)</f>
        <v>0</v>
      </c>
      <c r="U335" s="216">
        <f t="shared" si="43"/>
        <v>0</v>
      </c>
      <c r="V335" s="350">
        <f>D310</f>
        <v>2074</v>
      </c>
      <c r="W335" s="391" t="s">
        <v>13</v>
      </c>
      <c r="X335" s="466">
        <f t="shared" si="44"/>
        <v>0</v>
      </c>
      <c r="Y335" s="463"/>
    </row>
    <row r="336" spans="1:25" ht="16.5" thickBot="1" x14ac:dyDescent="0.25">
      <c r="A336" s="58"/>
      <c r="B336" s="353"/>
      <c r="C336" s="353"/>
      <c r="D336" s="353"/>
      <c r="E336" s="353"/>
      <c r="F336" s="353"/>
      <c r="G336" s="354"/>
      <c r="H336" s="355"/>
      <c r="I336" s="67">
        <v>1</v>
      </c>
      <c r="J336" s="67"/>
      <c r="K336" s="67"/>
      <c r="L336" s="67"/>
      <c r="M336" s="67"/>
      <c r="N336" s="67"/>
      <c r="O336" s="67"/>
      <c r="P336" s="67"/>
      <c r="Q336" s="67"/>
      <c r="R336" s="67"/>
      <c r="S336" s="389"/>
      <c r="T336" s="390">
        <f t="shared" si="45"/>
        <v>0</v>
      </c>
      <c r="U336" s="216">
        <f t="shared" si="43"/>
        <v>0</v>
      </c>
      <c r="V336" s="350">
        <f>D310</f>
        <v>2074</v>
      </c>
      <c r="W336" s="391" t="s">
        <v>100</v>
      </c>
      <c r="X336" s="466">
        <f t="shared" si="44"/>
        <v>0</v>
      </c>
      <c r="Y336" s="433"/>
    </row>
    <row r="337" spans="1:25" ht="16.5" thickBot="1" x14ac:dyDescent="0.25">
      <c r="A337" s="58"/>
      <c r="B337" s="353"/>
      <c r="C337" s="353"/>
      <c r="D337" s="353"/>
      <c r="E337" s="353"/>
      <c r="F337" s="353"/>
      <c r="G337" s="354"/>
      <c r="H337" s="355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389"/>
      <c r="T337" s="390">
        <f t="shared" si="45"/>
        <v>0</v>
      </c>
      <c r="U337" s="216">
        <f t="shared" si="43"/>
        <v>0</v>
      </c>
      <c r="V337" s="350">
        <f>D310</f>
        <v>2074</v>
      </c>
      <c r="W337" s="391" t="s">
        <v>89</v>
      </c>
      <c r="X337" s="466">
        <f t="shared" si="44"/>
        <v>0</v>
      </c>
      <c r="Y337" s="462"/>
    </row>
    <row r="338" spans="1:25" ht="16.5" thickBot="1" x14ac:dyDescent="0.25">
      <c r="A338" s="58"/>
      <c r="B338" s="353"/>
      <c r="C338" s="353"/>
      <c r="D338" s="353"/>
      <c r="E338" s="353"/>
      <c r="F338" s="353"/>
      <c r="G338" s="354"/>
      <c r="H338" s="361"/>
      <c r="I338" s="72">
        <v>1</v>
      </c>
      <c r="J338" s="72"/>
      <c r="K338" s="72"/>
      <c r="L338" s="72"/>
      <c r="M338" s="72"/>
      <c r="N338" s="72"/>
      <c r="O338" s="72"/>
      <c r="P338" s="72"/>
      <c r="Q338" s="72"/>
      <c r="R338" s="72"/>
      <c r="S338" s="403"/>
      <c r="T338" s="390">
        <f t="shared" si="45"/>
        <v>0</v>
      </c>
      <c r="U338" s="216">
        <f t="shared" si="43"/>
        <v>0</v>
      </c>
      <c r="V338" s="350">
        <f>D310</f>
        <v>2074</v>
      </c>
      <c r="W338" s="380" t="s">
        <v>84</v>
      </c>
      <c r="X338" s="466">
        <f t="shared" si="44"/>
        <v>0</v>
      </c>
      <c r="Y338" s="345"/>
    </row>
    <row r="339" spans="1:25" ht="16.5" thickBot="1" x14ac:dyDescent="0.3">
      <c r="A339" s="58"/>
      <c r="B339" s="353"/>
      <c r="C339" s="353"/>
      <c r="D339" s="353"/>
      <c r="E339" s="353"/>
      <c r="F339" s="353"/>
      <c r="G339" s="354"/>
      <c r="H339" s="347"/>
      <c r="I339" s="200"/>
      <c r="J339" s="200"/>
      <c r="K339" s="200"/>
      <c r="L339" s="200"/>
      <c r="M339" s="200"/>
      <c r="N339" s="200"/>
      <c r="O339" s="200"/>
      <c r="P339" s="200"/>
      <c r="Q339" s="200"/>
      <c r="R339" s="200"/>
      <c r="S339" s="200"/>
      <c r="T339" s="199"/>
      <c r="U339" s="199"/>
      <c r="V339" s="199"/>
      <c r="W339" s="458" t="s">
        <v>85</v>
      </c>
      <c r="X339" s="466">
        <f t="shared" si="44"/>
        <v>0</v>
      </c>
      <c r="Y339" s="345"/>
    </row>
    <row r="340" spans="1:25" ht="16.5" thickBot="1" x14ac:dyDescent="0.25">
      <c r="A340" s="58"/>
      <c r="B340" s="353"/>
      <c r="C340" s="353"/>
      <c r="D340" s="353"/>
      <c r="E340" s="353"/>
      <c r="F340" s="353"/>
      <c r="G340" s="62"/>
      <c r="H340" s="348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386"/>
      <c r="T340" s="400">
        <f t="shared" ref="T340:T349" si="46">SUM(H340,J340,L340,N340,P340,R340,S340)</f>
        <v>0</v>
      </c>
      <c r="U340" s="216">
        <f>($T340)/$D$310</f>
        <v>0</v>
      </c>
      <c r="V340" s="350">
        <f>D310</f>
        <v>2074</v>
      </c>
      <c r="W340" s="401" t="s">
        <v>89</v>
      </c>
      <c r="X340" s="466">
        <f t="shared" si="44"/>
        <v>0</v>
      </c>
      <c r="Y340" s="464" t="s">
        <v>247</v>
      </c>
    </row>
    <row r="341" spans="1:25" ht="16.5" thickBot="1" x14ac:dyDescent="0.25">
      <c r="A341" s="58"/>
      <c r="B341" s="353"/>
      <c r="C341" s="353"/>
      <c r="D341" s="353"/>
      <c r="E341" s="353"/>
      <c r="F341" s="353"/>
      <c r="G341" s="62"/>
      <c r="H341" s="355">
        <v>3</v>
      </c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389"/>
      <c r="T341" s="390">
        <f t="shared" si="46"/>
        <v>3</v>
      </c>
      <c r="U341" s="216">
        <f t="shared" ref="U341:U349" si="47">($T341)/$D$310</f>
        <v>1.4464802314368371E-3</v>
      </c>
      <c r="V341" s="350">
        <f>D310</f>
        <v>2074</v>
      </c>
      <c r="W341" s="272" t="s">
        <v>87</v>
      </c>
      <c r="X341" s="466">
        <f t="shared" si="44"/>
        <v>3</v>
      </c>
      <c r="Y341" s="464" t="s">
        <v>284</v>
      </c>
    </row>
    <row r="342" spans="1:25" ht="16.5" thickBot="1" x14ac:dyDescent="0.25">
      <c r="A342" s="58"/>
      <c r="B342" s="353"/>
      <c r="C342" s="353"/>
      <c r="D342" s="353"/>
      <c r="E342" s="353"/>
      <c r="F342" s="353"/>
      <c r="G342" s="62"/>
      <c r="H342" s="355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389"/>
      <c r="T342" s="390">
        <f t="shared" si="46"/>
        <v>0</v>
      </c>
      <c r="U342" s="216">
        <f t="shared" si="47"/>
        <v>0</v>
      </c>
      <c r="V342" s="350">
        <f>D310</f>
        <v>2074</v>
      </c>
      <c r="W342" s="391" t="s">
        <v>75</v>
      </c>
      <c r="X342" s="466">
        <f t="shared" si="44"/>
        <v>0</v>
      </c>
      <c r="Y342" s="439" t="s">
        <v>531</v>
      </c>
    </row>
    <row r="343" spans="1:25" ht="16.5" thickBot="1" x14ac:dyDescent="0.25">
      <c r="A343" s="58"/>
      <c r="B343" s="353"/>
      <c r="C343" s="353"/>
      <c r="D343" s="353"/>
      <c r="E343" s="353"/>
      <c r="F343" s="353"/>
      <c r="G343" s="62"/>
      <c r="H343" s="355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389"/>
      <c r="T343" s="390">
        <f t="shared" si="46"/>
        <v>0</v>
      </c>
      <c r="U343" s="216">
        <f t="shared" si="47"/>
        <v>0</v>
      </c>
      <c r="V343" s="350" t="str">
        <f>D309</f>
        <v>Build QTY</v>
      </c>
      <c r="W343" s="272" t="s">
        <v>37</v>
      </c>
      <c r="X343" s="466">
        <f t="shared" si="44"/>
        <v>0</v>
      </c>
      <c r="Y343" s="439" t="s">
        <v>387</v>
      </c>
    </row>
    <row r="344" spans="1:25" ht="16.5" thickBot="1" x14ac:dyDescent="0.25">
      <c r="A344" s="58"/>
      <c r="B344" s="353"/>
      <c r="C344" s="353"/>
      <c r="D344" s="353"/>
      <c r="E344" s="353"/>
      <c r="F344" s="353"/>
      <c r="G344" s="62"/>
      <c r="H344" s="355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389"/>
      <c r="T344" s="390">
        <f t="shared" si="46"/>
        <v>0</v>
      </c>
      <c r="U344" s="216">
        <f t="shared" si="47"/>
        <v>0</v>
      </c>
      <c r="V344" s="350">
        <f>D310</f>
        <v>2074</v>
      </c>
      <c r="W344" s="391" t="s">
        <v>214</v>
      </c>
      <c r="X344" s="466">
        <f t="shared" si="44"/>
        <v>0</v>
      </c>
      <c r="Y344" s="439" t="s">
        <v>532</v>
      </c>
    </row>
    <row r="345" spans="1:25" ht="16.5" thickBot="1" x14ac:dyDescent="0.25">
      <c r="A345" s="58"/>
      <c r="B345" s="353"/>
      <c r="C345" s="353"/>
      <c r="D345" s="353"/>
      <c r="E345" s="353"/>
      <c r="F345" s="353"/>
      <c r="G345" s="62"/>
      <c r="H345" s="355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389"/>
      <c r="T345" s="390">
        <f t="shared" si="46"/>
        <v>0</v>
      </c>
      <c r="U345" s="216">
        <f t="shared" si="47"/>
        <v>0</v>
      </c>
      <c r="V345" s="350">
        <f>D310</f>
        <v>2074</v>
      </c>
      <c r="W345" s="401" t="s">
        <v>31</v>
      </c>
      <c r="X345" s="466">
        <f t="shared" si="44"/>
        <v>0</v>
      </c>
      <c r="Y345" s="439"/>
    </row>
    <row r="346" spans="1:25" ht="16.5" thickBot="1" x14ac:dyDescent="0.25">
      <c r="A346" s="58"/>
      <c r="B346" s="353"/>
      <c r="C346" s="353"/>
      <c r="D346" s="353"/>
      <c r="E346" s="353"/>
      <c r="F346" s="353"/>
      <c r="G346" s="62"/>
      <c r="H346" s="355">
        <v>4</v>
      </c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389"/>
      <c r="T346" s="390">
        <f t="shared" si="46"/>
        <v>4</v>
      </c>
      <c r="U346" s="216">
        <f t="shared" si="47"/>
        <v>1.9286403085824494E-3</v>
      </c>
      <c r="V346" s="350">
        <f>D310</f>
        <v>2074</v>
      </c>
      <c r="W346" s="365" t="s">
        <v>16</v>
      </c>
      <c r="X346" s="466">
        <f t="shared" si="44"/>
        <v>4</v>
      </c>
      <c r="Y346" s="439"/>
    </row>
    <row r="347" spans="1:25" ht="16.5" thickBot="1" x14ac:dyDescent="0.25">
      <c r="A347" s="58"/>
      <c r="B347" s="353"/>
      <c r="C347" s="353"/>
      <c r="D347" s="353"/>
      <c r="E347" s="353"/>
      <c r="F347" s="353"/>
      <c r="G347" s="62"/>
      <c r="H347" s="361">
        <v>4</v>
      </c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403"/>
      <c r="T347" s="390">
        <f t="shared" si="46"/>
        <v>4</v>
      </c>
      <c r="U347" s="216">
        <f t="shared" si="47"/>
        <v>1.9286403085824494E-3</v>
      </c>
      <c r="V347" s="350">
        <f>D310</f>
        <v>2074</v>
      </c>
      <c r="W347" s="380" t="s">
        <v>184</v>
      </c>
      <c r="X347" s="466">
        <f t="shared" si="44"/>
        <v>4</v>
      </c>
      <c r="Y347" s="439"/>
    </row>
    <row r="348" spans="1:25" ht="16.5" thickBot="1" x14ac:dyDescent="0.25">
      <c r="A348" s="353"/>
      <c r="B348" s="353"/>
      <c r="C348" s="353"/>
      <c r="D348" s="353"/>
      <c r="E348" s="353"/>
      <c r="F348" s="353"/>
      <c r="G348" s="62"/>
      <c r="H348" s="361">
        <v>5</v>
      </c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403"/>
      <c r="T348" s="390">
        <f t="shared" si="46"/>
        <v>5</v>
      </c>
      <c r="U348" s="216">
        <f t="shared" si="47"/>
        <v>2.4108003857280617E-3</v>
      </c>
      <c r="V348" s="350">
        <f>D310</f>
        <v>2074</v>
      </c>
      <c r="W348" s="380" t="s">
        <v>28</v>
      </c>
      <c r="X348" s="466">
        <f t="shared" si="44"/>
        <v>5</v>
      </c>
      <c r="Y348" s="439"/>
    </row>
    <row r="349" spans="1:25" ht="16.5" thickBot="1" x14ac:dyDescent="0.25">
      <c r="A349" s="188"/>
      <c r="B349" s="189"/>
      <c r="C349" s="189"/>
      <c r="D349" s="189"/>
      <c r="E349" s="189"/>
      <c r="F349" s="189"/>
      <c r="G349" s="196"/>
      <c r="H349" s="361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403"/>
      <c r="T349" s="404">
        <f t="shared" si="46"/>
        <v>0</v>
      </c>
      <c r="U349" s="320">
        <f t="shared" si="47"/>
        <v>0</v>
      </c>
      <c r="V349" s="350">
        <f>D310</f>
        <v>2074</v>
      </c>
      <c r="W349" s="397" t="s">
        <v>163</v>
      </c>
      <c r="X349" s="385">
        <f t="shared" si="44"/>
        <v>0</v>
      </c>
      <c r="Y349" s="465"/>
    </row>
    <row r="350" spans="1:25" ht="15.75" thickBot="1" x14ac:dyDescent="0.25">
      <c r="G350" s="53" t="s">
        <v>5</v>
      </c>
      <c r="H350" s="63">
        <f>SUM(H311:H349)</f>
        <v>142</v>
      </c>
      <c r="I350" s="63">
        <f t="shared" ref="I350:R350" si="48">SUM(I311:I349)</f>
        <v>22</v>
      </c>
      <c r="J350" s="63">
        <f t="shared" si="48"/>
        <v>12</v>
      </c>
      <c r="K350" s="63">
        <f t="shared" si="48"/>
        <v>2</v>
      </c>
      <c r="L350" s="63">
        <f t="shared" si="48"/>
        <v>4</v>
      </c>
      <c r="M350" s="63">
        <f t="shared" si="48"/>
        <v>0</v>
      </c>
      <c r="N350" s="63">
        <f t="shared" si="48"/>
        <v>0</v>
      </c>
      <c r="O350" s="63">
        <f t="shared" si="48"/>
        <v>0</v>
      </c>
      <c r="P350" s="63">
        <f t="shared" si="48"/>
        <v>0</v>
      </c>
      <c r="Q350" s="63">
        <f t="shared" si="48"/>
        <v>0</v>
      </c>
      <c r="R350" s="63">
        <f t="shared" si="48"/>
        <v>0</v>
      </c>
      <c r="S350" s="63">
        <f>SUM(S311:S349)</f>
        <v>16</v>
      </c>
      <c r="T350" s="405">
        <f>SUM(H350,J350,L350,N350,P350,R350,S350)</f>
        <v>174</v>
      </c>
      <c r="U350" s="216">
        <f>($T350)/$D$310</f>
        <v>8.3895853423336553E-2</v>
      </c>
      <c r="V350" s="350">
        <f>D310</f>
        <v>2074</v>
      </c>
      <c r="W350" s="11"/>
      <c r="Y350" s="7"/>
    </row>
    <row r="351" spans="1:25" ht="15.75" thickBot="1" x14ac:dyDescent="0.3"/>
    <row r="352" spans="1:25" ht="75.75" thickBot="1" x14ac:dyDescent="0.3">
      <c r="A352" s="48" t="s">
        <v>23</v>
      </c>
      <c r="B352" s="49" t="s">
        <v>50</v>
      </c>
      <c r="C352" s="49" t="s">
        <v>55</v>
      </c>
      <c r="D352" s="49" t="s">
        <v>18</v>
      </c>
      <c r="E352" s="48" t="s">
        <v>17</v>
      </c>
      <c r="F352" s="50" t="s">
        <v>1</v>
      </c>
      <c r="G352" s="51" t="s">
        <v>24</v>
      </c>
      <c r="H352" s="52" t="s">
        <v>76</v>
      </c>
      <c r="I352" s="52" t="s">
        <v>77</v>
      </c>
      <c r="J352" s="52" t="s">
        <v>56</v>
      </c>
      <c r="K352" s="52" t="s">
        <v>61</v>
      </c>
      <c r="L352" s="52" t="s">
        <v>57</v>
      </c>
      <c r="M352" s="52" t="s">
        <v>62</v>
      </c>
      <c r="N352" s="52" t="s">
        <v>58</v>
      </c>
      <c r="O352" s="52" t="s">
        <v>63</v>
      </c>
      <c r="P352" s="52" t="s">
        <v>59</v>
      </c>
      <c r="Q352" s="52" t="s">
        <v>78</v>
      </c>
      <c r="R352" s="52" t="s">
        <v>128</v>
      </c>
      <c r="S352" s="52" t="s">
        <v>43</v>
      </c>
      <c r="T352" s="49" t="s">
        <v>5</v>
      </c>
      <c r="U352" s="48" t="s">
        <v>2</v>
      </c>
      <c r="V352" s="86" t="s">
        <v>73</v>
      </c>
      <c r="W352" s="87" t="s">
        <v>21</v>
      </c>
      <c r="X352" s="49" t="s">
        <v>18</v>
      </c>
      <c r="Y352" s="88" t="s">
        <v>7</v>
      </c>
    </row>
    <row r="353" spans="1:25" ht="15.75" thickBot="1" x14ac:dyDescent="0.3">
      <c r="A353" s="447">
        <v>1488029</v>
      </c>
      <c r="B353" s="383" t="s">
        <v>245</v>
      </c>
      <c r="C353" s="447">
        <v>1920</v>
      </c>
      <c r="D353" s="447">
        <v>2092</v>
      </c>
      <c r="E353" s="447">
        <v>1895</v>
      </c>
      <c r="F353" s="448">
        <f>E353/D353</f>
        <v>0.90583173996175903</v>
      </c>
      <c r="G353" s="384">
        <v>45097</v>
      </c>
      <c r="H353" s="347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92"/>
      <c r="U353" s="199"/>
      <c r="V353" s="200"/>
      <c r="W353" s="93" t="s">
        <v>79</v>
      </c>
      <c r="X353" s="385">
        <v>578.5</v>
      </c>
      <c r="Y353" s="45" t="s">
        <v>134</v>
      </c>
    </row>
    <row r="354" spans="1:25" ht="16.5" thickBot="1" x14ac:dyDescent="0.25">
      <c r="A354" s="55"/>
      <c r="B354" s="56"/>
      <c r="C354" s="56"/>
      <c r="D354" s="56"/>
      <c r="E354" s="56"/>
      <c r="F354" s="56"/>
      <c r="G354" s="57"/>
      <c r="H354" s="348">
        <v>64</v>
      </c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386">
        <v>3</v>
      </c>
      <c r="T354" s="387">
        <f t="shared" ref="T354:T376" si="49">SUM(H354,J354,L354,N354,P354,R354,S354)</f>
        <v>67</v>
      </c>
      <c r="U354" s="216">
        <f>($T354)/$D$353</f>
        <v>3.2026768642447419E-2</v>
      </c>
      <c r="V354" s="350">
        <f>D353</f>
        <v>2092</v>
      </c>
      <c r="W354" s="388" t="s">
        <v>16</v>
      </c>
      <c r="X354" s="56">
        <f>T354</f>
        <v>67</v>
      </c>
      <c r="Y354" s="358"/>
    </row>
    <row r="355" spans="1:25" ht="16.5" thickBot="1" x14ac:dyDescent="0.25">
      <c r="A355" s="58"/>
      <c r="B355" s="353"/>
      <c r="C355" s="353"/>
      <c r="D355" s="353"/>
      <c r="E355" s="353"/>
      <c r="F355" s="353"/>
      <c r="G355" s="354"/>
      <c r="H355" s="355">
        <v>45</v>
      </c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389"/>
      <c r="T355" s="390">
        <f t="shared" si="49"/>
        <v>45</v>
      </c>
      <c r="U355" s="216">
        <f t="shared" ref="U355:U381" si="50">($T355)/$D$353</f>
        <v>2.1510516252390057E-2</v>
      </c>
      <c r="V355" s="350">
        <f>D353</f>
        <v>2092</v>
      </c>
      <c r="W355" s="391" t="s">
        <v>6</v>
      </c>
      <c r="X355" s="56">
        <f t="shared" ref="X355:X392" si="51">T355</f>
        <v>45</v>
      </c>
      <c r="Y355" s="358"/>
    </row>
    <row r="356" spans="1:25" ht="16.5" thickBot="1" x14ac:dyDescent="0.25">
      <c r="A356" s="58"/>
      <c r="B356" s="353"/>
      <c r="C356" s="353"/>
      <c r="D356" s="353"/>
      <c r="E356" s="353"/>
      <c r="F356" s="353"/>
      <c r="G356" s="354"/>
      <c r="H356" s="355">
        <v>2</v>
      </c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389">
        <v>1</v>
      </c>
      <c r="T356" s="390">
        <f t="shared" si="49"/>
        <v>3</v>
      </c>
      <c r="U356" s="216">
        <f t="shared" si="50"/>
        <v>1.4340344168260039E-3</v>
      </c>
      <c r="V356" s="350">
        <f>D353</f>
        <v>2092</v>
      </c>
      <c r="W356" s="391" t="s">
        <v>14</v>
      </c>
      <c r="X356" s="56">
        <f t="shared" si="51"/>
        <v>3</v>
      </c>
      <c r="Y356" s="358"/>
    </row>
    <row r="357" spans="1:25" ht="16.5" thickBot="1" x14ac:dyDescent="0.25">
      <c r="A357" s="58"/>
      <c r="B357" s="353"/>
      <c r="C357" s="353"/>
      <c r="D357" s="353"/>
      <c r="E357" s="353"/>
      <c r="F357" s="353"/>
      <c r="G357" s="354"/>
      <c r="H357" s="355">
        <v>11</v>
      </c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389">
        <v>2</v>
      </c>
      <c r="T357" s="390">
        <f t="shared" si="49"/>
        <v>13</v>
      </c>
      <c r="U357" s="216">
        <f t="shared" si="50"/>
        <v>6.2141491395793502E-3</v>
      </c>
      <c r="V357" s="350">
        <f>D353</f>
        <v>2092</v>
      </c>
      <c r="W357" s="391" t="s">
        <v>15</v>
      </c>
      <c r="X357" s="56">
        <f t="shared" si="51"/>
        <v>13</v>
      </c>
      <c r="Y357" s="359"/>
    </row>
    <row r="358" spans="1:25" ht="16.5" thickBot="1" x14ac:dyDescent="0.25">
      <c r="A358" s="58"/>
      <c r="B358" s="353"/>
      <c r="C358" s="353"/>
      <c r="D358" s="353"/>
      <c r="E358" s="353"/>
      <c r="F358" s="353"/>
      <c r="G358" s="354"/>
      <c r="H358" s="355">
        <v>4</v>
      </c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389"/>
      <c r="T358" s="390">
        <f t="shared" si="49"/>
        <v>4</v>
      </c>
      <c r="U358" s="216">
        <f t="shared" si="50"/>
        <v>1.9120458891013384E-3</v>
      </c>
      <c r="V358" s="350">
        <f>D353</f>
        <v>2092</v>
      </c>
      <c r="W358" s="391" t="s">
        <v>32</v>
      </c>
      <c r="X358" s="56">
        <f t="shared" si="51"/>
        <v>4</v>
      </c>
      <c r="Y358" s="359"/>
    </row>
    <row r="359" spans="1:25" ht="16.5" thickBot="1" x14ac:dyDescent="0.25">
      <c r="A359" s="58"/>
      <c r="B359" s="353"/>
      <c r="C359" s="353"/>
      <c r="D359" s="353"/>
      <c r="E359" s="353"/>
      <c r="F359" s="353"/>
      <c r="G359" s="354"/>
      <c r="H359" s="355">
        <v>3</v>
      </c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389"/>
      <c r="T359" s="390">
        <f t="shared" si="49"/>
        <v>3</v>
      </c>
      <c r="U359" s="216">
        <f t="shared" si="50"/>
        <v>1.4340344168260039E-3</v>
      </c>
      <c r="V359" s="350">
        <f>D353</f>
        <v>2092</v>
      </c>
      <c r="W359" s="391" t="s">
        <v>33</v>
      </c>
      <c r="X359" s="56">
        <f t="shared" si="51"/>
        <v>3</v>
      </c>
      <c r="Y359" s="359"/>
    </row>
    <row r="360" spans="1:25" ht="16.5" thickBot="1" x14ac:dyDescent="0.25">
      <c r="A360" s="58"/>
      <c r="B360" s="353"/>
      <c r="C360" s="353"/>
      <c r="D360" s="353"/>
      <c r="E360" s="353"/>
      <c r="F360" s="353"/>
      <c r="G360" s="354"/>
      <c r="H360" s="355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389"/>
      <c r="T360" s="390">
        <f t="shared" si="49"/>
        <v>0</v>
      </c>
      <c r="U360" s="216">
        <f t="shared" si="50"/>
        <v>0</v>
      </c>
      <c r="V360" s="350">
        <f>D353</f>
        <v>2092</v>
      </c>
      <c r="W360" s="391" t="s">
        <v>191</v>
      </c>
      <c r="X360" s="56">
        <f t="shared" si="51"/>
        <v>0</v>
      </c>
      <c r="Y360" s="359"/>
    </row>
    <row r="361" spans="1:25" ht="16.5" thickBot="1" x14ac:dyDescent="0.25">
      <c r="A361" s="58"/>
      <c r="B361" s="353"/>
      <c r="C361" s="353"/>
      <c r="D361" s="353"/>
      <c r="E361" s="353"/>
      <c r="F361" s="353"/>
      <c r="G361" s="354"/>
      <c r="H361" s="355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389"/>
      <c r="T361" s="390">
        <f t="shared" si="49"/>
        <v>0</v>
      </c>
      <c r="U361" s="216">
        <f t="shared" si="50"/>
        <v>0</v>
      </c>
      <c r="V361" s="350">
        <f>D353</f>
        <v>2092</v>
      </c>
      <c r="W361" s="391" t="s">
        <v>31</v>
      </c>
      <c r="X361" s="56">
        <f t="shared" si="51"/>
        <v>0</v>
      </c>
      <c r="Y361" s="359"/>
    </row>
    <row r="362" spans="1:25" ht="16.5" thickBot="1" x14ac:dyDescent="0.25">
      <c r="A362" s="58"/>
      <c r="B362" s="353"/>
      <c r="C362" s="353"/>
      <c r="D362" s="353"/>
      <c r="E362" s="353"/>
      <c r="F362" s="353"/>
      <c r="G362" s="354"/>
      <c r="H362" s="355">
        <v>3</v>
      </c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389"/>
      <c r="T362" s="390">
        <f t="shared" si="49"/>
        <v>3</v>
      </c>
      <c r="U362" s="216">
        <f t="shared" si="50"/>
        <v>1.4340344168260039E-3</v>
      </c>
      <c r="V362" s="350">
        <f>D353</f>
        <v>2092</v>
      </c>
      <c r="W362" s="391" t="s">
        <v>0</v>
      </c>
      <c r="X362" s="56">
        <f t="shared" si="51"/>
        <v>3</v>
      </c>
      <c r="Y362" s="358"/>
    </row>
    <row r="363" spans="1:25" ht="16.5" thickBot="1" x14ac:dyDescent="0.25">
      <c r="A363" s="58"/>
      <c r="B363" s="353"/>
      <c r="C363" s="353"/>
      <c r="D363" s="353"/>
      <c r="E363" s="353"/>
      <c r="F363" s="353" t="s">
        <v>109</v>
      </c>
      <c r="G363" s="354"/>
      <c r="H363" s="355">
        <v>3</v>
      </c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389"/>
      <c r="T363" s="390">
        <f t="shared" si="49"/>
        <v>3</v>
      </c>
      <c r="U363" s="216">
        <f t="shared" si="50"/>
        <v>1.4340344168260039E-3</v>
      </c>
      <c r="V363" s="350">
        <f>D353</f>
        <v>2092</v>
      </c>
      <c r="W363" s="391" t="s">
        <v>12</v>
      </c>
      <c r="X363" s="56">
        <f t="shared" si="51"/>
        <v>3</v>
      </c>
      <c r="Y363" s="426"/>
    </row>
    <row r="364" spans="1:25" ht="16.5" thickBot="1" x14ac:dyDescent="0.25">
      <c r="A364" s="58"/>
      <c r="B364" s="353"/>
      <c r="C364" s="353"/>
      <c r="D364" s="353"/>
      <c r="E364" s="353"/>
      <c r="F364" s="353"/>
      <c r="G364" s="354"/>
      <c r="H364" s="355">
        <v>11</v>
      </c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389">
        <v>4</v>
      </c>
      <c r="T364" s="390">
        <f t="shared" si="49"/>
        <v>15</v>
      </c>
      <c r="U364" s="216">
        <f t="shared" si="50"/>
        <v>7.1701720841300188E-3</v>
      </c>
      <c r="V364" s="350">
        <f>D353</f>
        <v>2092</v>
      </c>
      <c r="W364" s="391" t="s">
        <v>35</v>
      </c>
      <c r="X364" s="56">
        <f t="shared" si="51"/>
        <v>15</v>
      </c>
      <c r="Y364" s="360"/>
    </row>
    <row r="365" spans="1:25" ht="16.5" thickBot="1" x14ac:dyDescent="0.25">
      <c r="A365" s="58"/>
      <c r="B365" s="353"/>
      <c r="C365" s="353"/>
      <c r="D365" s="353"/>
      <c r="E365" s="353"/>
      <c r="F365" s="353"/>
      <c r="G365" s="354"/>
      <c r="H365" s="355">
        <v>2</v>
      </c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389"/>
      <c r="T365" s="390">
        <f t="shared" si="49"/>
        <v>2</v>
      </c>
      <c r="U365" s="216">
        <f t="shared" si="50"/>
        <v>9.5602294455066918E-4</v>
      </c>
      <c r="V365" s="350">
        <f>D353</f>
        <v>2092</v>
      </c>
      <c r="W365" s="401" t="s">
        <v>28</v>
      </c>
      <c r="X365" s="56">
        <f t="shared" si="51"/>
        <v>2</v>
      </c>
      <c r="Y365" s="416"/>
    </row>
    <row r="366" spans="1:25" ht="16.5" thickBot="1" x14ac:dyDescent="0.25">
      <c r="A366" s="58"/>
      <c r="B366" s="353"/>
      <c r="C366" s="353"/>
      <c r="D366" s="353"/>
      <c r="E366" s="353"/>
      <c r="F366" s="353"/>
      <c r="G366" s="62"/>
      <c r="H366" s="364"/>
      <c r="I366" s="67"/>
      <c r="J366" s="67">
        <v>3</v>
      </c>
      <c r="K366" s="67"/>
      <c r="L366" s="67"/>
      <c r="M366" s="67"/>
      <c r="N366" s="67"/>
      <c r="O366" s="67"/>
      <c r="P366" s="67"/>
      <c r="Q366" s="67"/>
      <c r="R366" s="67"/>
      <c r="S366" s="389"/>
      <c r="T366" s="390">
        <f t="shared" si="49"/>
        <v>3</v>
      </c>
      <c r="U366" s="216">
        <f t="shared" si="50"/>
        <v>1.4340344168260039E-3</v>
      </c>
      <c r="V366" s="350">
        <f>D353</f>
        <v>2092</v>
      </c>
      <c r="W366" s="365" t="s">
        <v>530</v>
      </c>
      <c r="X366" s="56">
        <f t="shared" si="51"/>
        <v>3</v>
      </c>
      <c r="Y366" s="372"/>
    </row>
    <row r="367" spans="1:25" ht="16.5" thickBot="1" x14ac:dyDescent="0.25">
      <c r="A367" s="58"/>
      <c r="B367" s="353"/>
      <c r="C367" s="353"/>
      <c r="D367" s="353"/>
      <c r="E367" s="353"/>
      <c r="F367" s="353"/>
      <c r="G367" s="62"/>
      <c r="H367" s="364">
        <v>3</v>
      </c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389"/>
      <c r="T367" s="390">
        <f t="shared" si="49"/>
        <v>3</v>
      </c>
      <c r="U367" s="216">
        <f t="shared" si="50"/>
        <v>1.4340344168260039E-3</v>
      </c>
      <c r="V367" s="350">
        <f>D353</f>
        <v>2092</v>
      </c>
      <c r="W367" s="391" t="s">
        <v>202</v>
      </c>
      <c r="X367" s="466">
        <f t="shared" si="51"/>
        <v>3</v>
      </c>
      <c r="Y367" s="433"/>
    </row>
    <row r="368" spans="1:25" ht="16.5" thickBot="1" x14ac:dyDescent="0.25">
      <c r="A368" s="58"/>
      <c r="B368" s="353"/>
      <c r="C368" s="353"/>
      <c r="D368" s="353"/>
      <c r="E368" s="353"/>
      <c r="F368" s="353"/>
      <c r="G368" s="62"/>
      <c r="H368" s="392">
        <v>4</v>
      </c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4"/>
      <c r="T368" s="395">
        <f t="shared" si="49"/>
        <v>4</v>
      </c>
      <c r="U368" s="320">
        <f t="shared" si="50"/>
        <v>1.9120458891013384E-3</v>
      </c>
      <c r="V368" s="396">
        <f>D353</f>
        <v>2092</v>
      </c>
      <c r="W368" s="397" t="s">
        <v>174</v>
      </c>
      <c r="X368" s="466">
        <f t="shared" si="51"/>
        <v>4</v>
      </c>
      <c r="Y368" s="461"/>
    </row>
    <row r="369" spans="1:25" ht="16.5" thickBot="1" x14ac:dyDescent="0.25">
      <c r="A369" s="58"/>
      <c r="B369" s="353"/>
      <c r="C369" s="353"/>
      <c r="D369" s="353"/>
      <c r="E369" s="353"/>
      <c r="F369" s="353"/>
      <c r="G369" s="354"/>
      <c r="H369" s="348"/>
      <c r="I369" s="398">
        <v>2</v>
      </c>
      <c r="J369" s="68"/>
      <c r="K369" s="68"/>
      <c r="L369" s="68"/>
      <c r="M369" s="68"/>
      <c r="N369" s="68"/>
      <c r="O369" s="68"/>
      <c r="P369" s="68"/>
      <c r="Q369" s="68"/>
      <c r="R369" s="68"/>
      <c r="S369" s="399"/>
      <c r="T369" s="400">
        <f t="shared" si="49"/>
        <v>0</v>
      </c>
      <c r="U369" s="216">
        <f t="shared" si="50"/>
        <v>0</v>
      </c>
      <c r="V369" s="350">
        <f>D353</f>
        <v>2092</v>
      </c>
      <c r="W369" s="401" t="s">
        <v>11</v>
      </c>
      <c r="X369" s="466">
        <f t="shared" si="51"/>
        <v>0</v>
      </c>
      <c r="Y369" s="461"/>
    </row>
    <row r="370" spans="1:25" ht="16.5" thickBot="1" x14ac:dyDescent="0.25">
      <c r="A370" s="58"/>
      <c r="B370" s="353"/>
      <c r="C370" s="353"/>
      <c r="D370" s="353"/>
      <c r="E370" s="353"/>
      <c r="F370" s="353" t="s">
        <v>109</v>
      </c>
      <c r="G370" s="354"/>
      <c r="H370" s="355"/>
      <c r="I370" s="402"/>
      <c r="J370" s="67"/>
      <c r="K370" s="67"/>
      <c r="L370" s="67"/>
      <c r="M370" s="67"/>
      <c r="N370" s="67"/>
      <c r="O370" s="67"/>
      <c r="P370" s="67"/>
      <c r="Q370" s="67"/>
      <c r="R370" s="67"/>
      <c r="S370" s="389"/>
      <c r="T370" s="390">
        <f t="shared" si="49"/>
        <v>0</v>
      </c>
      <c r="U370" s="216">
        <f t="shared" si="50"/>
        <v>0</v>
      </c>
      <c r="V370" s="350">
        <f>D353</f>
        <v>2092</v>
      </c>
      <c r="W370" s="391" t="s">
        <v>30</v>
      </c>
      <c r="X370" s="466">
        <f t="shared" si="51"/>
        <v>0</v>
      </c>
      <c r="Y370" s="461"/>
    </row>
    <row r="371" spans="1:25" ht="16.5" thickBot="1" x14ac:dyDescent="0.25">
      <c r="A371" s="58"/>
      <c r="B371" s="353"/>
      <c r="C371" s="353"/>
      <c r="D371" s="353"/>
      <c r="E371" s="353"/>
      <c r="F371" s="353"/>
      <c r="G371" s="354"/>
      <c r="H371" s="355"/>
      <c r="I371" s="402">
        <v>4</v>
      </c>
      <c r="J371" s="67"/>
      <c r="K371" s="67"/>
      <c r="L371" s="67"/>
      <c r="M371" s="67"/>
      <c r="N371" s="67"/>
      <c r="O371" s="67"/>
      <c r="P371" s="67"/>
      <c r="Q371" s="67"/>
      <c r="R371" s="67"/>
      <c r="S371" s="389">
        <v>7</v>
      </c>
      <c r="T371" s="390">
        <f t="shared" si="49"/>
        <v>7</v>
      </c>
      <c r="U371" s="216">
        <f t="shared" si="50"/>
        <v>3.3460803059273425E-3</v>
      </c>
      <c r="V371" s="350">
        <f>D353</f>
        <v>2092</v>
      </c>
      <c r="W371" s="391" t="s">
        <v>3</v>
      </c>
      <c r="X371" s="466">
        <f t="shared" si="51"/>
        <v>7</v>
      </c>
      <c r="Y371" s="462"/>
    </row>
    <row r="372" spans="1:25" ht="16.5" thickBot="1" x14ac:dyDescent="0.25">
      <c r="A372" s="58"/>
      <c r="B372" s="353"/>
      <c r="C372" s="353"/>
      <c r="D372" s="353"/>
      <c r="E372" s="353"/>
      <c r="F372" s="353"/>
      <c r="G372" s="354"/>
      <c r="H372" s="355"/>
      <c r="I372" s="402"/>
      <c r="J372" s="67"/>
      <c r="K372" s="67"/>
      <c r="L372" s="67"/>
      <c r="M372" s="67"/>
      <c r="N372" s="67"/>
      <c r="O372" s="67"/>
      <c r="P372" s="67"/>
      <c r="Q372" s="67"/>
      <c r="R372" s="67"/>
      <c r="S372" s="389"/>
      <c r="T372" s="390">
        <f t="shared" si="49"/>
        <v>0</v>
      </c>
      <c r="U372" s="216">
        <f t="shared" si="50"/>
        <v>0</v>
      </c>
      <c r="V372" s="350">
        <f>D353</f>
        <v>2092</v>
      </c>
      <c r="W372" s="391" t="s">
        <v>8</v>
      </c>
      <c r="X372" s="466">
        <f t="shared" si="51"/>
        <v>0</v>
      </c>
      <c r="Y372" s="461"/>
    </row>
    <row r="373" spans="1:25" ht="16.5" thickBot="1" x14ac:dyDescent="0.25">
      <c r="A373" s="58"/>
      <c r="B373" s="353"/>
      <c r="C373" s="353"/>
      <c r="D373" s="353"/>
      <c r="E373" s="353"/>
      <c r="F373" s="353"/>
      <c r="G373" s="354"/>
      <c r="H373" s="355"/>
      <c r="I373" s="402"/>
      <c r="J373" s="67"/>
      <c r="K373" s="67"/>
      <c r="L373" s="67"/>
      <c r="M373" s="67"/>
      <c r="N373" s="67"/>
      <c r="O373" s="67"/>
      <c r="P373" s="67"/>
      <c r="Q373" s="67"/>
      <c r="R373" s="67"/>
      <c r="S373" s="389">
        <v>1</v>
      </c>
      <c r="T373" s="390">
        <f t="shared" si="49"/>
        <v>1</v>
      </c>
      <c r="U373" s="216">
        <f t="shared" si="50"/>
        <v>4.7801147227533459E-4</v>
      </c>
      <c r="V373" s="350">
        <f>D353</f>
        <v>2092</v>
      </c>
      <c r="W373" s="391" t="s">
        <v>9</v>
      </c>
      <c r="X373" s="466">
        <f t="shared" si="51"/>
        <v>1</v>
      </c>
      <c r="Y373" s="461"/>
    </row>
    <row r="374" spans="1:25" ht="16.5" thickBot="1" x14ac:dyDescent="0.25">
      <c r="A374" s="58"/>
      <c r="B374" s="353"/>
      <c r="C374" s="353"/>
      <c r="D374" s="353"/>
      <c r="E374" s="353"/>
      <c r="F374" s="353"/>
      <c r="G374" s="354"/>
      <c r="H374" s="355"/>
      <c r="I374" s="402">
        <v>1</v>
      </c>
      <c r="J374" s="67"/>
      <c r="K374" s="67"/>
      <c r="L374" s="67"/>
      <c r="M374" s="67"/>
      <c r="N374" s="67"/>
      <c r="O374" s="67"/>
      <c r="P374" s="67"/>
      <c r="Q374" s="67"/>
      <c r="R374" s="67"/>
      <c r="S374" s="389"/>
      <c r="T374" s="390">
        <f t="shared" si="49"/>
        <v>0</v>
      </c>
      <c r="U374" s="216">
        <f t="shared" si="50"/>
        <v>0</v>
      </c>
      <c r="V374" s="350">
        <f>D353</f>
        <v>2092</v>
      </c>
      <c r="W374" s="391" t="s">
        <v>81</v>
      </c>
      <c r="X374" s="466">
        <f t="shared" si="51"/>
        <v>0</v>
      </c>
      <c r="Y374" s="461"/>
    </row>
    <row r="375" spans="1:25" ht="16.5" thickBot="1" x14ac:dyDescent="0.25">
      <c r="A375" s="58"/>
      <c r="B375" s="353"/>
      <c r="C375" s="353"/>
      <c r="D375" s="353"/>
      <c r="E375" s="353"/>
      <c r="F375" s="353"/>
      <c r="G375" s="354"/>
      <c r="H375" s="355"/>
      <c r="I375" s="402">
        <v>2</v>
      </c>
      <c r="J375" s="67"/>
      <c r="K375" s="67"/>
      <c r="L375" s="67"/>
      <c r="M375" s="67"/>
      <c r="N375" s="67"/>
      <c r="O375" s="67"/>
      <c r="P375" s="67"/>
      <c r="Q375" s="67"/>
      <c r="R375" s="67"/>
      <c r="S375" s="389"/>
      <c r="T375" s="390">
        <f t="shared" si="49"/>
        <v>0</v>
      </c>
      <c r="U375" s="216">
        <f t="shared" si="50"/>
        <v>0</v>
      </c>
      <c r="V375" s="350">
        <f>D353</f>
        <v>2092</v>
      </c>
      <c r="W375" s="391" t="s">
        <v>20</v>
      </c>
      <c r="X375" s="466">
        <f t="shared" si="51"/>
        <v>0</v>
      </c>
      <c r="Y375" s="461"/>
    </row>
    <row r="376" spans="1:25" ht="16.5" thickBot="1" x14ac:dyDescent="0.25">
      <c r="A376" s="58" t="s">
        <v>109</v>
      </c>
      <c r="B376" s="353"/>
      <c r="C376" s="353"/>
      <c r="D376" s="353"/>
      <c r="E376" s="353"/>
      <c r="F376" s="353"/>
      <c r="G376" s="354"/>
      <c r="H376" s="355"/>
      <c r="I376" s="402"/>
      <c r="J376" s="67"/>
      <c r="K376" s="67"/>
      <c r="L376" s="67"/>
      <c r="M376" s="67"/>
      <c r="N376" s="67"/>
      <c r="O376" s="67"/>
      <c r="P376" s="67"/>
      <c r="Q376" s="67"/>
      <c r="R376" s="67"/>
      <c r="S376" s="389"/>
      <c r="T376" s="390">
        <f t="shared" si="49"/>
        <v>0</v>
      </c>
      <c r="U376" s="216">
        <f t="shared" si="50"/>
        <v>0</v>
      </c>
      <c r="V376" s="350">
        <f>D353</f>
        <v>2092</v>
      </c>
      <c r="W376" s="391" t="s">
        <v>82</v>
      </c>
      <c r="X376" s="466">
        <f t="shared" si="51"/>
        <v>0</v>
      </c>
      <c r="Y376" s="463" t="s">
        <v>164</v>
      </c>
    </row>
    <row r="377" spans="1:25" ht="16.5" thickBot="1" x14ac:dyDescent="0.25">
      <c r="A377" s="58"/>
      <c r="B377" s="353"/>
      <c r="C377" s="353"/>
      <c r="D377" s="353"/>
      <c r="E377" s="353"/>
      <c r="F377" s="353"/>
      <c r="G377" s="354"/>
      <c r="H377" s="355"/>
      <c r="I377" s="402"/>
      <c r="J377" s="67"/>
      <c r="K377" s="67"/>
      <c r="L377" s="67"/>
      <c r="M377" s="67"/>
      <c r="N377" s="67"/>
      <c r="O377" s="67"/>
      <c r="P377" s="67"/>
      <c r="Q377" s="67"/>
      <c r="R377" s="67"/>
      <c r="S377" s="389"/>
      <c r="T377" s="390">
        <f>SUM(H377,J377,L377,N377,P377,R377,S377)</f>
        <v>0</v>
      </c>
      <c r="U377" s="216">
        <f t="shared" si="50"/>
        <v>0</v>
      </c>
      <c r="V377" s="350">
        <f>D353</f>
        <v>2092</v>
      </c>
      <c r="W377" s="391" t="s">
        <v>10</v>
      </c>
      <c r="X377" s="466">
        <f t="shared" si="51"/>
        <v>0</v>
      </c>
      <c r="Y377" s="463" t="s">
        <v>568</v>
      </c>
    </row>
    <row r="378" spans="1:25" ht="16.5" thickBot="1" x14ac:dyDescent="0.25">
      <c r="A378" s="58"/>
      <c r="B378" s="353"/>
      <c r="C378" s="353"/>
      <c r="D378" s="353"/>
      <c r="E378" s="353"/>
      <c r="F378" s="353"/>
      <c r="G378" s="354"/>
      <c r="H378" s="355"/>
      <c r="I378" s="402">
        <v>8</v>
      </c>
      <c r="J378" s="67"/>
      <c r="K378" s="67"/>
      <c r="L378" s="67"/>
      <c r="M378" s="67"/>
      <c r="N378" s="67"/>
      <c r="O378" s="67"/>
      <c r="P378" s="67"/>
      <c r="Q378" s="67"/>
      <c r="R378" s="67"/>
      <c r="S378" s="389"/>
      <c r="T378" s="390">
        <f t="shared" ref="T378:T381" si="52">SUM(H378,J378,L378,N378,P378,R378,S378)</f>
        <v>0</v>
      </c>
      <c r="U378" s="216">
        <f t="shared" si="50"/>
        <v>0</v>
      </c>
      <c r="V378" s="350">
        <f>D353</f>
        <v>2092</v>
      </c>
      <c r="W378" s="391" t="s">
        <v>13</v>
      </c>
      <c r="X378" s="466">
        <f t="shared" si="51"/>
        <v>0</v>
      </c>
      <c r="Y378" s="463" t="s">
        <v>569</v>
      </c>
    </row>
    <row r="379" spans="1:25" ht="16.5" thickBot="1" x14ac:dyDescent="0.25">
      <c r="A379" s="58"/>
      <c r="B379" s="353"/>
      <c r="C379" s="353"/>
      <c r="D379" s="353"/>
      <c r="E379" s="353"/>
      <c r="F379" s="353"/>
      <c r="G379" s="354"/>
      <c r="H379" s="355"/>
      <c r="I379" s="67">
        <v>1</v>
      </c>
      <c r="J379" s="67"/>
      <c r="K379" s="67"/>
      <c r="L379" s="67"/>
      <c r="M379" s="67"/>
      <c r="N379" s="67"/>
      <c r="O379" s="67"/>
      <c r="P379" s="67"/>
      <c r="Q379" s="67"/>
      <c r="R379" s="67"/>
      <c r="S379" s="389"/>
      <c r="T379" s="390">
        <f t="shared" si="52"/>
        <v>0</v>
      </c>
      <c r="U379" s="216">
        <f t="shared" si="50"/>
        <v>0</v>
      </c>
      <c r="V379" s="350">
        <f>D353</f>
        <v>2092</v>
      </c>
      <c r="W379" s="391" t="s">
        <v>100</v>
      </c>
      <c r="X379" s="466">
        <f t="shared" si="51"/>
        <v>0</v>
      </c>
      <c r="Y379" s="433"/>
    </row>
    <row r="380" spans="1:25" ht="16.5" thickBot="1" x14ac:dyDescent="0.25">
      <c r="A380" s="58"/>
      <c r="B380" s="353"/>
      <c r="C380" s="353"/>
      <c r="D380" s="353"/>
      <c r="E380" s="353"/>
      <c r="F380" s="353"/>
      <c r="G380" s="354"/>
      <c r="H380" s="355"/>
      <c r="I380" s="67">
        <v>1</v>
      </c>
      <c r="J380" s="67"/>
      <c r="K380" s="67"/>
      <c r="L380" s="67"/>
      <c r="M380" s="67"/>
      <c r="N380" s="67"/>
      <c r="O380" s="67"/>
      <c r="P380" s="67"/>
      <c r="Q380" s="67"/>
      <c r="R380" s="67"/>
      <c r="S380" s="389"/>
      <c r="T380" s="390">
        <f t="shared" si="52"/>
        <v>0</v>
      </c>
      <c r="U380" s="216">
        <f t="shared" si="50"/>
        <v>0</v>
      </c>
      <c r="V380" s="350">
        <f>D353</f>
        <v>2092</v>
      </c>
      <c r="W380" s="391" t="s">
        <v>565</v>
      </c>
      <c r="X380" s="466">
        <f t="shared" si="51"/>
        <v>0</v>
      </c>
      <c r="Y380" s="462"/>
    </row>
    <row r="381" spans="1:25" ht="16.5" thickBot="1" x14ac:dyDescent="0.25">
      <c r="A381" s="58"/>
      <c r="B381" s="353"/>
      <c r="C381" s="353"/>
      <c r="D381" s="353"/>
      <c r="E381" s="353"/>
      <c r="F381" s="353"/>
      <c r="G381" s="354"/>
      <c r="H381" s="361"/>
      <c r="I381" s="72">
        <v>8</v>
      </c>
      <c r="J381" s="72">
        <v>4</v>
      </c>
      <c r="K381" s="72"/>
      <c r="L381" s="72"/>
      <c r="M381" s="72"/>
      <c r="N381" s="72"/>
      <c r="O381" s="72"/>
      <c r="P381" s="72"/>
      <c r="Q381" s="72"/>
      <c r="R381" s="72"/>
      <c r="S381" s="403"/>
      <c r="T381" s="390">
        <f t="shared" si="52"/>
        <v>4</v>
      </c>
      <c r="U381" s="216">
        <f t="shared" si="50"/>
        <v>1.9120458891013384E-3</v>
      </c>
      <c r="V381" s="350">
        <f>D353</f>
        <v>2092</v>
      </c>
      <c r="W381" s="380" t="s">
        <v>84</v>
      </c>
      <c r="X381" s="466">
        <f t="shared" si="51"/>
        <v>4</v>
      </c>
      <c r="Y381" s="345"/>
    </row>
    <row r="382" spans="1:25" ht="16.5" thickBot="1" x14ac:dyDescent="0.3">
      <c r="A382" s="58"/>
      <c r="B382" s="353"/>
      <c r="C382" s="353"/>
      <c r="D382" s="353"/>
      <c r="E382" s="353"/>
      <c r="F382" s="353"/>
      <c r="G382" s="354"/>
      <c r="H382" s="347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  <c r="S382" s="200"/>
      <c r="T382" s="199"/>
      <c r="U382" s="199"/>
      <c r="V382" s="199"/>
      <c r="W382" s="458" t="s">
        <v>85</v>
      </c>
      <c r="X382" s="466">
        <f t="shared" si="51"/>
        <v>0</v>
      </c>
      <c r="Y382" s="345"/>
    </row>
    <row r="383" spans="1:25" ht="16.5" thickBot="1" x14ac:dyDescent="0.25">
      <c r="A383" s="58"/>
      <c r="B383" s="353"/>
      <c r="C383" s="353"/>
      <c r="D383" s="353"/>
      <c r="E383" s="353"/>
      <c r="F383" s="353"/>
      <c r="G383" s="62"/>
      <c r="H383" s="348">
        <v>1</v>
      </c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386"/>
      <c r="T383" s="400">
        <f t="shared" ref="T383:T392" si="53">SUM(H383,J383,L383,N383,P383,R383,S383)</f>
        <v>1</v>
      </c>
      <c r="U383" s="216">
        <f>($T383)/$D$353</f>
        <v>4.7801147227533459E-4</v>
      </c>
      <c r="V383" s="350">
        <f>D353</f>
        <v>2092</v>
      </c>
      <c r="W383" s="401" t="s">
        <v>89</v>
      </c>
      <c r="X383" s="466">
        <f t="shared" si="51"/>
        <v>1</v>
      </c>
      <c r="Y383" s="464" t="s">
        <v>566</v>
      </c>
    </row>
    <row r="384" spans="1:25" ht="16.5" thickBot="1" x14ac:dyDescent="0.25">
      <c r="A384" s="58"/>
      <c r="B384" s="353"/>
      <c r="C384" s="353"/>
      <c r="D384" s="353"/>
      <c r="E384" s="353"/>
      <c r="F384" s="353"/>
      <c r="G384" s="62"/>
      <c r="H384" s="355">
        <v>1</v>
      </c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389"/>
      <c r="T384" s="390">
        <f t="shared" si="53"/>
        <v>1</v>
      </c>
      <c r="U384" s="216">
        <f t="shared" ref="U384:U393" si="54">($T384)/$D$353</f>
        <v>4.7801147227533459E-4</v>
      </c>
      <c r="V384" s="350">
        <f>D353</f>
        <v>2092</v>
      </c>
      <c r="W384" s="272" t="s">
        <v>87</v>
      </c>
      <c r="X384" s="466">
        <f t="shared" si="51"/>
        <v>1</v>
      </c>
      <c r="Y384" s="464" t="s">
        <v>425</v>
      </c>
    </row>
    <row r="385" spans="1:25" ht="16.5" thickBot="1" x14ac:dyDescent="0.25">
      <c r="A385" s="58"/>
      <c r="B385" s="353"/>
      <c r="C385" s="353"/>
      <c r="D385" s="353"/>
      <c r="E385" s="353"/>
      <c r="F385" s="353"/>
      <c r="G385" s="62"/>
      <c r="H385" s="355">
        <v>1</v>
      </c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389"/>
      <c r="T385" s="390">
        <f t="shared" si="53"/>
        <v>1</v>
      </c>
      <c r="U385" s="216">
        <f t="shared" si="54"/>
        <v>4.7801147227533459E-4</v>
      </c>
      <c r="V385" s="350">
        <f>D353</f>
        <v>2092</v>
      </c>
      <c r="W385" s="391" t="s">
        <v>75</v>
      </c>
      <c r="X385" s="466">
        <f t="shared" si="51"/>
        <v>1</v>
      </c>
      <c r="Y385" s="439" t="s">
        <v>259</v>
      </c>
    </row>
    <row r="386" spans="1:25" ht="16.5" thickBot="1" x14ac:dyDescent="0.25">
      <c r="A386" s="58"/>
      <c r="B386" s="353"/>
      <c r="C386" s="353"/>
      <c r="D386" s="353"/>
      <c r="E386" s="353"/>
      <c r="F386" s="353"/>
      <c r="G386" s="62"/>
      <c r="H386" s="355">
        <v>1</v>
      </c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389"/>
      <c r="T386" s="390">
        <f t="shared" si="53"/>
        <v>1</v>
      </c>
      <c r="U386" s="216">
        <f t="shared" si="54"/>
        <v>4.7801147227533459E-4</v>
      </c>
      <c r="V386" s="350" t="str">
        <f>D352</f>
        <v>Build QTY</v>
      </c>
      <c r="W386" s="272" t="s">
        <v>37</v>
      </c>
      <c r="X386" s="466">
        <f t="shared" si="51"/>
        <v>1</v>
      </c>
      <c r="Y386" s="439" t="s">
        <v>570</v>
      </c>
    </row>
    <row r="387" spans="1:25" ht="16.5" thickBot="1" x14ac:dyDescent="0.25">
      <c r="A387" s="58"/>
      <c r="B387" s="353"/>
      <c r="C387" s="353"/>
      <c r="D387" s="353"/>
      <c r="E387" s="353"/>
      <c r="F387" s="353"/>
      <c r="G387" s="62"/>
      <c r="H387" s="355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389"/>
      <c r="T387" s="390">
        <f t="shared" si="53"/>
        <v>0</v>
      </c>
      <c r="U387" s="216">
        <f t="shared" si="54"/>
        <v>0</v>
      </c>
      <c r="V387" s="350">
        <f>D353</f>
        <v>2092</v>
      </c>
      <c r="W387" s="391" t="s">
        <v>214</v>
      </c>
      <c r="X387" s="466">
        <f t="shared" si="51"/>
        <v>0</v>
      </c>
      <c r="Y387" s="439" t="s">
        <v>567</v>
      </c>
    </row>
    <row r="388" spans="1:25" ht="16.5" thickBot="1" x14ac:dyDescent="0.25">
      <c r="A388" s="58"/>
      <c r="B388" s="353"/>
      <c r="C388" s="353"/>
      <c r="D388" s="353"/>
      <c r="E388" s="353"/>
      <c r="F388" s="353"/>
      <c r="G388" s="62"/>
      <c r="H388" s="355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389"/>
      <c r="T388" s="390">
        <f t="shared" si="53"/>
        <v>0</v>
      </c>
      <c r="U388" s="216">
        <f t="shared" si="54"/>
        <v>0</v>
      </c>
      <c r="V388" s="350">
        <f>D353</f>
        <v>2092</v>
      </c>
      <c r="W388" s="401" t="s">
        <v>31</v>
      </c>
      <c r="X388" s="466">
        <f t="shared" si="51"/>
        <v>0</v>
      </c>
      <c r="Y388" s="439"/>
    </row>
    <row r="389" spans="1:25" ht="16.5" thickBot="1" x14ac:dyDescent="0.25">
      <c r="A389" s="58"/>
      <c r="B389" s="353"/>
      <c r="C389" s="353"/>
      <c r="D389" s="353"/>
      <c r="E389" s="353"/>
      <c r="F389" s="353"/>
      <c r="G389" s="62"/>
      <c r="H389" s="355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389"/>
      <c r="T389" s="390">
        <f t="shared" si="53"/>
        <v>0</v>
      </c>
      <c r="U389" s="216">
        <f t="shared" si="54"/>
        <v>0</v>
      </c>
      <c r="V389" s="350">
        <f>D353</f>
        <v>2092</v>
      </c>
      <c r="W389" s="365" t="s">
        <v>16</v>
      </c>
      <c r="X389" s="466">
        <f t="shared" si="51"/>
        <v>0</v>
      </c>
      <c r="Y389" s="439"/>
    </row>
    <row r="390" spans="1:25" ht="16.5" thickBot="1" x14ac:dyDescent="0.25">
      <c r="A390" s="58"/>
      <c r="B390" s="353"/>
      <c r="C390" s="353"/>
      <c r="D390" s="353"/>
      <c r="E390" s="353"/>
      <c r="F390" s="353"/>
      <c r="G390" s="62"/>
      <c r="H390" s="361">
        <v>6</v>
      </c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403"/>
      <c r="T390" s="390">
        <f t="shared" si="53"/>
        <v>6</v>
      </c>
      <c r="U390" s="216">
        <f t="shared" si="54"/>
        <v>2.8680688336520078E-3</v>
      </c>
      <c r="V390" s="350">
        <f>D353</f>
        <v>2092</v>
      </c>
      <c r="W390" s="380" t="s">
        <v>184</v>
      </c>
      <c r="X390" s="466">
        <f t="shared" si="51"/>
        <v>6</v>
      </c>
      <c r="Y390" s="439"/>
    </row>
    <row r="391" spans="1:25" ht="16.5" thickBot="1" x14ac:dyDescent="0.25">
      <c r="A391" s="353"/>
      <c r="B391" s="353"/>
      <c r="C391" s="353"/>
      <c r="D391" s="353"/>
      <c r="E391" s="353"/>
      <c r="F391" s="353"/>
      <c r="G391" s="62"/>
      <c r="H391" s="361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403"/>
      <c r="T391" s="390">
        <f t="shared" si="53"/>
        <v>0</v>
      </c>
      <c r="U391" s="216">
        <f t="shared" si="54"/>
        <v>0</v>
      </c>
      <c r="V391" s="350">
        <f>D353</f>
        <v>2092</v>
      </c>
      <c r="W391" s="380" t="s">
        <v>28</v>
      </c>
      <c r="X391" s="466">
        <f t="shared" si="51"/>
        <v>0</v>
      </c>
      <c r="Y391" s="439"/>
    </row>
    <row r="392" spans="1:25" ht="16.5" thickBot="1" x14ac:dyDescent="0.25">
      <c r="A392" s="188"/>
      <c r="B392" s="189"/>
      <c r="C392" s="189"/>
      <c r="D392" s="189"/>
      <c r="E392" s="189"/>
      <c r="F392" s="189"/>
      <c r="G392" s="196"/>
      <c r="H392" s="361">
        <v>7</v>
      </c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403"/>
      <c r="T392" s="404">
        <f t="shared" si="53"/>
        <v>7</v>
      </c>
      <c r="U392" s="320">
        <f t="shared" si="54"/>
        <v>3.3460803059273425E-3</v>
      </c>
      <c r="V392" s="350">
        <f>D353</f>
        <v>2092</v>
      </c>
      <c r="W392" s="397" t="s">
        <v>163</v>
      </c>
      <c r="X392" s="385">
        <f t="shared" si="51"/>
        <v>7</v>
      </c>
      <c r="Y392" s="465"/>
    </row>
    <row r="393" spans="1:25" ht="15.75" thickBot="1" x14ac:dyDescent="0.25">
      <c r="G393" s="53" t="s">
        <v>5</v>
      </c>
      <c r="H393" s="63">
        <f>SUM(H354:H392)</f>
        <v>172</v>
      </c>
      <c r="I393" s="63">
        <f t="shared" ref="I393:R393" si="55">SUM(I354:I392)</f>
        <v>27</v>
      </c>
      <c r="J393" s="63">
        <f t="shared" si="55"/>
        <v>7</v>
      </c>
      <c r="K393" s="63">
        <f t="shared" si="55"/>
        <v>0</v>
      </c>
      <c r="L393" s="63">
        <f t="shared" si="55"/>
        <v>0</v>
      </c>
      <c r="M393" s="63">
        <f t="shared" si="55"/>
        <v>0</v>
      </c>
      <c r="N393" s="63">
        <f t="shared" si="55"/>
        <v>0</v>
      </c>
      <c r="O393" s="63">
        <f t="shared" si="55"/>
        <v>0</v>
      </c>
      <c r="P393" s="63">
        <f t="shared" si="55"/>
        <v>0</v>
      </c>
      <c r="Q393" s="63">
        <f t="shared" si="55"/>
        <v>0</v>
      </c>
      <c r="R393" s="63">
        <f t="shared" si="55"/>
        <v>0</v>
      </c>
      <c r="S393" s="63">
        <f>SUM(S354:S392)</f>
        <v>18</v>
      </c>
      <c r="T393" s="405">
        <f>SUM(H393,J393,L393,N393,P393,R393,S393)</f>
        <v>197</v>
      </c>
      <c r="U393" s="216">
        <f t="shared" si="54"/>
        <v>9.4168260038240914E-2</v>
      </c>
      <c r="V393" s="350">
        <f>D353</f>
        <v>2092</v>
      </c>
      <c r="W393" s="11"/>
      <c r="Y393" s="7"/>
    </row>
  </sheetData>
  <conditionalFormatting sqref="U45:V45 U88:V89 U132:V133 U178:V178 U221:V221 U264:V264 U307:V308 U351:V351 U394:V1048576">
    <cfRule type="cellIs" dxfId="370" priority="1579" operator="greaterThan">
      <formula>0.2</formula>
    </cfRule>
  </conditionalFormatting>
  <conditionalFormatting sqref="U44:V44 U1:V1">
    <cfRule type="cellIs" dxfId="369" priority="52" operator="greaterThan">
      <formula>0.2</formula>
    </cfRule>
  </conditionalFormatting>
  <conditionalFormatting sqref="U4:U31">
    <cfRule type="cellIs" dxfId="368" priority="50" operator="greaterThan">
      <formula>0.2</formula>
    </cfRule>
  </conditionalFormatting>
  <conditionalFormatting sqref="U33:U43">
    <cfRule type="colorScale" priority="49">
      <colorScale>
        <cfvo type="min"/>
        <cfvo type="max"/>
        <color rgb="FFFCFCFF"/>
        <color rgb="FFF8696B"/>
      </colorScale>
    </cfRule>
  </conditionalFormatting>
  <conditionalFormatting sqref="U33:U43">
    <cfRule type="cellIs" dxfId="367" priority="48" operator="greaterThan">
      <formula>0.2</formula>
    </cfRule>
  </conditionalFormatting>
  <conditionalFormatting sqref="U2:V3">
    <cfRule type="cellIs" dxfId="366" priority="47" operator="greaterThan">
      <formula>0.2</formula>
    </cfRule>
  </conditionalFormatting>
  <conditionalFormatting sqref="U4:U31">
    <cfRule type="colorScale" priority="51">
      <colorScale>
        <cfvo type="min"/>
        <cfvo type="max"/>
        <color rgb="FFFCFCFF"/>
        <color rgb="FFF8696B"/>
      </colorScale>
    </cfRule>
  </conditionalFormatting>
  <conditionalFormatting sqref="U48:U75">
    <cfRule type="cellIs" dxfId="365" priority="45" operator="greaterThan">
      <formula>0.2</formula>
    </cfRule>
  </conditionalFormatting>
  <conditionalFormatting sqref="U77:U87">
    <cfRule type="colorScale" priority="44">
      <colorScale>
        <cfvo type="min"/>
        <cfvo type="max"/>
        <color rgb="FFFCFCFF"/>
        <color rgb="FFF8696B"/>
      </colorScale>
    </cfRule>
  </conditionalFormatting>
  <conditionalFormatting sqref="U77:U87">
    <cfRule type="cellIs" dxfId="364" priority="43" operator="greaterThan">
      <formula>0.2</formula>
    </cfRule>
  </conditionalFormatting>
  <conditionalFormatting sqref="U46:V47">
    <cfRule type="cellIs" dxfId="363" priority="42" operator="greaterThan">
      <formula>0.2</formula>
    </cfRule>
  </conditionalFormatting>
  <conditionalFormatting sqref="U48:U75">
    <cfRule type="colorScale" priority="46">
      <colorScale>
        <cfvo type="min"/>
        <cfvo type="max"/>
        <color rgb="FFFCFCFF"/>
        <color rgb="FFF8696B"/>
      </colorScale>
    </cfRule>
  </conditionalFormatting>
  <conditionalFormatting sqref="U92:U119">
    <cfRule type="cellIs" dxfId="362" priority="40" operator="greaterThan">
      <formula>0.2</formula>
    </cfRule>
  </conditionalFormatting>
  <conditionalFormatting sqref="U121:U131">
    <cfRule type="colorScale" priority="39">
      <colorScale>
        <cfvo type="min"/>
        <cfvo type="max"/>
        <color rgb="FFFCFCFF"/>
        <color rgb="FFF8696B"/>
      </colorScale>
    </cfRule>
  </conditionalFormatting>
  <conditionalFormatting sqref="U121:U131">
    <cfRule type="cellIs" dxfId="361" priority="38" operator="greaterThan">
      <formula>0.2</formula>
    </cfRule>
  </conditionalFormatting>
  <conditionalFormatting sqref="U90:V91">
    <cfRule type="cellIs" dxfId="360" priority="37" operator="greaterThan">
      <formula>0.2</formula>
    </cfRule>
  </conditionalFormatting>
  <conditionalFormatting sqref="U92:U119">
    <cfRule type="colorScale" priority="41">
      <colorScale>
        <cfvo type="min"/>
        <cfvo type="max"/>
        <color rgb="FFFCFCFF"/>
        <color rgb="FFF8696B"/>
      </colorScale>
    </cfRule>
  </conditionalFormatting>
  <conditionalFormatting sqref="U134:V134 U177:V177">
    <cfRule type="cellIs" dxfId="359" priority="36" operator="greaterThan">
      <formula>0.2</formula>
    </cfRule>
  </conditionalFormatting>
  <conditionalFormatting sqref="U137:U164">
    <cfRule type="cellIs" dxfId="358" priority="34" operator="greaterThan">
      <formula>0.2</formula>
    </cfRule>
  </conditionalFormatting>
  <conditionalFormatting sqref="U166:U176">
    <cfRule type="colorScale" priority="33">
      <colorScale>
        <cfvo type="min"/>
        <cfvo type="max"/>
        <color rgb="FFFCFCFF"/>
        <color rgb="FFF8696B"/>
      </colorScale>
    </cfRule>
  </conditionalFormatting>
  <conditionalFormatting sqref="U166:U176">
    <cfRule type="cellIs" dxfId="357" priority="32" operator="greaterThan">
      <formula>0.2</formula>
    </cfRule>
  </conditionalFormatting>
  <conditionalFormatting sqref="U135:V136">
    <cfRule type="cellIs" dxfId="356" priority="31" operator="greaterThan">
      <formula>0.2</formula>
    </cfRule>
  </conditionalFormatting>
  <conditionalFormatting sqref="U137:U164">
    <cfRule type="colorScale" priority="35">
      <colorScale>
        <cfvo type="min"/>
        <cfvo type="max"/>
        <color rgb="FFFCFCFF"/>
        <color rgb="FFF8696B"/>
      </colorScale>
    </cfRule>
  </conditionalFormatting>
  <conditionalFormatting sqref="U181:U208">
    <cfRule type="cellIs" dxfId="355" priority="29" operator="greaterThan">
      <formula>0.2</formula>
    </cfRule>
  </conditionalFormatting>
  <conditionalFormatting sqref="U210:U2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U210:U220">
    <cfRule type="cellIs" dxfId="354" priority="27" operator="greaterThan">
      <formula>0.2</formula>
    </cfRule>
  </conditionalFormatting>
  <conditionalFormatting sqref="U179:V180">
    <cfRule type="cellIs" dxfId="353" priority="26" operator="greaterThan">
      <formula>0.2</formula>
    </cfRule>
  </conditionalFormatting>
  <conditionalFormatting sqref="U181:U208">
    <cfRule type="colorScale" priority="30">
      <colorScale>
        <cfvo type="min"/>
        <cfvo type="max"/>
        <color rgb="FFFCFCFF"/>
        <color rgb="FFF8696B"/>
      </colorScale>
    </cfRule>
  </conditionalFormatting>
  <conditionalFormatting sqref="U224:U251">
    <cfRule type="cellIs" dxfId="352" priority="24" operator="greaterThan">
      <formula>0.2</formula>
    </cfRule>
  </conditionalFormatting>
  <conditionalFormatting sqref="U253:U263">
    <cfRule type="colorScale" priority="23">
      <colorScale>
        <cfvo type="min"/>
        <cfvo type="max"/>
        <color rgb="FFFCFCFF"/>
        <color rgb="FFF8696B"/>
      </colorScale>
    </cfRule>
  </conditionalFormatting>
  <conditionalFormatting sqref="U253:U263">
    <cfRule type="cellIs" dxfId="351" priority="22" operator="greaterThan">
      <formula>0.2</formula>
    </cfRule>
  </conditionalFormatting>
  <conditionalFormatting sqref="U222:V223">
    <cfRule type="cellIs" dxfId="350" priority="21" operator="greaterThan">
      <formula>0.2</formula>
    </cfRule>
  </conditionalFormatting>
  <conditionalFormatting sqref="U224:U251">
    <cfRule type="colorScale" priority="25">
      <colorScale>
        <cfvo type="min"/>
        <cfvo type="max"/>
        <color rgb="FFFCFCFF"/>
        <color rgb="FFF8696B"/>
      </colorScale>
    </cfRule>
  </conditionalFormatting>
  <conditionalFormatting sqref="U267:U294">
    <cfRule type="cellIs" dxfId="349" priority="19" operator="greaterThan">
      <formula>0.2</formula>
    </cfRule>
  </conditionalFormatting>
  <conditionalFormatting sqref="U296:U306">
    <cfRule type="colorScale" priority="18">
      <colorScale>
        <cfvo type="min"/>
        <cfvo type="max"/>
        <color rgb="FFFCFCFF"/>
        <color rgb="FFF8696B"/>
      </colorScale>
    </cfRule>
  </conditionalFormatting>
  <conditionalFormatting sqref="U296:U306">
    <cfRule type="cellIs" dxfId="348" priority="17" operator="greaterThan">
      <formula>0.2</formula>
    </cfRule>
  </conditionalFormatting>
  <conditionalFormatting sqref="U265:V266">
    <cfRule type="cellIs" dxfId="347" priority="16" operator="greaterThan">
      <formula>0.2</formula>
    </cfRule>
  </conditionalFormatting>
  <conditionalFormatting sqref="U267:U294">
    <cfRule type="colorScale" priority="20">
      <colorScale>
        <cfvo type="min"/>
        <cfvo type="max"/>
        <color rgb="FFFCFCFF"/>
        <color rgb="FFF8696B"/>
      </colorScale>
    </cfRule>
  </conditionalFormatting>
  <conditionalFormatting sqref="U311:U338">
    <cfRule type="cellIs" dxfId="346" priority="14" operator="greaterThan">
      <formula>0.2</formula>
    </cfRule>
  </conditionalFormatting>
  <conditionalFormatting sqref="U340:U350">
    <cfRule type="colorScale" priority="13">
      <colorScale>
        <cfvo type="min"/>
        <cfvo type="max"/>
        <color rgb="FFFCFCFF"/>
        <color rgb="FFF8696B"/>
      </colorScale>
    </cfRule>
  </conditionalFormatting>
  <conditionalFormatting sqref="U340:U350">
    <cfRule type="cellIs" dxfId="345" priority="12" operator="greaterThan">
      <formula>0.2</formula>
    </cfRule>
  </conditionalFormatting>
  <conditionalFormatting sqref="U309:V310">
    <cfRule type="cellIs" dxfId="344" priority="11" operator="greaterThan">
      <formula>0.2</formula>
    </cfRule>
  </conditionalFormatting>
  <conditionalFormatting sqref="U311:U338">
    <cfRule type="colorScale" priority="15">
      <colorScale>
        <cfvo type="min"/>
        <cfvo type="max"/>
        <color rgb="FFFCFCFF"/>
        <color rgb="FFF8696B"/>
      </colorScale>
    </cfRule>
  </conditionalFormatting>
  <conditionalFormatting sqref="U354:U381">
    <cfRule type="cellIs" dxfId="343" priority="9" operator="greaterThan">
      <formula>0.2</formula>
    </cfRule>
  </conditionalFormatting>
  <conditionalFormatting sqref="U383:U393">
    <cfRule type="colorScale" priority="8">
      <colorScale>
        <cfvo type="min"/>
        <cfvo type="max"/>
        <color rgb="FFFCFCFF"/>
        <color rgb="FFF8696B"/>
      </colorScale>
    </cfRule>
  </conditionalFormatting>
  <conditionalFormatting sqref="U383:U393">
    <cfRule type="cellIs" dxfId="342" priority="7" operator="greaterThan">
      <formula>0.2</formula>
    </cfRule>
  </conditionalFormatting>
  <conditionalFormatting sqref="U352:V353">
    <cfRule type="cellIs" dxfId="341" priority="6" operator="greaterThan">
      <formula>0.2</formula>
    </cfRule>
  </conditionalFormatting>
  <conditionalFormatting sqref="U354:U381">
    <cfRule type="colorScale" priority="10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F439"/>
  <sheetViews>
    <sheetView topLeftCell="A385" zoomScale="70" zoomScaleNormal="70" zoomScaleSheetLayoutView="90" workbookViewId="0">
      <selection activeCell="AC423" sqref="AC423:AC424"/>
    </sheetView>
  </sheetViews>
  <sheetFormatPr defaultColWidth="9.140625" defaultRowHeight="15" x14ac:dyDescent="0.25"/>
  <cols>
    <col min="1" max="1" width="14.5703125" style="47" bestFit="1" customWidth="1"/>
    <col min="2" max="2" width="14.5703125" style="47" customWidth="1"/>
    <col min="3" max="3" width="7" style="47" customWidth="1"/>
    <col min="4" max="4" width="7.7109375" style="47" customWidth="1"/>
    <col min="5" max="5" width="8" style="47" bestFit="1" customWidth="1"/>
    <col min="6" max="6" width="11.140625" style="47" bestFit="1" customWidth="1"/>
    <col min="7" max="7" width="12.5703125" style="15" bestFit="1" customWidth="1"/>
    <col min="8" max="8" width="14.28515625" style="7" customWidth="1"/>
    <col min="9" max="9" width="10.85546875" style="7" customWidth="1"/>
    <col min="10" max="17" width="10.7109375" style="7" customWidth="1"/>
    <col min="18" max="18" width="14.28515625" style="7" bestFit="1" customWidth="1"/>
    <col min="19" max="19" width="14.7109375" style="7" bestFit="1" customWidth="1"/>
    <col min="20" max="20" width="8.42578125" style="8" bestFit="1" customWidth="1"/>
    <col min="21" max="21" width="9.5703125" style="9" customWidth="1"/>
    <col min="22" max="23" width="8.5703125" style="9" hidden="1" customWidth="1"/>
    <col min="24" max="24" width="35.42578125" style="47" customWidth="1"/>
    <col min="25" max="25" width="11" style="47" hidden="1" customWidth="1"/>
    <col min="26" max="26" width="52.28515625" style="10" customWidth="1"/>
    <col min="27" max="32" width="9.140625" style="14"/>
    <col min="33" max="16384" width="9.140625" style="47"/>
  </cols>
  <sheetData>
    <row r="1" spans="1:26" ht="15.75" thickBot="1" x14ac:dyDescent="0.3"/>
    <row r="2" spans="1:26" ht="90.75" thickBot="1" x14ac:dyDescent="0.3">
      <c r="A2" s="49" t="s">
        <v>23</v>
      </c>
      <c r="B2" s="49" t="s">
        <v>50</v>
      </c>
      <c r="C2" s="49" t="s">
        <v>55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76</v>
      </c>
      <c r="I2" s="52" t="s">
        <v>77</v>
      </c>
      <c r="J2" s="52" t="s">
        <v>56</v>
      </c>
      <c r="K2" s="52" t="s">
        <v>61</v>
      </c>
      <c r="L2" s="52" t="s">
        <v>57</v>
      </c>
      <c r="M2" s="52" t="s">
        <v>62</v>
      </c>
      <c r="N2" s="52" t="s">
        <v>58</v>
      </c>
      <c r="O2" s="52" t="s">
        <v>63</v>
      </c>
      <c r="P2" s="52" t="s">
        <v>59</v>
      </c>
      <c r="Q2" s="52" t="s">
        <v>78</v>
      </c>
      <c r="R2" s="52" t="s">
        <v>128</v>
      </c>
      <c r="S2" s="52" t="s">
        <v>43</v>
      </c>
      <c r="T2" s="52" t="s">
        <v>5</v>
      </c>
      <c r="U2" s="48" t="s">
        <v>2</v>
      </c>
      <c r="V2" s="86" t="s">
        <v>73</v>
      </c>
      <c r="W2" s="86" t="s">
        <v>73</v>
      </c>
      <c r="X2" s="87" t="s">
        <v>21</v>
      </c>
      <c r="Z2" s="88" t="s">
        <v>7</v>
      </c>
    </row>
    <row r="3" spans="1:26" ht="15.75" thickBot="1" x14ac:dyDescent="0.3">
      <c r="A3" s="80">
        <v>1484418</v>
      </c>
      <c r="B3" s="80" t="s">
        <v>112</v>
      </c>
      <c r="C3" s="450">
        <v>1152</v>
      </c>
      <c r="D3" s="450">
        <v>1213</v>
      </c>
      <c r="E3" s="450">
        <v>1111</v>
      </c>
      <c r="F3" s="451">
        <f>E3/D3</f>
        <v>0.91591096455070076</v>
      </c>
      <c r="G3" s="54">
        <v>45015</v>
      </c>
      <c r="H3" s="347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92"/>
      <c r="U3" s="199"/>
      <c r="V3" s="200"/>
      <c r="W3" s="199"/>
      <c r="X3" s="93" t="s">
        <v>79</v>
      </c>
      <c r="Z3" s="45" t="s">
        <v>134</v>
      </c>
    </row>
    <row r="4" spans="1:26" x14ac:dyDescent="0.2">
      <c r="A4" s="55"/>
      <c r="B4" s="56"/>
      <c r="C4" s="56"/>
      <c r="D4" s="56"/>
      <c r="E4" s="56"/>
      <c r="F4" s="56"/>
      <c r="G4" s="57"/>
      <c r="H4" s="348">
        <v>34</v>
      </c>
      <c r="I4" s="65"/>
      <c r="J4" s="65">
        <v>1</v>
      </c>
      <c r="K4" s="65"/>
      <c r="L4" s="65"/>
      <c r="M4" s="65"/>
      <c r="N4" s="65"/>
      <c r="O4" s="65"/>
      <c r="P4" s="65"/>
      <c r="Q4" s="65"/>
      <c r="R4" s="65"/>
      <c r="S4" s="65">
        <v>10</v>
      </c>
      <c r="T4" s="349">
        <f>SUM(H4,J4,L4,N4,P4,R4,S4)</f>
        <v>45</v>
      </c>
      <c r="U4" s="216">
        <f>($T4)/$D$3</f>
        <v>3.7098103874690848E-2</v>
      </c>
      <c r="V4" s="350">
        <f>D3</f>
        <v>1213</v>
      </c>
      <c r="W4" s="350"/>
      <c r="X4" s="351" t="s">
        <v>16</v>
      </c>
      <c r="Y4" s="47">
        <f>T4</f>
        <v>45</v>
      </c>
      <c r="Z4" s="352"/>
    </row>
    <row r="5" spans="1:26" x14ac:dyDescent="0.2">
      <c r="A5" s="58"/>
      <c r="B5" s="353"/>
      <c r="C5" s="353"/>
      <c r="D5" s="353"/>
      <c r="E5" s="353"/>
      <c r="F5" s="353"/>
      <c r="G5" s="354"/>
      <c r="H5" s="355">
        <v>3</v>
      </c>
      <c r="I5" s="67"/>
      <c r="J5" s="67"/>
      <c r="K5" s="67"/>
      <c r="L5" s="67"/>
      <c r="M5" s="67"/>
      <c r="N5" s="67"/>
      <c r="O5" s="67"/>
      <c r="P5" s="67"/>
      <c r="Q5" s="67"/>
      <c r="R5" s="67"/>
      <c r="S5" s="67">
        <v>1</v>
      </c>
      <c r="T5" s="356">
        <f t="shared" ref="T5:T28" si="0">SUM(H5,J5,L5,N5,P5,R5,S5)</f>
        <v>4</v>
      </c>
      <c r="U5" s="216">
        <f t="shared" ref="U5:U33" si="1">($T5)/$D$3</f>
        <v>3.2976092333058533E-3</v>
      </c>
      <c r="V5" s="350">
        <f>D3</f>
        <v>1213</v>
      </c>
      <c r="W5" s="350"/>
      <c r="X5" s="357" t="s">
        <v>6</v>
      </c>
      <c r="Y5" s="47">
        <f t="shared" ref="Y5:Y15" si="2">T5</f>
        <v>4</v>
      </c>
      <c r="Z5" s="358" t="s">
        <v>135</v>
      </c>
    </row>
    <row r="6" spans="1:26" x14ac:dyDescent="0.2">
      <c r="A6" s="58"/>
      <c r="B6" s="353"/>
      <c r="C6" s="353"/>
      <c r="D6" s="353"/>
      <c r="E6" s="353"/>
      <c r="F6" s="353"/>
      <c r="G6" s="354"/>
      <c r="H6" s="355">
        <v>3</v>
      </c>
      <c r="I6" s="67"/>
      <c r="J6" s="67">
        <v>2</v>
      </c>
      <c r="K6" s="67"/>
      <c r="L6" s="67"/>
      <c r="M6" s="67"/>
      <c r="N6" s="67"/>
      <c r="O6" s="67"/>
      <c r="P6" s="67"/>
      <c r="Q6" s="67"/>
      <c r="R6" s="67"/>
      <c r="S6" s="67">
        <v>15</v>
      </c>
      <c r="T6" s="356">
        <f t="shared" si="0"/>
        <v>20</v>
      </c>
      <c r="U6" s="216">
        <f t="shared" si="1"/>
        <v>1.6488046166529265E-2</v>
      </c>
      <c r="V6" s="350">
        <f>D3</f>
        <v>1213</v>
      </c>
      <c r="W6" s="350"/>
      <c r="X6" s="357" t="s">
        <v>14</v>
      </c>
      <c r="Y6" s="47">
        <f t="shared" si="2"/>
        <v>20</v>
      </c>
      <c r="Z6" s="358" t="s">
        <v>176</v>
      </c>
    </row>
    <row r="7" spans="1:26" x14ac:dyDescent="0.2">
      <c r="A7" s="58"/>
      <c r="B7" s="353"/>
      <c r="C7" s="353"/>
      <c r="D7" s="353"/>
      <c r="E7" s="353"/>
      <c r="F7" s="353"/>
      <c r="G7" s="354"/>
      <c r="H7" s="355">
        <v>2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>
        <v>2</v>
      </c>
      <c r="T7" s="356">
        <f t="shared" si="0"/>
        <v>4</v>
      </c>
      <c r="U7" s="216">
        <f t="shared" si="1"/>
        <v>3.2976092333058533E-3</v>
      </c>
      <c r="V7" s="350">
        <f>D3</f>
        <v>1213</v>
      </c>
      <c r="W7" s="350"/>
      <c r="X7" s="357" t="s">
        <v>15</v>
      </c>
      <c r="Y7" s="47">
        <f t="shared" si="2"/>
        <v>4</v>
      </c>
      <c r="Z7" s="359"/>
    </row>
    <row r="8" spans="1:26" x14ac:dyDescent="0.2">
      <c r="A8" s="58"/>
      <c r="B8" s="353"/>
      <c r="C8" s="353"/>
      <c r="D8" s="353"/>
      <c r="E8" s="353"/>
      <c r="F8" s="353"/>
      <c r="G8" s="354"/>
      <c r="H8" s="355">
        <v>1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356">
        <f t="shared" si="0"/>
        <v>1</v>
      </c>
      <c r="U8" s="216">
        <f t="shared" si="1"/>
        <v>8.2440230832646333E-4</v>
      </c>
      <c r="V8" s="350">
        <f>D3</f>
        <v>1213</v>
      </c>
      <c r="W8" s="350"/>
      <c r="X8" s="357" t="s">
        <v>32</v>
      </c>
      <c r="Y8" s="47">
        <f t="shared" si="2"/>
        <v>1</v>
      </c>
      <c r="Z8" s="359"/>
    </row>
    <row r="9" spans="1:26" x14ac:dyDescent="0.2">
      <c r="A9" s="58"/>
      <c r="B9" s="353"/>
      <c r="C9" s="353"/>
      <c r="D9" s="353"/>
      <c r="E9" s="353"/>
      <c r="F9" s="353"/>
      <c r="G9" s="354"/>
      <c r="H9" s="355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356">
        <f t="shared" si="0"/>
        <v>0</v>
      </c>
      <c r="U9" s="216">
        <f t="shared" si="1"/>
        <v>0</v>
      </c>
      <c r="V9" s="350">
        <f>D3</f>
        <v>1213</v>
      </c>
      <c r="W9" s="350"/>
      <c r="X9" s="357" t="s">
        <v>33</v>
      </c>
      <c r="Y9" s="47">
        <f t="shared" si="2"/>
        <v>0</v>
      </c>
      <c r="Z9" s="359"/>
    </row>
    <row r="10" spans="1:26" x14ac:dyDescent="0.2">
      <c r="A10" s="58"/>
      <c r="B10" s="353"/>
      <c r="C10" s="353"/>
      <c r="D10" s="353"/>
      <c r="E10" s="353"/>
      <c r="F10" s="353"/>
      <c r="G10" s="354"/>
      <c r="H10" s="355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356">
        <f t="shared" si="0"/>
        <v>0</v>
      </c>
      <c r="U10" s="216">
        <f t="shared" si="1"/>
        <v>0</v>
      </c>
      <c r="V10" s="350">
        <f>D3</f>
        <v>1213</v>
      </c>
      <c r="W10" s="350"/>
      <c r="X10" s="357" t="s">
        <v>211</v>
      </c>
      <c r="Y10" s="47">
        <f t="shared" si="2"/>
        <v>0</v>
      </c>
      <c r="Z10" s="359"/>
    </row>
    <row r="11" spans="1:26" x14ac:dyDescent="0.2">
      <c r="A11" s="58"/>
      <c r="B11" s="353"/>
      <c r="C11" s="353"/>
      <c r="D11" s="353"/>
      <c r="E11" s="353"/>
      <c r="F11" s="353" t="s">
        <v>109</v>
      </c>
      <c r="G11" s="354"/>
      <c r="H11" s="355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356">
        <f t="shared" si="0"/>
        <v>0</v>
      </c>
      <c r="U11" s="216">
        <f t="shared" si="1"/>
        <v>0</v>
      </c>
      <c r="V11" s="350">
        <f>D3</f>
        <v>1213</v>
      </c>
      <c r="W11" s="350"/>
      <c r="X11" s="357" t="s">
        <v>31</v>
      </c>
      <c r="Y11" s="47">
        <f t="shared" si="2"/>
        <v>0</v>
      </c>
      <c r="Z11" s="359"/>
    </row>
    <row r="12" spans="1:26" x14ac:dyDescent="0.2">
      <c r="A12" s="58"/>
      <c r="B12" s="353"/>
      <c r="C12" s="353"/>
      <c r="D12" s="353"/>
      <c r="E12" s="353"/>
      <c r="F12" s="353"/>
      <c r="G12" s="354"/>
      <c r="H12" s="355">
        <v>2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>
        <v>1</v>
      </c>
      <c r="T12" s="356">
        <f t="shared" si="0"/>
        <v>3</v>
      </c>
      <c r="U12" s="216">
        <f t="shared" si="1"/>
        <v>2.4732069249793899E-3</v>
      </c>
      <c r="V12" s="350">
        <f>D3</f>
        <v>1213</v>
      </c>
      <c r="W12" s="350"/>
      <c r="X12" s="357" t="s">
        <v>0</v>
      </c>
      <c r="Y12" s="47">
        <f t="shared" si="2"/>
        <v>3</v>
      </c>
      <c r="Z12" s="360"/>
    </row>
    <row r="13" spans="1:26" x14ac:dyDescent="0.2">
      <c r="A13" s="58"/>
      <c r="B13" s="353"/>
      <c r="C13" s="353"/>
      <c r="D13" s="353"/>
      <c r="E13" s="353"/>
      <c r="F13" s="353"/>
      <c r="G13" s="354"/>
      <c r="H13" s="355">
        <v>6</v>
      </c>
      <c r="I13" s="67"/>
      <c r="J13" s="67">
        <v>1</v>
      </c>
      <c r="K13" s="67"/>
      <c r="L13" s="67"/>
      <c r="M13" s="67"/>
      <c r="N13" s="67"/>
      <c r="O13" s="67"/>
      <c r="P13" s="67"/>
      <c r="Q13" s="67"/>
      <c r="R13" s="67"/>
      <c r="S13" s="67">
        <v>1</v>
      </c>
      <c r="T13" s="356">
        <f t="shared" si="0"/>
        <v>8</v>
      </c>
      <c r="U13" s="216">
        <f t="shared" si="1"/>
        <v>6.5952184666117067E-3</v>
      </c>
      <c r="V13" s="350">
        <f>D3</f>
        <v>1213</v>
      </c>
      <c r="W13" s="350"/>
      <c r="X13" s="357" t="s">
        <v>12</v>
      </c>
      <c r="Y13" s="47">
        <f t="shared" si="2"/>
        <v>8</v>
      </c>
      <c r="Z13" s="360"/>
    </row>
    <row r="14" spans="1:26" x14ac:dyDescent="0.2">
      <c r="A14" s="58"/>
      <c r="B14" s="353"/>
      <c r="C14" s="353"/>
      <c r="D14" s="353"/>
      <c r="E14" s="353"/>
      <c r="F14" s="353"/>
      <c r="G14" s="354"/>
      <c r="H14" s="355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356">
        <f t="shared" si="0"/>
        <v>0</v>
      </c>
      <c r="U14" s="216">
        <f t="shared" si="1"/>
        <v>0</v>
      </c>
      <c r="V14" s="350">
        <f>D3</f>
        <v>1213</v>
      </c>
      <c r="W14" s="350"/>
      <c r="X14" s="357" t="s">
        <v>35</v>
      </c>
      <c r="Y14" s="47">
        <f t="shared" si="2"/>
        <v>0</v>
      </c>
      <c r="Z14" s="360"/>
    </row>
    <row r="15" spans="1:26" x14ac:dyDescent="0.2">
      <c r="A15" s="58"/>
      <c r="B15" s="353"/>
      <c r="C15" s="353"/>
      <c r="D15" s="353"/>
      <c r="E15" s="353"/>
      <c r="F15" s="353"/>
      <c r="G15" s="354"/>
      <c r="H15" s="361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362">
        <f t="shared" si="0"/>
        <v>0</v>
      </c>
      <c r="U15" s="216">
        <f t="shared" si="1"/>
        <v>0</v>
      </c>
      <c r="V15" s="350">
        <f>D3</f>
        <v>1213</v>
      </c>
      <c r="W15" s="350"/>
      <c r="X15" s="178" t="s">
        <v>180</v>
      </c>
      <c r="Y15" s="47">
        <f t="shared" si="2"/>
        <v>0</v>
      </c>
      <c r="Z15" s="360"/>
    </row>
    <row r="16" spans="1:26" ht="15.75" x14ac:dyDescent="0.2">
      <c r="A16" s="58"/>
      <c r="B16" s="353"/>
      <c r="C16" s="353"/>
      <c r="D16" s="353"/>
      <c r="E16" s="353"/>
      <c r="F16" s="353"/>
      <c r="G16" s="62"/>
      <c r="H16" s="364"/>
      <c r="I16" s="67"/>
      <c r="J16" s="72"/>
      <c r="K16" s="67"/>
      <c r="L16" s="67"/>
      <c r="M16" s="67"/>
      <c r="N16" s="67"/>
      <c r="O16" s="67"/>
      <c r="P16" s="67"/>
      <c r="Q16" s="67"/>
      <c r="R16" s="67"/>
      <c r="S16" s="67"/>
      <c r="T16" s="356">
        <f t="shared" si="0"/>
        <v>0</v>
      </c>
      <c r="U16" s="216">
        <f t="shared" si="1"/>
        <v>0</v>
      </c>
      <c r="V16" s="350">
        <f>D3</f>
        <v>1213</v>
      </c>
      <c r="W16" s="350"/>
      <c r="X16" s="365" t="s">
        <v>200</v>
      </c>
      <c r="Z16" s="366"/>
    </row>
    <row r="17" spans="1:29" x14ac:dyDescent="0.2">
      <c r="A17" s="58"/>
      <c r="B17" s="353"/>
      <c r="C17" s="353"/>
      <c r="D17" s="353"/>
      <c r="E17" s="353"/>
      <c r="F17" s="353"/>
      <c r="G17" s="62"/>
      <c r="H17" s="3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356">
        <f t="shared" si="0"/>
        <v>0</v>
      </c>
      <c r="U17" s="216">
        <f t="shared" si="1"/>
        <v>0</v>
      </c>
      <c r="V17" s="350">
        <f>D3</f>
        <v>1213</v>
      </c>
      <c r="W17" s="350"/>
      <c r="X17" s="357" t="s">
        <v>47</v>
      </c>
      <c r="Z17" s="352"/>
    </row>
    <row r="18" spans="1:29" x14ac:dyDescent="0.2">
      <c r="A18" s="58"/>
      <c r="B18" s="353"/>
      <c r="C18" s="353"/>
      <c r="D18" s="353"/>
      <c r="E18" s="353"/>
      <c r="F18" s="353"/>
      <c r="G18" s="354"/>
      <c r="H18" s="355"/>
      <c r="I18" s="364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356">
        <f t="shared" si="0"/>
        <v>0</v>
      </c>
      <c r="U18" s="216">
        <f t="shared" si="1"/>
        <v>0</v>
      </c>
      <c r="V18" s="350"/>
      <c r="W18" s="350"/>
      <c r="X18" s="357" t="s">
        <v>84</v>
      </c>
      <c r="Z18" s="352"/>
    </row>
    <row r="19" spans="1:29" ht="15.75" thickBot="1" x14ac:dyDescent="0.25">
      <c r="A19" s="58"/>
      <c r="B19" s="353"/>
      <c r="C19" s="353"/>
      <c r="D19" s="353"/>
      <c r="E19" s="353"/>
      <c r="F19" s="353"/>
      <c r="G19" s="354"/>
      <c r="H19" s="368"/>
      <c r="I19" s="207"/>
      <c r="J19" s="207">
        <v>4</v>
      </c>
      <c r="K19" s="207"/>
      <c r="L19" s="207"/>
      <c r="M19" s="207"/>
      <c r="N19" s="207"/>
      <c r="O19" s="207"/>
      <c r="P19" s="207"/>
      <c r="Q19" s="207"/>
      <c r="R19" s="207"/>
      <c r="S19" s="207"/>
      <c r="T19" s="369">
        <f t="shared" si="0"/>
        <v>4</v>
      </c>
      <c r="U19" s="320">
        <f t="shared" si="1"/>
        <v>3.2976092333058533E-3</v>
      </c>
      <c r="V19" s="350">
        <f>D3</f>
        <v>1213</v>
      </c>
      <c r="W19" s="370"/>
      <c r="X19" s="371" t="s">
        <v>29</v>
      </c>
      <c r="Y19" s="47">
        <f t="shared" ref="Y19:Y29" si="3">T19</f>
        <v>4</v>
      </c>
      <c r="Z19" s="372"/>
    </row>
    <row r="20" spans="1:29" x14ac:dyDescent="0.2">
      <c r="A20" s="58"/>
      <c r="B20" s="353"/>
      <c r="C20" s="353" t="s">
        <v>123</v>
      </c>
      <c r="D20" s="353"/>
      <c r="E20" s="353"/>
      <c r="F20" s="353"/>
      <c r="G20" s="354"/>
      <c r="H20" s="373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356">
        <f t="shared" si="0"/>
        <v>0</v>
      </c>
      <c r="U20" s="216">
        <f t="shared" si="1"/>
        <v>0</v>
      </c>
      <c r="V20" s="350">
        <f>D3</f>
        <v>1213</v>
      </c>
      <c r="W20" s="350"/>
      <c r="X20" s="374" t="s">
        <v>11</v>
      </c>
      <c r="Y20" s="47">
        <f t="shared" si="3"/>
        <v>0</v>
      </c>
      <c r="Z20" s="352"/>
    </row>
    <row r="21" spans="1:29" x14ac:dyDescent="0.2">
      <c r="A21" s="58"/>
      <c r="B21" s="353"/>
      <c r="C21" s="353"/>
      <c r="D21" s="353"/>
      <c r="E21" s="353"/>
      <c r="F21" s="353"/>
      <c r="G21" s="354"/>
      <c r="H21" s="375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356">
        <f t="shared" si="0"/>
        <v>0</v>
      </c>
      <c r="U21" s="216">
        <f t="shared" si="1"/>
        <v>0</v>
      </c>
      <c r="V21" s="350">
        <f>D3</f>
        <v>1213</v>
      </c>
      <c r="W21" s="350"/>
      <c r="X21" s="357" t="s">
        <v>30</v>
      </c>
      <c r="Y21" s="47">
        <f t="shared" si="3"/>
        <v>0</v>
      </c>
      <c r="Z21" s="352"/>
    </row>
    <row r="22" spans="1:29" x14ac:dyDescent="0.2">
      <c r="A22" s="58"/>
      <c r="B22" s="353"/>
      <c r="C22" s="353"/>
      <c r="D22" s="353"/>
      <c r="E22" s="353"/>
      <c r="F22" s="353"/>
      <c r="G22" s="354"/>
      <c r="H22" s="375"/>
      <c r="I22" s="67">
        <v>2</v>
      </c>
      <c r="J22" s="67"/>
      <c r="K22" s="67"/>
      <c r="L22" s="67"/>
      <c r="M22" s="67"/>
      <c r="N22" s="67"/>
      <c r="O22" s="67"/>
      <c r="P22" s="67"/>
      <c r="Q22" s="67"/>
      <c r="R22" s="67"/>
      <c r="S22" s="67">
        <v>1</v>
      </c>
      <c r="T22" s="356">
        <f t="shared" si="0"/>
        <v>1</v>
      </c>
      <c r="U22" s="216">
        <f t="shared" si="1"/>
        <v>8.2440230832646333E-4</v>
      </c>
      <c r="V22" s="350">
        <f>D3</f>
        <v>1213</v>
      </c>
      <c r="W22" s="350"/>
      <c r="X22" s="357" t="s">
        <v>3</v>
      </c>
      <c r="Y22" s="47">
        <f t="shared" si="3"/>
        <v>1</v>
      </c>
      <c r="Z22" s="359"/>
      <c r="AC22" s="47"/>
    </row>
    <row r="23" spans="1:29" x14ac:dyDescent="0.2">
      <c r="A23" s="58"/>
      <c r="B23" s="353"/>
      <c r="C23" s="353"/>
      <c r="D23" s="353"/>
      <c r="E23" s="353"/>
      <c r="F23" s="353"/>
      <c r="G23" s="354"/>
      <c r="H23" s="375"/>
      <c r="I23" s="67">
        <v>6</v>
      </c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356">
        <f t="shared" si="0"/>
        <v>0</v>
      </c>
      <c r="U23" s="216">
        <f t="shared" si="1"/>
        <v>0</v>
      </c>
      <c r="V23" s="350">
        <f>D3</f>
        <v>1213</v>
      </c>
      <c r="W23" s="350"/>
      <c r="X23" s="357" t="s">
        <v>8</v>
      </c>
      <c r="Y23" s="47">
        <f t="shared" si="3"/>
        <v>0</v>
      </c>
      <c r="Z23" s="360"/>
    </row>
    <row r="24" spans="1:29" x14ac:dyDescent="0.2">
      <c r="A24" s="58"/>
      <c r="B24" s="353"/>
      <c r="C24" s="353"/>
      <c r="D24" s="353"/>
      <c r="E24" s="353"/>
      <c r="F24" s="353"/>
      <c r="G24" s="354"/>
      <c r="H24" s="375"/>
      <c r="I24" s="67"/>
      <c r="J24" s="67">
        <v>1</v>
      </c>
      <c r="K24" s="67"/>
      <c r="L24" s="67"/>
      <c r="M24" s="67"/>
      <c r="N24" s="67"/>
      <c r="O24" s="67"/>
      <c r="P24" s="67"/>
      <c r="Q24" s="67"/>
      <c r="R24" s="67"/>
      <c r="S24" s="67"/>
      <c r="T24" s="356">
        <f t="shared" si="0"/>
        <v>1</v>
      </c>
      <c r="U24" s="216">
        <f t="shared" si="1"/>
        <v>8.2440230832646333E-4</v>
      </c>
      <c r="V24" s="350">
        <f>D3</f>
        <v>1213</v>
      </c>
      <c r="W24" s="350"/>
      <c r="X24" s="357" t="s">
        <v>9</v>
      </c>
      <c r="Y24" s="47">
        <f t="shared" si="3"/>
        <v>1</v>
      </c>
      <c r="Z24" s="360"/>
    </row>
    <row r="25" spans="1:29" x14ac:dyDescent="0.2">
      <c r="A25" s="58"/>
      <c r="B25" s="353"/>
      <c r="C25" s="353"/>
      <c r="D25" s="353"/>
      <c r="E25" s="353"/>
      <c r="F25" s="353"/>
      <c r="G25" s="354"/>
      <c r="H25" s="375"/>
      <c r="I25" s="67">
        <v>3</v>
      </c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356">
        <f t="shared" si="0"/>
        <v>0</v>
      </c>
      <c r="U25" s="216">
        <f t="shared" si="1"/>
        <v>0</v>
      </c>
      <c r="V25" s="350">
        <f>D3</f>
        <v>1213</v>
      </c>
      <c r="W25" s="350"/>
      <c r="X25" s="357" t="s">
        <v>81</v>
      </c>
      <c r="Y25" s="47">
        <f t="shared" si="3"/>
        <v>0</v>
      </c>
      <c r="Z25" s="352" t="s">
        <v>212</v>
      </c>
    </row>
    <row r="26" spans="1:29" x14ac:dyDescent="0.2">
      <c r="A26" s="58"/>
      <c r="B26" s="353"/>
      <c r="C26" s="353"/>
      <c r="D26" s="353"/>
      <c r="E26" s="353"/>
      <c r="F26" s="353"/>
      <c r="G26" s="354"/>
      <c r="H26" s="375"/>
      <c r="I26" s="67">
        <v>1</v>
      </c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356">
        <f t="shared" si="0"/>
        <v>0</v>
      </c>
      <c r="U26" s="216">
        <f t="shared" si="1"/>
        <v>0</v>
      </c>
      <c r="V26" s="350">
        <f>D3</f>
        <v>1213</v>
      </c>
      <c r="W26" s="350"/>
      <c r="X26" s="357" t="s">
        <v>20</v>
      </c>
      <c r="Y26" s="47">
        <f t="shared" si="3"/>
        <v>0</v>
      </c>
      <c r="Z26" s="352" t="s">
        <v>220</v>
      </c>
    </row>
    <row r="27" spans="1:29" x14ac:dyDescent="0.2">
      <c r="A27" s="58"/>
      <c r="B27" s="353"/>
      <c r="C27" s="353"/>
      <c r="D27" s="353"/>
      <c r="E27" s="353"/>
      <c r="F27" s="353"/>
      <c r="G27" s="354"/>
      <c r="H27" s="375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356">
        <f t="shared" si="0"/>
        <v>0</v>
      </c>
      <c r="U27" s="216">
        <f t="shared" si="1"/>
        <v>0</v>
      </c>
      <c r="V27" s="350">
        <f>D3</f>
        <v>1213</v>
      </c>
      <c r="W27" s="350"/>
      <c r="X27" s="357" t="s">
        <v>82</v>
      </c>
      <c r="Y27" s="47">
        <f t="shared" si="3"/>
        <v>0</v>
      </c>
      <c r="Z27" s="359"/>
    </row>
    <row r="28" spans="1:29" x14ac:dyDescent="0.2">
      <c r="A28" s="58"/>
      <c r="B28" s="353"/>
      <c r="C28" s="353"/>
      <c r="D28" s="353"/>
      <c r="E28" s="353"/>
      <c r="F28" s="353"/>
      <c r="G28" s="354"/>
      <c r="H28" s="375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356">
        <f t="shared" si="0"/>
        <v>0</v>
      </c>
      <c r="U28" s="216">
        <f t="shared" si="1"/>
        <v>0</v>
      </c>
      <c r="V28" s="350">
        <f>D3</f>
        <v>1213</v>
      </c>
      <c r="W28" s="350"/>
      <c r="X28" s="357" t="s">
        <v>10</v>
      </c>
      <c r="Y28" s="47">
        <f t="shared" si="3"/>
        <v>0</v>
      </c>
      <c r="Z28" s="360"/>
    </row>
    <row r="29" spans="1:29" x14ac:dyDescent="0.2">
      <c r="A29" s="58"/>
      <c r="B29" s="353"/>
      <c r="C29" s="353"/>
      <c r="D29" s="353"/>
      <c r="E29" s="353"/>
      <c r="F29" s="353"/>
      <c r="G29" s="354"/>
      <c r="H29" s="375"/>
      <c r="I29" s="67">
        <v>7</v>
      </c>
      <c r="J29" s="67">
        <v>1</v>
      </c>
      <c r="K29" s="67"/>
      <c r="L29" s="67"/>
      <c r="M29" s="67"/>
      <c r="N29" s="67"/>
      <c r="O29" s="67"/>
      <c r="P29" s="67"/>
      <c r="Q29" s="67"/>
      <c r="R29" s="67"/>
      <c r="S29" s="67"/>
      <c r="T29" s="356">
        <f>SUM(H29,J29,L29,N29,P29,R29,S29)</f>
        <v>1</v>
      </c>
      <c r="U29" s="216">
        <f t="shared" si="1"/>
        <v>8.2440230832646333E-4</v>
      </c>
      <c r="V29" s="350">
        <f>D3</f>
        <v>1213</v>
      </c>
      <c r="W29" s="350"/>
      <c r="X29" s="357" t="s">
        <v>13</v>
      </c>
      <c r="Y29" s="47">
        <f t="shared" si="3"/>
        <v>1</v>
      </c>
      <c r="Z29" s="360"/>
    </row>
    <row r="30" spans="1:29" x14ac:dyDescent="0.2">
      <c r="A30" s="58"/>
      <c r="B30" s="353"/>
      <c r="C30" s="353"/>
      <c r="D30" s="353"/>
      <c r="E30" s="353"/>
      <c r="F30" s="353"/>
      <c r="G30" s="354"/>
      <c r="H30" s="355"/>
      <c r="I30" s="67">
        <v>1</v>
      </c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356">
        <f>SUM(H30,J30,L30,N30,P30,R30,S30)</f>
        <v>0</v>
      </c>
      <c r="U30" s="216">
        <f t="shared" si="1"/>
        <v>0</v>
      </c>
      <c r="V30" s="350" t="str">
        <f>D2</f>
        <v>Build QTY</v>
      </c>
      <c r="W30" s="350"/>
      <c r="X30" s="357" t="s">
        <v>100</v>
      </c>
      <c r="Y30" s="47">
        <f t="shared" ref="Y30:Y41" si="4">T31</f>
        <v>0</v>
      </c>
      <c r="Z30" s="359"/>
    </row>
    <row r="31" spans="1:29" ht="15.75" x14ac:dyDescent="0.2">
      <c r="A31" s="58"/>
      <c r="B31" s="353"/>
      <c r="C31" s="353"/>
      <c r="D31" s="353"/>
      <c r="E31" s="353"/>
      <c r="F31" s="353"/>
      <c r="G31" s="354"/>
      <c r="H31" s="355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356">
        <f>SUM(H31,J31,L31,N31,P31,R31,S31)</f>
        <v>0</v>
      </c>
      <c r="U31" s="216">
        <f t="shared" si="1"/>
        <v>0</v>
      </c>
      <c r="V31" s="350">
        <f>D3</f>
        <v>1213</v>
      </c>
      <c r="W31" s="350"/>
      <c r="X31" s="376" t="s">
        <v>89</v>
      </c>
      <c r="Y31" s="47">
        <f t="shared" si="4"/>
        <v>0</v>
      </c>
      <c r="Z31" s="359"/>
    </row>
    <row r="32" spans="1:29" x14ac:dyDescent="0.2">
      <c r="A32" s="58"/>
      <c r="B32" s="353"/>
      <c r="C32" s="353"/>
      <c r="D32" s="353"/>
      <c r="E32" s="353"/>
      <c r="F32" s="353"/>
      <c r="G32" s="354"/>
      <c r="H32" s="355"/>
      <c r="I32" s="67">
        <v>1</v>
      </c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356">
        <f>SUM(H32,J32,L32,N32,P32,R32,S32)</f>
        <v>0</v>
      </c>
      <c r="U32" s="216">
        <f t="shared" si="1"/>
        <v>0</v>
      </c>
      <c r="V32" s="350">
        <f>D3</f>
        <v>1213</v>
      </c>
      <c r="W32" s="350"/>
      <c r="X32" s="357" t="s">
        <v>84</v>
      </c>
      <c r="Y32" s="47">
        <f t="shared" si="4"/>
        <v>0</v>
      </c>
      <c r="Z32" s="360"/>
    </row>
    <row r="33" spans="1:26" ht="15.75" thickBot="1" x14ac:dyDescent="0.25">
      <c r="A33" s="58"/>
      <c r="B33" s="353"/>
      <c r="C33" s="353"/>
      <c r="D33" s="353"/>
      <c r="E33" s="353"/>
      <c r="F33" s="353"/>
      <c r="G33" s="354"/>
      <c r="H33" s="361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356">
        <f>SUM(H33,J33,L33,N33,P33,R33,S33)</f>
        <v>0</v>
      </c>
      <c r="U33" s="216">
        <f t="shared" si="1"/>
        <v>0</v>
      </c>
      <c r="V33" s="350">
        <f>D3</f>
        <v>1213</v>
      </c>
      <c r="W33" s="370"/>
      <c r="X33" s="363" t="s">
        <v>124</v>
      </c>
      <c r="Y33" s="47">
        <f t="shared" si="4"/>
        <v>0</v>
      </c>
      <c r="Z33" s="352"/>
    </row>
    <row r="34" spans="1:26" ht="15.75" thickBot="1" x14ac:dyDescent="0.25">
      <c r="A34" s="58"/>
      <c r="B34" s="353"/>
      <c r="C34" s="353"/>
      <c r="D34" s="353"/>
      <c r="E34" s="353"/>
      <c r="F34" s="353"/>
      <c r="G34" s="354"/>
      <c r="H34" s="347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199"/>
      <c r="U34" s="199"/>
      <c r="V34" s="199"/>
      <c r="W34" s="377"/>
      <c r="X34" s="438" t="s">
        <v>85</v>
      </c>
      <c r="Y34" s="47">
        <f t="shared" si="4"/>
        <v>0</v>
      </c>
      <c r="Z34" s="352"/>
    </row>
    <row r="35" spans="1:26" ht="15.75" x14ac:dyDescent="0.2">
      <c r="A35" s="58"/>
      <c r="B35" s="353"/>
      <c r="C35" s="353"/>
      <c r="D35" s="353"/>
      <c r="E35" s="353"/>
      <c r="F35" s="353"/>
      <c r="G35" s="62"/>
      <c r="H35" s="348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378">
        <f t="shared" ref="T35:T42" si="5">SUM(H35,J35,L35,N35,P35,R35,S35)</f>
        <v>0</v>
      </c>
      <c r="U35" s="216">
        <f>($T35)/$D$3</f>
        <v>0</v>
      </c>
      <c r="V35" s="350">
        <f>D3</f>
        <v>1213</v>
      </c>
      <c r="W35" s="379"/>
      <c r="X35" s="275" t="s">
        <v>12</v>
      </c>
      <c r="Y35" s="47">
        <f t="shared" si="4"/>
        <v>0</v>
      </c>
      <c r="Z35" s="103"/>
    </row>
    <row r="36" spans="1:26" x14ac:dyDescent="0.2">
      <c r="A36" s="58"/>
      <c r="B36" s="353"/>
      <c r="C36" s="353"/>
      <c r="D36" s="353"/>
      <c r="E36" s="353"/>
      <c r="F36" s="353"/>
      <c r="G36" s="62"/>
      <c r="H36" s="355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356">
        <f t="shared" si="5"/>
        <v>0</v>
      </c>
      <c r="U36" s="216">
        <f t="shared" ref="U36:U42" si="6">($T36)/$D$3</f>
        <v>0</v>
      </c>
      <c r="V36" s="350">
        <f>D3</f>
        <v>1213</v>
      </c>
      <c r="W36" s="350"/>
      <c r="X36" s="357" t="s">
        <v>183</v>
      </c>
      <c r="Y36" s="47">
        <f t="shared" si="4"/>
        <v>1</v>
      </c>
      <c r="Z36" s="103"/>
    </row>
    <row r="37" spans="1:26" x14ac:dyDescent="0.2">
      <c r="A37" s="58"/>
      <c r="B37" s="353"/>
      <c r="C37" s="353"/>
      <c r="D37" s="353"/>
      <c r="E37" s="353"/>
      <c r="F37" s="353"/>
      <c r="G37" s="62"/>
      <c r="H37" s="355">
        <v>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356">
        <f t="shared" si="5"/>
        <v>1</v>
      </c>
      <c r="U37" s="216">
        <f t="shared" si="6"/>
        <v>8.2440230832646333E-4</v>
      </c>
      <c r="V37" s="350">
        <f>D3</f>
        <v>1213</v>
      </c>
      <c r="W37" s="350"/>
      <c r="X37" s="357" t="s">
        <v>75</v>
      </c>
      <c r="Y37" s="47">
        <f t="shared" si="4"/>
        <v>0</v>
      </c>
      <c r="Z37" s="103" t="s">
        <v>189</v>
      </c>
    </row>
    <row r="38" spans="1:26" x14ac:dyDescent="0.2">
      <c r="A38" s="58"/>
      <c r="B38" s="353"/>
      <c r="C38" s="353"/>
      <c r="D38" s="353"/>
      <c r="E38" s="353"/>
      <c r="F38" s="353"/>
      <c r="G38" s="62"/>
      <c r="H38" s="355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356">
        <f t="shared" si="5"/>
        <v>0</v>
      </c>
      <c r="U38" s="216">
        <f t="shared" si="6"/>
        <v>0</v>
      </c>
      <c r="V38" s="350">
        <f>D3</f>
        <v>1213</v>
      </c>
      <c r="W38" s="350"/>
      <c r="X38" s="357" t="s">
        <v>86</v>
      </c>
      <c r="Y38" s="47">
        <f t="shared" si="4"/>
        <v>1</v>
      </c>
      <c r="Z38" s="103" t="s">
        <v>221</v>
      </c>
    </row>
    <row r="39" spans="1:26" x14ac:dyDescent="0.2">
      <c r="A39" s="58"/>
      <c r="B39" s="353"/>
      <c r="C39" s="353"/>
      <c r="D39" s="353"/>
      <c r="E39" s="353"/>
      <c r="F39" s="353"/>
      <c r="G39" s="62"/>
      <c r="H39" s="355">
        <v>1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356">
        <f t="shared" si="5"/>
        <v>1</v>
      </c>
      <c r="U39" s="216">
        <f t="shared" si="6"/>
        <v>8.2440230832646333E-4</v>
      </c>
      <c r="V39" s="350">
        <f>D3</f>
        <v>1213</v>
      </c>
      <c r="W39" s="350"/>
      <c r="X39" s="178" t="s">
        <v>180</v>
      </c>
      <c r="Y39" s="47">
        <f t="shared" si="4"/>
        <v>0</v>
      </c>
      <c r="Z39" s="103" t="s">
        <v>199</v>
      </c>
    </row>
    <row r="40" spans="1:26" x14ac:dyDescent="0.2">
      <c r="A40" s="58"/>
      <c r="B40" s="353"/>
      <c r="C40" s="353"/>
      <c r="D40" s="353"/>
      <c r="E40" s="353"/>
      <c r="F40" s="353"/>
      <c r="G40" s="62"/>
      <c r="H40" s="355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356">
        <f t="shared" si="5"/>
        <v>0</v>
      </c>
      <c r="U40" s="216">
        <f t="shared" si="6"/>
        <v>0</v>
      </c>
      <c r="V40" s="350">
        <f>D3</f>
        <v>1213</v>
      </c>
      <c r="W40" s="350"/>
      <c r="X40" s="357" t="s">
        <v>89</v>
      </c>
      <c r="Y40" s="47">
        <f t="shared" si="4"/>
        <v>0</v>
      </c>
      <c r="Z40" s="426" t="s">
        <v>222</v>
      </c>
    </row>
    <row r="41" spans="1:26" ht="15.75" x14ac:dyDescent="0.2">
      <c r="A41" s="58"/>
      <c r="B41" s="353"/>
      <c r="C41" s="353"/>
      <c r="D41" s="353"/>
      <c r="E41" s="353"/>
      <c r="F41" s="353"/>
      <c r="G41" s="62"/>
      <c r="H41" s="361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356">
        <f t="shared" si="5"/>
        <v>0</v>
      </c>
      <c r="U41" s="216">
        <f t="shared" si="6"/>
        <v>0</v>
      </c>
      <c r="V41" s="350">
        <f>D3</f>
        <v>1213</v>
      </c>
      <c r="W41" s="350"/>
      <c r="X41" s="380" t="s">
        <v>37</v>
      </c>
      <c r="Y41" s="47">
        <f t="shared" si="4"/>
        <v>8</v>
      </c>
      <c r="Z41" s="103"/>
    </row>
    <row r="42" spans="1:26" ht="15.75" thickBot="1" x14ac:dyDescent="0.25">
      <c r="A42" s="188"/>
      <c r="B42" s="189"/>
      <c r="C42" s="189"/>
      <c r="D42" s="189"/>
      <c r="E42" s="189"/>
      <c r="F42" s="189"/>
      <c r="G42" s="196"/>
      <c r="H42" s="361">
        <v>8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362">
        <f t="shared" si="5"/>
        <v>8</v>
      </c>
      <c r="U42" s="320">
        <f t="shared" si="6"/>
        <v>6.5952184666117067E-3</v>
      </c>
      <c r="V42" s="350">
        <f>D3</f>
        <v>1213</v>
      </c>
      <c r="W42" s="350"/>
      <c r="X42" s="381" t="s">
        <v>163</v>
      </c>
      <c r="Z42" s="429"/>
    </row>
    <row r="43" spans="1:26" ht="15.75" thickBot="1" x14ac:dyDescent="0.25">
      <c r="G43" s="53" t="s">
        <v>5</v>
      </c>
      <c r="H43" s="63">
        <f t="shared" ref="H43:S43" si="7">SUM(H4:H42)</f>
        <v>61</v>
      </c>
      <c r="I43" s="63">
        <f t="shared" si="7"/>
        <v>21</v>
      </c>
      <c r="J43" s="63">
        <f t="shared" si="7"/>
        <v>10</v>
      </c>
      <c r="K43" s="63">
        <f t="shared" si="7"/>
        <v>0</v>
      </c>
      <c r="L43" s="63">
        <f t="shared" si="7"/>
        <v>0</v>
      </c>
      <c r="M43" s="63">
        <f t="shared" si="7"/>
        <v>0</v>
      </c>
      <c r="N43" s="63">
        <f t="shared" si="7"/>
        <v>0</v>
      </c>
      <c r="O43" s="63">
        <f t="shared" si="7"/>
        <v>0</v>
      </c>
      <c r="P43" s="63">
        <f t="shared" si="7"/>
        <v>0</v>
      </c>
      <c r="Q43" s="63">
        <f t="shared" si="7"/>
        <v>0</v>
      </c>
      <c r="R43" s="63">
        <f t="shared" si="7"/>
        <v>0</v>
      </c>
      <c r="S43" s="63">
        <f t="shared" si="7"/>
        <v>31</v>
      </c>
      <c r="T43" s="382">
        <f>SUM(H43,J43,L43,N43,P43,R43,S43)</f>
        <v>102</v>
      </c>
      <c r="U43" s="216">
        <f>($T43)/$D$3</f>
        <v>8.4089035449299257E-2</v>
      </c>
      <c r="V43" s="350">
        <f>D3</f>
        <v>1213</v>
      </c>
      <c r="W43" s="350"/>
      <c r="X43" s="11"/>
      <c r="Z43" s="7"/>
    </row>
    <row r="45" spans="1:26" ht="15.75" thickBot="1" x14ac:dyDescent="0.3"/>
    <row r="46" spans="1:26" ht="90.75" thickBot="1" x14ac:dyDescent="0.3">
      <c r="A46" s="49" t="s">
        <v>23</v>
      </c>
      <c r="B46" s="49" t="s">
        <v>50</v>
      </c>
      <c r="C46" s="49" t="s">
        <v>55</v>
      </c>
      <c r="D46" s="49" t="s">
        <v>18</v>
      </c>
      <c r="E46" s="48" t="s">
        <v>17</v>
      </c>
      <c r="F46" s="50" t="s">
        <v>1</v>
      </c>
      <c r="G46" s="51" t="s">
        <v>24</v>
      </c>
      <c r="H46" s="52" t="s">
        <v>76</v>
      </c>
      <c r="I46" s="52" t="s">
        <v>77</v>
      </c>
      <c r="J46" s="52" t="s">
        <v>56</v>
      </c>
      <c r="K46" s="52" t="s">
        <v>61</v>
      </c>
      <c r="L46" s="52" t="s">
        <v>57</v>
      </c>
      <c r="M46" s="52" t="s">
        <v>62</v>
      </c>
      <c r="N46" s="52" t="s">
        <v>58</v>
      </c>
      <c r="O46" s="52" t="s">
        <v>63</v>
      </c>
      <c r="P46" s="52" t="s">
        <v>59</v>
      </c>
      <c r="Q46" s="52" t="s">
        <v>78</v>
      </c>
      <c r="R46" s="52" t="s">
        <v>128</v>
      </c>
      <c r="S46" s="52" t="s">
        <v>43</v>
      </c>
      <c r="T46" s="52" t="s">
        <v>5</v>
      </c>
      <c r="U46" s="48" t="s">
        <v>2</v>
      </c>
      <c r="V46" s="86" t="s">
        <v>73</v>
      </c>
      <c r="W46" s="86" t="s">
        <v>73</v>
      </c>
      <c r="X46" s="87" t="s">
        <v>21</v>
      </c>
      <c r="Z46" s="88" t="s">
        <v>7</v>
      </c>
    </row>
    <row r="47" spans="1:26" ht="15.75" thickBot="1" x14ac:dyDescent="0.3">
      <c r="A47" s="80">
        <v>1484419</v>
      </c>
      <c r="B47" s="80" t="s">
        <v>112</v>
      </c>
      <c r="C47" s="450">
        <v>1152</v>
      </c>
      <c r="D47" s="450">
        <v>1328</v>
      </c>
      <c r="E47" s="450">
        <v>1062</v>
      </c>
      <c r="F47" s="451">
        <f>E47/D47</f>
        <v>0.79969879518072284</v>
      </c>
      <c r="G47" s="54">
        <v>45020</v>
      </c>
      <c r="H47" s="347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92"/>
      <c r="U47" s="199"/>
      <c r="V47" s="200"/>
      <c r="W47" s="199"/>
      <c r="X47" s="93" t="s">
        <v>79</v>
      </c>
      <c r="Z47" s="45" t="s">
        <v>134</v>
      </c>
    </row>
    <row r="48" spans="1:26" x14ac:dyDescent="0.2">
      <c r="A48" s="55"/>
      <c r="B48" s="56"/>
      <c r="C48" s="56"/>
      <c r="D48" s="56"/>
      <c r="E48" s="56"/>
      <c r="F48" s="56"/>
      <c r="G48" s="57"/>
      <c r="H48" s="348">
        <v>127</v>
      </c>
      <c r="I48" s="65"/>
      <c r="J48" s="65">
        <v>9</v>
      </c>
      <c r="K48" s="65"/>
      <c r="L48" s="65"/>
      <c r="M48" s="65"/>
      <c r="N48" s="65"/>
      <c r="O48" s="65"/>
      <c r="P48" s="65"/>
      <c r="Q48" s="65"/>
      <c r="R48" s="65"/>
      <c r="S48" s="65">
        <v>37</v>
      </c>
      <c r="T48" s="349">
        <f>SUM(H48,J48,L48,N48,P48,R48,S48)</f>
        <v>173</v>
      </c>
      <c r="U48" s="216">
        <f>($T48)/$D$47</f>
        <v>0.13027108433734941</v>
      </c>
      <c r="V48" s="350">
        <f>D47</f>
        <v>1328</v>
      </c>
      <c r="W48" s="350"/>
      <c r="X48" s="351" t="s">
        <v>16</v>
      </c>
      <c r="Y48" s="47">
        <f>T48</f>
        <v>173</v>
      </c>
      <c r="Z48" s="352"/>
    </row>
    <row r="49" spans="1:26" x14ac:dyDescent="0.2">
      <c r="A49" s="58"/>
      <c r="B49" s="353"/>
      <c r="C49" s="353"/>
      <c r="D49" s="353"/>
      <c r="E49" s="353"/>
      <c r="F49" s="353"/>
      <c r="G49" s="354"/>
      <c r="H49" s="355">
        <v>2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>
        <v>2</v>
      </c>
      <c r="T49" s="356">
        <f t="shared" ref="T49:T72" si="8">SUM(H49,J49,L49,N49,P49,R49,S49)</f>
        <v>4</v>
      </c>
      <c r="U49" s="216">
        <f t="shared" ref="U49:U77" si="9">($T49)/$D$47</f>
        <v>3.0120481927710845E-3</v>
      </c>
      <c r="V49" s="350">
        <f>D47</f>
        <v>1328</v>
      </c>
      <c r="W49" s="350"/>
      <c r="X49" s="357" t="s">
        <v>6</v>
      </c>
      <c r="Y49" s="47">
        <f t="shared" ref="Y49:Y59" si="10">T49</f>
        <v>4</v>
      </c>
      <c r="Z49" s="358" t="s">
        <v>135</v>
      </c>
    </row>
    <row r="50" spans="1:26" x14ac:dyDescent="0.2">
      <c r="A50" s="58"/>
      <c r="B50" s="353"/>
      <c r="C50" s="353"/>
      <c r="D50" s="353"/>
      <c r="E50" s="353"/>
      <c r="F50" s="353"/>
      <c r="G50" s="354"/>
      <c r="H50" s="355">
        <v>19</v>
      </c>
      <c r="I50" s="67"/>
      <c r="J50" s="67">
        <v>9</v>
      </c>
      <c r="K50" s="67"/>
      <c r="L50" s="67"/>
      <c r="M50" s="67"/>
      <c r="N50" s="67"/>
      <c r="O50" s="67"/>
      <c r="P50" s="67"/>
      <c r="Q50" s="67"/>
      <c r="R50" s="67"/>
      <c r="S50" s="67">
        <v>6</v>
      </c>
      <c r="T50" s="356">
        <f t="shared" si="8"/>
        <v>34</v>
      </c>
      <c r="U50" s="216">
        <f t="shared" si="9"/>
        <v>2.5602409638554216E-2</v>
      </c>
      <c r="V50" s="350">
        <f>D47</f>
        <v>1328</v>
      </c>
      <c r="W50" s="350"/>
      <c r="X50" s="357" t="s">
        <v>14</v>
      </c>
      <c r="Y50" s="47">
        <f t="shared" si="10"/>
        <v>34</v>
      </c>
      <c r="Z50" s="358" t="s">
        <v>176</v>
      </c>
    </row>
    <row r="51" spans="1:26" x14ac:dyDescent="0.2">
      <c r="A51" s="58"/>
      <c r="B51" s="353"/>
      <c r="C51" s="353"/>
      <c r="D51" s="353"/>
      <c r="E51" s="353"/>
      <c r="F51" s="353"/>
      <c r="G51" s="354"/>
      <c r="H51" s="355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356">
        <f t="shared" si="8"/>
        <v>0</v>
      </c>
      <c r="U51" s="216">
        <f t="shared" si="9"/>
        <v>0</v>
      </c>
      <c r="V51" s="350">
        <f>D47</f>
        <v>1328</v>
      </c>
      <c r="W51" s="350"/>
      <c r="X51" s="357" t="s">
        <v>15</v>
      </c>
      <c r="Y51" s="47">
        <f t="shared" si="10"/>
        <v>0</v>
      </c>
      <c r="Z51" s="359"/>
    </row>
    <row r="52" spans="1:26" x14ac:dyDescent="0.2">
      <c r="A52" s="58"/>
      <c r="B52" s="353"/>
      <c r="C52" s="353"/>
      <c r="D52" s="353"/>
      <c r="E52" s="353"/>
      <c r="F52" s="353"/>
      <c r="G52" s="354"/>
      <c r="H52" s="355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356">
        <f t="shared" si="8"/>
        <v>0</v>
      </c>
      <c r="U52" s="216">
        <f t="shared" si="9"/>
        <v>0</v>
      </c>
      <c r="V52" s="350">
        <f>D47</f>
        <v>1328</v>
      </c>
      <c r="W52" s="350"/>
      <c r="X52" s="357" t="s">
        <v>32</v>
      </c>
      <c r="Y52" s="47">
        <f t="shared" si="10"/>
        <v>0</v>
      </c>
      <c r="Z52" s="359"/>
    </row>
    <row r="53" spans="1:26" x14ac:dyDescent="0.2">
      <c r="A53" s="58"/>
      <c r="B53" s="353"/>
      <c r="C53" s="353"/>
      <c r="D53" s="353"/>
      <c r="E53" s="353"/>
      <c r="F53" s="353"/>
      <c r="G53" s="354"/>
      <c r="H53" s="355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356">
        <f t="shared" si="8"/>
        <v>0</v>
      </c>
      <c r="U53" s="216">
        <f t="shared" si="9"/>
        <v>0</v>
      </c>
      <c r="V53" s="350">
        <f>D47</f>
        <v>1328</v>
      </c>
      <c r="W53" s="350"/>
      <c r="X53" s="357" t="s">
        <v>33</v>
      </c>
      <c r="Y53" s="47">
        <f t="shared" si="10"/>
        <v>0</v>
      </c>
      <c r="Z53" s="359"/>
    </row>
    <row r="54" spans="1:26" x14ac:dyDescent="0.2">
      <c r="A54" s="58"/>
      <c r="B54" s="353"/>
      <c r="C54" s="353"/>
      <c r="D54" s="353"/>
      <c r="E54" s="353"/>
      <c r="F54" s="353"/>
      <c r="G54" s="354"/>
      <c r="H54" s="355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356">
        <f t="shared" si="8"/>
        <v>0</v>
      </c>
      <c r="U54" s="216">
        <f t="shared" si="9"/>
        <v>0</v>
      </c>
      <c r="V54" s="350">
        <f>D47</f>
        <v>1328</v>
      </c>
      <c r="W54" s="350"/>
      <c r="X54" s="357" t="s">
        <v>211</v>
      </c>
      <c r="Y54" s="47">
        <f t="shared" si="10"/>
        <v>0</v>
      </c>
      <c r="Z54" s="359"/>
    </row>
    <row r="55" spans="1:26" x14ac:dyDescent="0.2">
      <c r="A55" s="58"/>
      <c r="B55" s="353"/>
      <c r="C55" s="353"/>
      <c r="D55" s="353"/>
      <c r="E55" s="353"/>
      <c r="F55" s="353" t="s">
        <v>109</v>
      </c>
      <c r="G55" s="354"/>
      <c r="H55" s="355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356">
        <f t="shared" si="8"/>
        <v>0</v>
      </c>
      <c r="U55" s="216">
        <f t="shared" si="9"/>
        <v>0</v>
      </c>
      <c r="V55" s="350">
        <f>D47</f>
        <v>1328</v>
      </c>
      <c r="W55" s="350"/>
      <c r="X55" s="357" t="s">
        <v>31</v>
      </c>
      <c r="Y55" s="47">
        <f t="shared" si="10"/>
        <v>0</v>
      </c>
      <c r="Z55" s="359"/>
    </row>
    <row r="56" spans="1:26" x14ac:dyDescent="0.2">
      <c r="A56" s="58"/>
      <c r="B56" s="353"/>
      <c r="C56" s="353"/>
      <c r="D56" s="353"/>
      <c r="E56" s="353"/>
      <c r="F56" s="353"/>
      <c r="G56" s="354"/>
      <c r="H56" s="355">
        <v>1</v>
      </c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356">
        <f t="shared" si="8"/>
        <v>1</v>
      </c>
      <c r="U56" s="216">
        <f t="shared" si="9"/>
        <v>7.5301204819277112E-4</v>
      </c>
      <c r="V56" s="350">
        <f>D47</f>
        <v>1328</v>
      </c>
      <c r="W56" s="350"/>
      <c r="X56" s="357" t="s">
        <v>0</v>
      </c>
      <c r="Y56" s="47">
        <f t="shared" si="10"/>
        <v>1</v>
      </c>
      <c r="Z56" s="360"/>
    </row>
    <row r="57" spans="1:26" x14ac:dyDescent="0.2">
      <c r="A57" s="58"/>
      <c r="B57" s="353"/>
      <c r="C57" s="353"/>
      <c r="D57" s="353"/>
      <c r="E57" s="353"/>
      <c r="F57" s="353"/>
      <c r="G57" s="354"/>
      <c r="H57" s="355">
        <v>1</v>
      </c>
      <c r="I57" s="67"/>
      <c r="J57" s="67">
        <v>1</v>
      </c>
      <c r="K57" s="67"/>
      <c r="L57" s="67"/>
      <c r="M57" s="67"/>
      <c r="N57" s="67"/>
      <c r="O57" s="67"/>
      <c r="P57" s="67"/>
      <c r="Q57" s="67"/>
      <c r="R57" s="67"/>
      <c r="S57" s="67"/>
      <c r="T57" s="356">
        <f t="shared" si="8"/>
        <v>2</v>
      </c>
      <c r="U57" s="216">
        <f t="shared" si="9"/>
        <v>1.5060240963855422E-3</v>
      </c>
      <c r="V57" s="350">
        <f>D47</f>
        <v>1328</v>
      </c>
      <c r="W57" s="350"/>
      <c r="X57" s="357" t="s">
        <v>12</v>
      </c>
      <c r="Y57" s="47">
        <f t="shared" si="10"/>
        <v>2</v>
      </c>
      <c r="Z57" s="360"/>
    </row>
    <row r="58" spans="1:26" x14ac:dyDescent="0.2">
      <c r="A58" s="58"/>
      <c r="B58" s="353"/>
      <c r="C58" s="353"/>
      <c r="D58" s="353"/>
      <c r="E58" s="353"/>
      <c r="F58" s="353"/>
      <c r="G58" s="354"/>
      <c r="H58" s="355">
        <v>1</v>
      </c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356">
        <f t="shared" si="8"/>
        <v>1</v>
      </c>
      <c r="U58" s="216">
        <f t="shared" si="9"/>
        <v>7.5301204819277112E-4</v>
      </c>
      <c r="V58" s="350">
        <f>D47</f>
        <v>1328</v>
      </c>
      <c r="W58" s="350"/>
      <c r="X58" s="357" t="s">
        <v>35</v>
      </c>
      <c r="Y58" s="47">
        <f t="shared" si="10"/>
        <v>1</v>
      </c>
      <c r="Z58" s="360"/>
    </row>
    <row r="59" spans="1:26" x14ac:dyDescent="0.2">
      <c r="A59" s="58"/>
      <c r="B59" s="353"/>
      <c r="C59" s="353"/>
      <c r="D59" s="353"/>
      <c r="E59" s="353"/>
      <c r="F59" s="353"/>
      <c r="G59" s="354"/>
      <c r="H59" s="361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362">
        <f t="shared" si="8"/>
        <v>0</v>
      </c>
      <c r="U59" s="216">
        <f t="shared" si="9"/>
        <v>0</v>
      </c>
      <c r="V59" s="350">
        <f>D47</f>
        <v>1328</v>
      </c>
      <c r="W59" s="350"/>
      <c r="X59" s="178" t="s">
        <v>180</v>
      </c>
      <c r="Y59" s="47">
        <f t="shared" si="10"/>
        <v>0</v>
      </c>
      <c r="Z59" s="360"/>
    </row>
    <row r="60" spans="1:26" ht="15.75" x14ac:dyDescent="0.2">
      <c r="A60" s="58"/>
      <c r="B60" s="353"/>
      <c r="C60" s="353"/>
      <c r="D60" s="353"/>
      <c r="E60" s="353"/>
      <c r="F60" s="353"/>
      <c r="G60" s="62"/>
      <c r="H60" s="364"/>
      <c r="I60" s="67"/>
      <c r="J60" s="72"/>
      <c r="K60" s="67"/>
      <c r="L60" s="67"/>
      <c r="M60" s="67"/>
      <c r="N60" s="67"/>
      <c r="O60" s="67"/>
      <c r="P60" s="67"/>
      <c r="Q60" s="67"/>
      <c r="R60" s="67"/>
      <c r="S60" s="67"/>
      <c r="T60" s="356">
        <f t="shared" si="8"/>
        <v>0</v>
      </c>
      <c r="U60" s="216">
        <f t="shared" si="9"/>
        <v>0</v>
      </c>
      <c r="V60" s="350">
        <f>D47</f>
        <v>1328</v>
      </c>
      <c r="W60" s="350"/>
      <c r="X60" s="365" t="s">
        <v>200</v>
      </c>
      <c r="Z60" s="366"/>
    </row>
    <row r="61" spans="1:26" x14ac:dyDescent="0.2">
      <c r="A61" s="58"/>
      <c r="B61" s="353"/>
      <c r="C61" s="353"/>
      <c r="D61" s="353"/>
      <c r="E61" s="353"/>
      <c r="F61" s="353"/>
      <c r="G61" s="62"/>
      <c r="H61" s="3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356">
        <f t="shared" si="8"/>
        <v>0</v>
      </c>
      <c r="U61" s="216">
        <f t="shared" si="9"/>
        <v>0</v>
      </c>
      <c r="V61" s="350">
        <f>D47</f>
        <v>1328</v>
      </c>
      <c r="W61" s="350"/>
      <c r="X61" s="357" t="s">
        <v>47</v>
      </c>
      <c r="Z61" s="352"/>
    </row>
    <row r="62" spans="1:26" x14ac:dyDescent="0.2">
      <c r="A62" s="58"/>
      <c r="B62" s="353"/>
      <c r="C62" s="353"/>
      <c r="D62" s="353"/>
      <c r="E62" s="353"/>
      <c r="F62" s="353"/>
      <c r="G62" s="354"/>
      <c r="H62" s="355"/>
      <c r="I62" s="364"/>
      <c r="J62" s="67">
        <v>1</v>
      </c>
      <c r="K62" s="67"/>
      <c r="L62" s="67"/>
      <c r="M62" s="67"/>
      <c r="N62" s="67"/>
      <c r="O62" s="67"/>
      <c r="P62" s="67"/>
      <c r="Q62" s="67"/>
      <c r="R62" s="67"/>
      <c r="S62" s="67"/>
      <c r="T62" s="356">
        <f t="shared" si="8"/>
        <v>1</v>
      </c>
      <c r="U62" s="216">
        <f t="shared" si="9"/>
        <v>7.5301204819277112E-4</v>
      </c>
      <c r="V62" s="350"/>
      <c r="W62" s="350"/>
      <c r="X62" s="357" t="s">
        <v>84</v>
      </c>
      <c r="Z62" s="352"/>
    </row>
    <row r="63" spans="1:26" ht="15.75" thickBot="1" x14ac:dyDescent="0.25">
      <c r="A63" s="58"/>
      <c r="B63" s="353"/>
      <c r="C63" s="353"/>
      <c r="D63" s="353"/>
      <c r="E63" s="353"/>
      <c r="F63" s="353"/>
      <c r="G63" s="354"/>
      <c r="H63" s="368"/>
      <c r="I63" s="207"/>
      <c r="J63" s="207">
        <v>4</v>
      </c>
      <c r="K63" s="207"/>
      <c r="L63" s="207"/>
      <c r="M63" s="207"/>
      <c r="N63" s="207"/>
      <c r="O63" s="207"/>
      <c r="P63" s="207"/>
      <c r="Q63" s="207"/>
      <c r="R63" s="207"/>
      <c r="S63" s="207"/>
      <c r="T63" s="369">
        <f t="shared" si="8"/>
        <v>4</v>
      </c>
      <c r="U63" s="320">
        <f t="shared" si="9"/>
        <v>3.0120481927710845E-3</v>
      </c>
      <c r="V63" s="350">
        <f>D47</f>
        <v>1328</v>
      </c>
      <c r="W63" s="370"/>
      <c r="X63" s="371" t="s">
        <v>29</v>
      </c>
      <c r="Y63" s="47">
        <f t="shared" ref="Y63:Y73" si="11">T63</f>
        <v>4</v>
      </c>
      <c r="Z63" s="372"/>
    </row>
    <row r="64" spans="1:26" x14ac:dyDescent="0.2">
      <c r="A64" s="58"/>
      <c r="B64" s="353"/>
      <c r="C64" s="353" t="s">
        <v>123</v>
      </c>
      <c r="D64" s="353"/>
      <c r="E64" s="353"/>
      <c r="F64" s="353"/>
      <c r="G64" s="354"/>
      <c r="H64" s="373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356">
        <f t="shared" si="8"/>
        <v>0</v>
      </c>
      <c r="U64" s="216">
        <f t="shared" si="9"/>
        <v>0</v>
      </c>
      <c r="V64" s="350">
        <f>D47</f>
        <v>1328</v>
      </c>
      <c r="W64" s="350"/>
      <c r="X64" s="374" t="s">
        <v>11</v>
      </c>
      <c r="Y64" s="47">
        <f t="shared" si="11"/>
        <v>0</v>
      </c>
      <c r="Z64" s="352"/>
    </row>
    <row r="65" spans="1:26" x14ac:dyDescent="0.2">
      <c r="A65" s="58"/>
      <c r="B65" s="353"/>
      <c r="C65" s="353"/>
      <c r="D65" s="353"/>
      <c r="E65" s="353"/>
      <c r="F65" s="353"/>
      <c r="G65" s="354"/>
      <c r="H65" s="375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356">
        <f t="shared" si="8"/>
        <v>0</v>
      </c>
      <c r="U65" s="216">
        <f t="shared" si="9"/>
        <v>0</v>
      </c>
      <c r="V65" s="350">
        <f>D47</f>
        <v>1328</v>
      </c>
      <c r="W65" s="350"/>
      <c r="X65" s="357" t="s">
        <v>30</v>
      </c>
      <c r="Y65" s="47">
        <f t="shared" si="11"/>
        <v>0</v>
      </c>
      <c r="Z65" s="352"/>
    </row>
    <row r="66" spans="1:26" x14ac:dyDescent="0.2">
      <c r="A66" s="58"/>
      <c r="B66" s="353"/>
      <c r="C66" s="353"/>
      <c r="D66" s="353"/>
      <c r="E66" s="353"/>
      <c r="F66" s="353"/>
      <c r="G66" s="354"/>
      <c r="H66" s="375"/>
      <c r="I66" s="67">
        <v>1</v>
      </c>
      <c r="J66" s="67">
        <v>2</v>
      </c>
      <c r="K66" s="67"/>
      <c r="L66" s="67"/>
      <c r="M66" s="67"/>
      <c r="N66" s="67"/>
      <c r="O66" s="67"/>
      <c r="P66" s="67"/>
      <c r="Q66" s="67"/>
      <c r="R66" s="67"/>
      <c r="S66" s="67">
        <v>2</v>
      </c>
      <c r="T66" s="356">
        <f t="shared" si="8"/>
        <v>4</v>
      </c>
      <c r="U66" s="216">
        <f t="shared" si="9"/>
        <v>3.0120481927710845E-3</v>
      </c>
      <c r="V66" s="350">
        <f>D47</f>
        <v>1328</v>
      </c>
      <c r="W66" s="350"/>
      <c r="X66" s="357" t="s">
        <v>3</v>
      </c>
      <c r="Y66" s="47">
        <f t="shared" si="11"/>
        <v>4</v>
      </c>
      <c r="Z66" s="359"/>
    </row>
    <row r="67" spans="1:26" x14ac:dyDescent="0.2">
      <c r="A67" s="58"/>
      <c r="B67" s="353"/>
      <c r="C67" s="353"/>
      <c r="D67" s="353"/>
      <c r="E67" s="353"/>
      <c r="F67" s="353"/>
      <c r="G67" s="354"/>
      <c r="H67" s="375"/>
      <c r="I67" s="67">
        <v>7</v>
      </c>
      <c r="J67" s="67">
        <v>3</v>
      </c>
      <c r="K67" s="67"/>
      <c r="L67" s="67"/>
      <c r="M67" s="67"/>
      <c r="N67" s="67"/>
      <c r="O67" s="67"/>
      <c r="P67" s="67"/>
      <c r="Q67" s="67"/>
      <c r="R67" s="67"/>
      <c r="S67" s="67"/>
      <c r="T67" s="356">
        <f t="shared" si="8"/>
        <v>3</v>
      </c>
      <c r="U67" s="216">
        <f t="shared" si="9"/>
        <v>2.2590361445783132E-3</v>
      </c>
      <c r="V67" s="350">
        <f>D47</f>
        <v>1328</v>
      </c>
      <c r="W67" s="350"/>
      <c r="X67" s="357" t="s">
        <v>8</v>
      </c>
      <c r="Y67" s="47">
        <f t="shared" si="11"/>
        <v>3</v>
      </c>
      <c r="Z67" s="360"/>
    </row>
    <row r="68" spans="1:26" x14ac:dyDescent="0.2">
      <c r="A68" s="58"/>
      <c r="B68" s="353"/>
      <c r="C68" s="353"/>
      <c r="D68" s="353"/>
      <c r="E68" s="353"/>
      <c r="F68" s="353"/>
      <c r="G68" s="354"/>
      <c r="H68" s="375"/>
      <c r="I68" s="67">
        <v>1</v>
      </c>
      <c r="J68" s="67">
        <v>3</v>
      </c>
      <c r="K68" s="67"/>
      <c r="L68" s="67"/>
      <c r="M68" s="67"/>
      <c r="N68" s="67"/>
      <c r="O68" s="67"/>
      <c r="P68" s="67"/>
      <c r="Q68" s="67"/>
      <c r="R68" s="67"/>
      <c r="S68" s="67"/>
      <c r="T68" s="356">
        <f t="shared" si="8"/>
        <v>3</v>
      </c>
      <c r="U68" s="216">
        <f t="shared" si="9"/>
        <v>2.2590361445783132E-3</v>
      </c>
      <c r="V68" s="350">
        <f>D47</f>
        <v>1328</v>
      </c>
      <c r="W68" s="350"/>
      <c r="X68" s="357" t="s">
        <v>9</v>
      </c>
      <c r="Y68" s="47">
        <f t="shared" si="11"/>
        <v>3</v>
      </c>
      <c r="Z68" s="360"/>
    </row>
    <row r="69" spans="1:26" x14ac:dyDescent="0.2">
      <c r="A69" s="58"/>
      <c r="B69" s="353"/>
      <c r="C69" s="353"/>
      <c r="D69" s="353"/>
      <c r="E69" s="353"/>
      <c r="F69" s="353"/>
      <c r="G69" s="354"/>
      <c r="H69" s="375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356">
        <f t="shared" si="8"/>
        <v>0</v>
      </c>
      <c r="U69" s="216">
        <f t="shared" si="9"/>
        <v>0</v>
      </c>
      <c r="V69" s="350">
        <f>D47</f>
        <v>1328</v>
      </c>
      <c r="W69" s="350"/>
      <c r="X69" s="357" t="s">
        <v>81</v>
      </c>
      <c r="Y69" s="47">
        <f t="shared" si="11"/>
        <v>0</v>
      </c>
      <c r="Z69" s="352" t="s">
        <v>212</v>
      </c>
    </row>
    <row r="70" spans="1:26" x14ac:dyDescent="0.2">
      <c r="A70" s="58"/>
      <c r="B70" s="353"/>
      <c r="C70" s="353"/>
      <c r="D70" s="353"/>
      <c r="E70" s="353"/>
      <c r="F70" s="353"/>
      <c r="G70" s="354"/>
      <c r="H70" s="375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356">
        <f t="shared" si="8"/>
        <v>0</v>
      </c>
      <c r="U70" s="216">
        <f t="shared" si="9"/>
        <v>0</v>
      </c>
      <c r="V70" s="350">
        <f>D47</f>
        <v>1328</v>
      </c>
      <c r="W70" s="350"/>
      <c r="X70" s="357" t="s">
        <v>20</v>
      </c>
      <c r="Y70" s="47">
        <f t="shared" si="11"/>
        <v>0</v>
      </c>
      <c r="Z70" s="352" t="s">
        <v>237</v>
      </c>
    </row>
    <row r="71" spans="1:26" x14ac:dyDescent="0.2">
      <c r="A71" s="58"/>
      <c r="B71" s="353"/>
      <c r="C71" s="353"/>
      <c r="D71" s="353"/>
      <c r="E71" s="353"/>
      <c r="F71" s="353"/>
      <c r="G71" s="354"/>
      <c r="H71" s="375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356">
        <f t="shared" si="8"/>
        <v>0</v>
      </c>
      <c r="U71" s="216">
        <f t="shared" si="9"/>
        <v>0</v>
      </c>
      <c r="V71" s="350">
        <f>D47</f>
        <v>1328</v>
      </c>
      <c r="W71" s="350"/>
      <c r="X71" s="357" t="s">
        <v>82</v>
      </c>
      <c r="Y71" s="47">
        <f t="shared" si="11"/>
        <v>0</v>
      </c>
      <c r="Z71" s="359"/>
    </row>
    <row r="72" spans="1:26" x14ac:dyDescent="0.2">
      <c r="A72" s="58"/>
      <c r="B72" s="353"/>
      <c r="C72" s="353"/>
      <c r="D72" s="353"/>
      <c r="E72" s="353"/>
      <c r="F72" s="353"/>
      <c r="G72" s="354"/>
      <c r="H72" s="375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>
        <v>1</v>
      </c>
      <c r="T72" s="356">
        <f t="shared" si="8"/>
        <v>1</v>
      </c>
      <c r="U72" s="216">
        <f t="shared" si="9"/>
        <v>7.5301204819277112E-4</v>
      </c>
      <c r="V72" s="350">
        <f>D47</f>
        <v>1328</v>
      </c>
      <c r="W72" s="350"/>
      <c r="X72" s="357" t="s">
        <v>10</v>
      </c>
      <c r="Y72" s="47">
        <f t="shared" si="11"/>
        <v>1</v>
      </c>
      <c r="Z72" s="360"/>
    </row>
    <row r="73" spans="1:26" x14ac:dyDescent="0.2">
      <c r="A73" s="58"/>
      <c r="B73" s="353"/>
      <c r="C73" s="353"/>
      <c r="D73" s="353"/>
      <c r="E73" s="353"/>
      <c r="F73" s="353"/>
      <c r="G73" s="354"/>
      <c r="H73" s="375"/>
      <c r="I73" s="67">
        <v>5</v>
      </c>
      <c r="J73" s="67">
        <v>7</v>
      </c>
      <c r="K73" s="67"/>
      <c r="L73" s="67"/>
      <c r="M73" s="67"/>
      <c r="N73" s="67"/>
      <c r="O73" s="67"/>
      <c r="P73" s="67"/>
      <c r="Q73" s="67"/>
      <c r="R73" s="67"/>
      <c r="S73" s="67"/>
      <c r="T73" s="356">
        <f>SUM(H73,J73,L73,N73,P73,R73,S73)</f>
        <v>7</v>
      </c>
      <c r="U73" s="216">
        <f t="shared" si="9"/>
        <v>5.2710843373493972E-3</v>
      </c>
      <c r="V73" s="350">
        <f>D47</f>
        <v>1328</v>
      </c>
      <c r="W73" s="350"/>
      <c r="X73" s="357" t="s">
        <v>13</v>
      </c>
      <c r="Y73" s="47">
        <f t="shared" si="11"/>
        <v>7</v>
      </c>
      <c r="Z73" s="360"/>
    </row>
    <row r="74" spans="1:26" x14ac:dyDescent="0.2">
      <c r="A74" s="58"/>
      <c r="B74" s="353"/>
      <c r="C74" s="353"/>
      <c r="D74" s="353"/>
      <c r="E74" s="353"/>
      <c r="F74" s="353"/>
      <c r="G74" s="354"/>
      <c r="H74" s="355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356">
        <f>SUM(H74,J74,L74,N74,P74,R74,S74)</f>
        <v>0</v>
      </c>
      <c r="U74" s="216">
        <f t="shared" si="9"/>
        <v>0</v>
      </c>
      <c r="V74" s="350" t="str">
        <f>D46</f>
        <v>Build QTY</v>
      </c>
      <c r="W74" s="350"/>
      <c r="X74" s="357" t="s">
        <v>100</v>
      </c>
      <c r="Y74" s="47">
        <f t="shared" ref="Y74:Y85" si="12">T75</f>
        <v>0</v>
      </c>
      <c r="Z74" s="359"/>
    </row>
    <row r="75" spans="1:26" ht="15.75" x14ac:dyDescent="0.2">
      <c r="A75" s="58"/>
      <c r="B75" s="353"/>
      <c r="C75" s="353"/>
      <c r="D75" s="353"/>
      <c r="E75" s="353"/>
      <c r="F75" s="353"/>
      <c r="G75" s="354"/>
      <c r="H75" s="355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356">
        <f>SUM(H75,J75,L75,N75,P75,R75,S75)</f>
        <v>0</v>
      </c>
      <c r="U75" s="216">
        <f t="shared" si="9"/>
        <v>0</v>
      </c>
      <c r="V75" s="350">
        <f>D47</f>
        <v>1328</v>
      </c>
      <c r="W75" s="350"/>
      <c r="X75" s="376" t="s">
        <v>89</v>
      </c>
      <c r="Y75" s="47">
        <f t="shared" si="12"/>
        <v>0</v>
      </c>
      <c r="Z75" s="359"/>
    </row>
    <row r="76" spans="1:26" x14ac:dyDescent="0.2">
      <c r="A76" s="58"/>
      <c r="B76" s="353"/>
      <c r="C76" s="353"/>
      <c r="D76" s="353"/>
      <c r="E76" s="353"/>
      <c r="F76" s="353"/>
      <c r="G76" s="354"/>
      <c r="H76" s="355"/>
      <c r="I76" s="67">
        <v>1</v>
      </c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356">
        <f>SUM(H76,J76,L76,N76,P76,R76,S76)</f>
        <v>0</v>
      </c>
      <c r="U76" s="216">
        <f t="shared" si="9"/>
        <v>0</v>
      </c>
      <c r="V76" s="350">
        <f>D47</f>
        <v>1328</v>
      </c>
      <c r="W76" s="350"/>
      <c r="X76" s="357" t="s">
        <v>84</v>
      </c>
      <c r="Y76" s="47">
        <f t="shared" si="12"/>
        <v>3</v>
      </c>
      <c r="Z76" s="360"/>
    </row>
    <row r="77" spans="1:26" ht="15.75" thickBot="1" x14ac:dyDescent="0.25">
      <c r="A77" s="58"/>
      <c r="B77" s="353"/>
      <c r="C77" s="353"/>
      <c r="D77" s="353"/>
      <c r="E77" s="353"/>
      <c r="F77" s="353"/>
      <c r="G77" s="354"/>
      <c r="H77" s="361"/>
      <c r="I77" s="72"/>
      <c r="J77" s="72"/>
      <c r="K77" s="72"/>
      <c r="L77" s="72"/>
      <c r="M77" s="72"/>
      <c r="N77" s="72"/>
      <c r="O77" s="72"/>
      <c r="P77" s="72"/>
      <c r="Q77" s="72"/>
      <c r="R77" s="72">
        <v>3</v>
      </c>
      <c r="S77" s="72"/>
      <c r="T77" s="356">
        <f>SUM(H77,J77,L77,N77,P77,R77,S77)</f>
        <v>3</v>
      </c>
      <c r="U77" s="216">
        <f t="shared" si="9"/>
        <v>2.2590361445783132E-3</v>
      </c>
      <c r="V77" s="350">
        <f>D47</f>
        <v>1328</v>
      </c>
      <c r="W77" s="370"/>
      <c r="X77" s="363" t="s">
        <v>124</v>
      </c>
      <c r="Y77" s="47">
        <f t="shared" si="12"/>
        <v>0</v>
      </c>
      <c r="Z77" s="352"/>
    </row>
    <row r="78" spans="1:26" ht="15.75" thickBot="1" x14ac:dyDescent="0.25">
      <c r="A78" s="58"/>
      <c r="B78" s="353"/>
      <c r="C78" s="353"/>
      <c r="D78" s="353"/>
      <c r="E78" s="353"/>
      <c r="F78" s="353"/>
      <c r="G78" s="354"/>
      <c r="H78" s="347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199"/>
      <c r="U78" s="199"/>
      <c r="V78" s="199"/>
      <c r="W78" s="377"/>
      <c r="X78" s="438" t="s">
        <v>85</v>
      </c>
      <c r="Y78" s="47">
        <f t="shared" si="12"/>
        <v>0</v>
      </c>
      <c r="Z78" s="352"/>
    </row>
    <row r="79" spans="1:26" ht="15.75" x14ac:dyDescent="0.2">
      <c r="A79" s="58"/>
      <c r="B79" s="353"/>
      <c r="C79" s="353"/>
      <c r="D79" s="353"/>
      <c r="E79" s="353"/>
      <c r="F79" s="353"/>
      <c r="G79" s="62"/>
      <c r="H79" s="348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378">
        <f t="shared" ref="T79:T86" si="13">SUM(H79,J79,L79,N79,P79,R79,S79)</f>
        <v>0</v>
      </c>
      <c r="U79" s="216">
        <f>($T79)/$D$47</f>
        <v>0</v>
      </c>
      <c r="V79" s="350">
        <f>D47</f>
        <v>1328</v>
      </c>
      <c r="W79" s="379"/>
      <c r="X79" s="275" t="s">
        <v>12</v>
      </c>
      <c r="Y79" s="47">
        <f t="shared" si="12"/>
        <v>0</v>
      </c>
      <c r="Z79" s="103"/>
    </row>
    <row r="80" spans="1:26" x14ac:dyDescent="0.2">
      <c r="A80" s="58"/>
      <c r="B80" s="353"/>
      <c r="C80" s="353"/>
      <c r="D80" s="353"/>
      <c r="E80" s="353"/>
      <c r="F80" s="353"/>
      <c r="G80" s="62"/>
      <c r="H80" s="355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356">
        <f t="shared" si="13"/>
        <v>0</v>
      </c>
      <c r="U80" s="216">
        <f t="shared" ref="U80:U86" si="14">($T80)/$D$47</f>
        <v>0</v>
      </c>
      <c r="V80" s="350">
        <f>D47</f>
        <v>1328</v>
      </c>
      <c r="W80" s="350"/>
      <c r="X80" s="357" t="s">
        <v>183</v>
      </c>
      <c r="Y80" s="47">
        <f t="shared" si="12"/>
        <v>9</v>
      </c>
      <c r="Z80" s="103"/>
    </row>
    <row r="81" spans="1:26" x14ac:dyDescent="0.2">
      <c r="A81" s="58"/>
      <c r="B81" s="353"/>
      <c r="C81" s="353"/>
      <c r="D81" s="353"/>
      <c r="E81" s="353"/>
      <c r="F81" s="353"/>
      <c r="G81" s="62"/>
      <c r="H81" s="355">
        <v>9</v>
      </c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356">
        <f t="shared" si="13"/>
        <v>9</v>
      </c>
      <c r="U81" s="216">
        <f t="shared" si="14"/>
        <v>6.7771084337349399E-3</v>
      </c>
      <c r="V81" s="350">
        <f>D47</f>
        <v>1328</v>
      </c>
      <c r="W81" s="350"/>
      <c r="X81" s="357" t="s">
        <v>75</v>
      </c>
      <c r="Y81" s="47">
        <f t="shared" si="12"/>
        <v>0</v>
      </c>
      <c r="Z81" s="103" t="s">
        <v>189</v>
      </c>
    </row>
    <row r="82" spans="1:26" x14ac:dyDescent="0.2">
      <c r="A82" s="58"/>
      <c r="B82" s="353"/>
      <c r="C82" s="353"/>
      <c r="D82" s="353"/>
      <c r="E82" s="353"/>
      <c r="F82" s="353"/>
      <c r="G82" s="62"/>
      <c r="H82" s="355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356">
        <f t="shared" si="13"/>
        <v>0</v>
      </c>
      <c r="U82" s="216">
        <f t="shared" si="14"/>
        <v>0</v>
      </c>
      <c r="V82" s="350">
        <f>D47</f>
        <v>1328</v>
      </c>
      <c r="W82" s="350"/>
      <c r="X82" s="357" t="s">
        <v>86</v>
      </c>
      <c r="Y82" s="47">
        <f t="shared" si="12"/>
        <v>0</v>
      </c>
      <c r="Z82" s="103" t="s">
        <v>236</v>
      </c>
    </row>
    <row r="83" spans="1:26" x14ac:dyDescent="0.2">
      <c r="A83" s="58"/>
      <c r="B83" s="353"/>
      <c r="C83" s="353"/>
      <c r="D83" s="353"/>
      <c r="E83" s="353"/>
      <c r="F83" s="353"/>
      <c r="G83" s="62"/>
      <c r="H83" s="355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356">
        <f t="shared" si="13"/>
        <v>0</v>
      </c>
      <c r="U83" s="216">
        <f t="shared" si="14"/>
        <v>0</v>
      </c>
      <c r="V83" s="350">
        <f>D47</f>
        <v>1328</v>
      </c>
      <c r="W83" s="350"/>
      <c r="X83" s="178" t="s">
        <v>180</v>
      </c>
      <c r="Y83" s="47">
        <f t="shared" si="12"/>
        <v>8</v>
      </c>
      <c r="Z83" s="426"/>
    </row>
    <row r="84" spans="1:26" x14ac:dyDescent="0.2">
      <c r="A84" s="58"/>
      <c r="B84" s="353"/>
      <c r="C84" s="353"/>
      <c r="D84" s="353"/>
      <c r="E84" s="353"/>
      <c r="F84" s="353"/>
      <c r="G84" s="62"/>
      <c r="H84" s="355">
        <v>8</v>
      </c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356">
        <f t="shared" si="13"/>
        <v>8</v>
      </c>
      <c r="U84" s="216">
        <f t="shared" si="14"/>
        <v>6.024096385542169E-3</v>
      </c>
      <c r="V84" s="350">
        <f>D47</f>
        <v>1328</v>
      </c>
      <c r="W84" s="350"/>
      <c r="X84" s="357" t="s">
        <v>13</v>
      </c>
      <c r="Y84" s="47">
        <f t="shared" si="12"/>
        <v>1</v>
      </c>
      <c r="Z84" s="103"/>
    </row>
    <row r="85" spans="1:26" ht="15.75" x14ac:dyDescent="0.2">
      <c r="A85" s="58"/>
      <c r="B85" s="353"/>
      <c r="C85" s="353"/>
      <c r="D85" s="353"/>
      <c r="E85" s="353"/>
      <c r="F85" s="353"/>
      <c r="G85" s="62"/>
      <c r="H85" s="361">
        <v>1</v>
      </c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356">
        <f t="shared" si="13"/>
        <v>1</v>
      </c>
      <c r="U85" s="216">
        <f t="shared" si="14"/>
        <v>7.5301204819277112E-4</v>
      </c>
      <c r="V85" s="350">
        <f>D47</f>
        <v>1328</v>
      </c>
      <c r="W85" s="350"/>
      <c r="X85" s="380" t="s">
        <v>16</v>
      </c>
      <c r="Y85" s="47">
        <f t="shared" si="12"/>
        <v>7</v>
      </c>
      <c r="Z85" s="103"/>
    </row>
    <row r="86" spans="1:26" ht="15.75" thickBot="1" x14ac:dyDescent="0.25">
      <c r="A86" s="188"/>
      <c r="B86" s="189"/>
      <c r="C86" s="189"/>
      <c r="D86" s="189"/>
      <c r="E86" s="189"/>
      <c r="F86" s="189"/>
      <c r="G86" s="196"/>
      <c r="H86" s="361">
        <v>7</v>
      </c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362">
        <f t="shared" si="13"/>
        <v>7</v>
      </c>
      <c r="U86" s="320">
        <f t="shared" si="14"/>
        <v>5.2710843373493972E-3</v>
      </c>
      <c r="V86" s="350">
        <f>D47</f>
        <v>1328</v>
      </c>
      <c r="W86" s="350"/>
      <c r="X86" s="381" t="s">
        <v>163</v>
      </c>
      <c r="Z86" s="429"/>
    </row>
    <row r="87" spans="1:26" ht="15.75" thickBot="1" x14ac:dyDescent="0.25">
      <c r="G87" s="53" t="s">
        <v>5</v>
      </c>
      <c r="H87" s="63">
        <f>SUM(H48:H86)</f>
        <v>176</v>
      </c>
      <c r="I87" s="63">
        <f>SUM(I48:I86)</f>
        <v>15</v>
      </c>
      <c r="J87" s="63">
        <f t="shared" ref="J87:S87" si="15">SUM(J48:J86)</f>
        <v>39</v>
      </c>
      <c r="K87" s="63">
        <f t="shared" si="15"/>
        <v>0</v>
      </c>
      <c r="L87" s="63">
        <f t="shared" si="15"/>
        <v>0</v>
      </c>
      <c r="M87" s="63">
        <f t="shared" si="15"/>
        <v>0</v>
      </c>
      <c r="N87" s="63">
        <f t="shared" si="15"/>
        <v>0</v>
      </c>
      <c r="O87" s="63">
        <f t="shared" si="15"/>
        <v>0</v>
      </c>
      <c r="P87" s="63">
        <f t="shared" si="15"/>
        <v>0</v>
      </c>
      <c r="Q87" s="63">
        <f t="shared" si="15"/>
        <v>0</v>
      </c>
      <c r="R87" s="63">
        <f t="shared" si="15"/>
        <v>3</v>
      </c>
      <c r="S87" s="63">
        <f t="shared" si="15"/>
        <v>48</v>
      </c>
      <c r="T87" s="382">
        <f>SUM(H87,J87,L87,N87,P87,R87,S87)</f>
        <v>266</v>
      </c>
      <c r="U87" s="216">
        <f>($T87)/$D$47</f>
        <v>0.2003012048192771</v>
      </c>
      <c r="V87" s="350">
        <f>D47</f>
        <v>1328</v>
      </c>
      <c r="W87" s="350"/>
      <c r="X87" s="11"/>
      <c r="Z87" s="7"/>
    </row>
    <row r="90" spans="1:26" ht="15.75" thickBot="1" x14ac:dyDescent="0.3"/>
    <row r="91" spans="1:26" ht="90.75" thickBot="1" x14ac:dyDescent="0.3">
      <c r="A91" s="49" t="s">
        <v>23</v>
      </c>
      <c r="B91" s="49" t="s">
        <v>50</v>
      </c>
      <c r="C91" s="49" t="s">
        <v>55</v>
      </c>
      <c r="D91" s="49" t="s">
        <v>18</v>
      </c>
      <c r="E91" s="48" t="s">
        <v>17</v>
      </c>
      <c r="F91" s="50" t="s">
        <v>1</v>
      </c>
      <c r="G91" s="51" t="s">
        <v>24</v>
      </c>
      <c r="H91" s="52" t="s">
        <v>76</v>
      </c>
      <c r="I91" s="52" t="s">
        <v>77</v>
      </c>
      <c r="J91" s="52" t="s">
        <v>56</v>
      </c>
      <c r="K91" s="52" t="s">
        <v>61</v>
      </c>
      <c r="L91" s="52" t="s">
        <v>57</v>
      </c>
      <c r="M91" s="52" t="s">
        <v>62</v>
      </c>
      <c r="N91" s="52" t="s">
        <v>58</v>
      </c>
      <c r="O91" s="52" t="s">
        <v>63</v>
      </c>
      <c r="P91" s="52" t="s">
        <v>59</v>
      </c>
      <c r="Q91" s="52" t="s">
        <v>78</v>
      </c>
      <c r="R91" s="52" t="s">
        <v>128</v>
      </c>
      <c r="S91" s="52" t="s">
        <v>43</v>
      </c>
      <c r="T91" s="52" t="s">
        <v>5</v>
      </c>
      <c r="U91" s="48" t="s">
        <v>2</v>
      </c>
      <c r="V91" s="86" t="s">
        <v>73</v>
      </c>
      <c r="W91" s="86" t="s">
        <v>73</v>
      </c>
      <c r="X91" s="87" t="s">
        <v>21</v>
      </c>
      <c r="Z91" s="88" t="s">
        <v>7</v>
      </c>
    </row>
    <row r="92" spans="1:26" ht="15.75" thickBot="1" x14ac:dyDescent="0.3">
      <c r="A92" s="80">
        <v>1484420</v>
      </c>
      <c r="B92" s="80" t="s">
        <v>112</v>
      </c>
      <c r="C92" s="450">
        <v>1152</v>
      </c>
      <c r="D92" s="450">
        <v>1337</v>
      </c>
      <c r="E92" s="450">
        <v>1121</v>
      </c>
      <c r="F92" s="451">
        <f>E92/D92</f>
        <v>0.83844427823485412</v>
      </c>
      <c r="G92" s="54">
        <v>45036</v>
      </c>
      <c r="H92" s="347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92"/>
      <c r="U92" s="199"/>
      <c r="V92" s="200"/>
      <c r="W92" s="199"/>
      <c r="X92" s="93" t="s">
        <v>79</v>
      </c>
      <c r="Z92" s="45" t="s">
        <v>134</v>
      </c>
    </row>
    <row r="93" spans="1:26" x14ac:dyDescent="0.2">
      <c r="A93" s="55"/>
      <c r="B93" s="56"/>
      <c r="C93" s="56"/>
      <c r="D93" s="56"/>
      <c r="E93" s="56"/>
      <c r="F93" s="56"/>
      <c r="G93" s="57"/>
      <c r="H93" s="348">
        <v>25</v>
      </c>
      <c r="I93" s="65"/>
      <c r="J93" s="65">
        <v>2</v>
      </c>
      <c r="K93" s="65"/>
      <c r="L93" s="65"/>
      <c r="M93" s="65"/>
      <c r="N93" s="65"/>
      <c r="O93" s="65"/>
      <c r="P93" s="65"/>
      <c r="Q93" s="65"/>
      <c r="R93" s="65"/>
      <c r="S93" s="65">
        <v>17</v>
      </c>
      <c r="T93" s="349">
        <f>SUM(H93,J93,L93,N93,P93,R93,S93)</f>
        <v>44</v>
      </c>
      <c r="U93" s="216">
        <f>($T93)/$D$92</f>
        <v>3.2909498878085267E-2</v>
      </c>
      <c r="V93" s="350">
        <f>D92</f>
        <v>1337</v>
      </c>
      <c r="W93" s="350"/>
      <c r="X93" s="351" t="s">
        <v>16</v>
      </c>
      <c r="Y93" s="47">
        <f>T93</f>
        <v>44</v>
      </c>
      <c r="Z93" s="352"/>
    </row>
    <row r="94" spans="1:26" x14ac:dyDescent="0.2">
      <c r="A94" s="58"/>
      <c r="B94" s="353"/>
      <c r="C94" s="353"/>
      <c r="D94" s="353"/>
      <c r="E94" s="353"/>
      <c r="F94" s="353"/>
      <c r="G94" s="354"/>
      <c r="H94" s="355">
        <v>5</v>
      </c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>
        <v>1</v>
      </c>
      <c r="T94" s="356">
        <f t="shared" ref="T94:T117" si="16">SUM(H94,J94,L94,N94,P94,R94,S94)</f>
        <v>6</v>
      </c>
      <c r="U94" s="216">
        <f t="shared" ref="U94:U122" si="17">($T94)/$D$92</f>
        <v>4.4876589379207179E-3</v>
      </c>
      <c r="V94" s="350">
        <f>D92</f>
        <v>1337</v>
      </c>
      <c r="W94" s="350"/>
      <c r="X94" s="357" t="s">
        <v>6</v>
      </c>
      <c r="Y94" s="47">
        <f t="shared" ref="Y94:Y104" si="18">T94</f>
        <v>6</v>
      </c>
      <c r="Z94" s="358" t="s">
        <v>135</v>
      </c>
    </row>
    <row r="95" spans="1:26" x14ac:dyDescent="0.2">
      <c r="A95" s="58"/>
      <c r="B95" s="353"/>
      <c r="C95" s="353"/>
      <c r="D95" s="353"/>
      <c r="E95" s="353"/>
      <c r="F95" s="353"/>
      <c r="G95" s="354"/>
      <c r="H95" s="355">
        <v>7</v>
      </c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>
        <v>2</v>
      </c>
      <c r="T95" s="356">
        <f t="shared" si="16"/>
        <v>9</v>
      </c>
      <c r="U95" s="216">
        <f t="shared" si="17"/>
        <v>6.7314884068810773E-3</v>
      </c>
      <c r="V95" s="350">
        <f>D92</f>
        <v>1337</v>
      </c>
      <c r="W95" s="350"/>
      <c r="X95" s="357" t="s">
        <v>14</v>
      </c>
      <c r="Y95" s="47">
        <f t="shared" si="18"/>
        <v>9</v>
      </c>
      <c r="Z95" s="358" t="s">
        <v>176</v>
      </c>
    </row>
    <row r="96" spans="1:26" x14ac:dyDescent="0.2">
      <c r="A96" s="58"/>
      <c r="B96" s="353"/>
      <c r="C96" s="353"/>
      <c r="D96" s="353"/>
      <c r="E96" s="353"/>
      <c r="F96" s="353"/>
      <c r="G96" s="354"/>
      <c r="H96" s="355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356">
        <f t="shared" si="16"/>
        <v>0</v>
      </c>
      <c r="U96" s="216">
        <f t="shared" si="17"/>
        <v>0</v>
      </c>
      <c r="V96" s="350">
        <f>D92</f>
        <v>1337</v>
      </c>
      <c r="W96" s="350"/>
      <c r="X96" s="357" t="s">
        <v>15</v>
      </c>
      <c r="Y96" s="47">
        <f t="shared" si="18"/>
        <v>0</v>
      </c>
      <c r="Z96" s="359"/>
    </row>
    <row r="97" spans="1:26" x14ac:dyDescent="0.2">
      <c r="A97" s="58"/>
      <c r="B97" s="353"/>
      <c r="C97" s="353"/>
      <c r="D97" s="353"/>
      <c r="E97" s="353"/>
      <c r="F97" s="353"/>
      <c r="G97" s="354"/>
      <c r="H97" s="355">
        <v>2</v>
      </c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356">
        <f t="shared" si="16"/>
        <v>2</v>
      </c>
      <c r="U97" s="216">
        <f t="shared" si="17"/>
        <v>1.4958863126402393E-3</v>
      </c>
      <c r="V97" s="350">
        <f>D92</f>
        <v>1337</v>
      </c>
      <c r="W97" s="350"/>
      <c r="X97" s="357" t="s">
        <v>32</v>
      </c>
      <c r="Y97" s="47">
        <f t="shared" si="18"/>
        <v>2</v>
      </c>
      <c r="Z97" s="359"/>
    </row>
    <row r="98" spans="1:26" x14ac:dyDescent="0.2">
      <c r="A98" s="58"/>
      <c r="B98" s="353"/>
      <c r="C98" s="353"/>
      <c r="D98" s="353"/>
      <c r="E98" s="353"/>
      <c r="F98" s="353"/>
      <c r="G98" s="354"/>
      <c r="H98" s="355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356">
        <f t="shared" si="16"/>
        <v>0</v>
      </c>
      <c r="U98" s="216">
        <f t="shared" si="17"/>
        <v>0</v>
      </c>
      <c r="V98" s="350">
        <f>D92</f>
        <v>1337</v>
      </c>
      <c r="W98" s="350"/>
      <c r="X98" s="357" t="s">
        <v>33</v>
      </c>
      <c r="Y98" s="47">
        <f t="shared" si="18"/>
        <v>0</v>
      </c>
      <c r="Z98" s="359"/>
    </row>
    <row r="99" spans="1:26" x14ac:dyDescent="0.2">
      <c r="A99" s="58"/>
      <c r="B99" s="353"/>
      <c r="C99" s="353"/>
      <c r="D99" s="353"/>
      <c r="E99" s="353"/>
      <c r="F99" s="353"/>
      <c r="G99" s="354"/>
      <c r="H99" s="355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356">
        <f t="shared" si="16"/>
        <v>0</v>
      </c>
      <c r="U99" s="216">
        <f t="shared" si="17"/>
        <v>0</v>
      </c>
      <c r="V99" s="350">
        <f>D92</f>
        <v>1337</v>
      </c>
      <c r="W99" s="350"/>
      <c r="X99" s="357" t="s">
        <v>211</v>
      </c>
      <c r="Y99" s="47">
        <f t="shared" si="18"/>
        <v>0</v>
      </c>
      <c r="Z99" s="359"/>
    </row>
    <row r="100" spans="1:26" x14ac:dyDescent="0.2">
      <c r="A100" s="58"/>
      <c r="B100" s="353"/>
      <c r="C100" s="353"/>
      <c r="D100" s="353"/>
      <c r="E100" s="353"/>
      <c r="F100" s="353" t="s">
        <v>109</v>
      </c>
      <c r="G100" s="354"/>
      <c r="H100" s="355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356">
        <f t="shared" si="16"/>
        <v>0</v>
      </c>
      <c r="U100" s="216">
        <f t="shared" si="17"/>
        <v>0</v>
      </c>
      <c r="V100" s="350">
        <f>D92</f>
        <v>1337</v>
      </c>
      <c r="W100" s="350"/>
      <c r="X100" s="357" t="s">
        <v>31</v>
      </c>
      <c r="Y100" s="47">
        <f t="shared" si="18"/>
        <v>0</v>
      </c>
      <c r="Z100" s="359"/>
    </row>
    <row r="101" spans="1:26" x14ac:dyDescent="0.2">
      <c r="A101" s="58"/>
      <c r="B101" s="353"/>
      <c r="C101" s="353"/>
      <c r="D101" s="353"/>
      <c r="E101" s="353"/>
      <c r="F101" s="353"/>
      <c r="G101" s="354"/>
      <c r="H101" s="355">
        <v>3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>
        <v>1</v>
      </c>
      <c r="T101" s="356">
        <f t="shared" si="16"/>
        <v>4</v>
      </c>
      <c r="U101" s="216">
        <f t="shared" si="17"/>
        <v>2.9917726252804786E-3</v>
      </c>
      <c r="V101" s="350">
        <f>D92</f>
        <v>1337</v>
      </c>
      <c r="W101" s="350"/>
      <c r="X101" s="357" t="s">
        <v>0</v>
      </c>
      <c r="Y101" s="47">
        <f t="shared" si="18"/>
        <v>4</v>
      </c>
      <c r="Z101" s="360"/>
    </row>
    <row r="102" spans="1:26" x14ac:dyDescent="0.2">
      <c r="A102" s="58"/>
      <c r="B102" s="353"/>
      <c r="C102" s="353"/>
      <c r="D102" s="353"/>
      <c r="E102" s="353"/>
      <c r="F102" s="353"/>
      <c r="G102" s="354"/>
      <c r="H102" s="355">
        <v>8</v>
      </c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>
        <v>1</v>
      </c>
      <c r="T102" s="356">
        <f t="shared" si="16"/>
        <v>9</v>
      </c>
      <c r="U102" s="216">
        <f t="shared" si="17"/>
        <v>6.7314884068810773E-3</v>
      </c>
      <c r="V102" s="350">
        <f>D92</f>
        <v>1337</v>
      </c>
      <c r="W102" s="350"/>
      <c r="X102" s="357" t="s">
        <v>12</v>
      </c>
      <c r="Y102" s="47">
        <f t="shared" si="18"/>
        <v>9</v>
      </c>
      <c r="Z102" s="360"/>
    </row>
    <row r="103" spans="1:26" x14ac:dyDescent="0.2">
      <c r="A103" s="58"/>
      <c r="B103" s="353"/>
      <c r="C103" s="353"/>
      <c r="D103" s="353"/>
      <c r="E103" s="353"/>
      <c r="F103" s="353"/>
      <c r="G103" s="354"/>
      <c r="H103" s="355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356">
        <f t="shared" si="16"/>
        <v>0</v>
      </c>
      <c r="U103" s="216">
        <f t="shared" si="17"/>
        <v>0</v>
      </c>
      <c r="V103" s="350">
        <f>D92</f>
        <v>1337</v>
      </c>
      <c r="W103" s="350"/>
      <c r="X103" s="357" t="s">
        <v>35</v>
      </c>
      <c r="Y103" s="47">
        <f t="shared" si="18"/>
        <v>0</v>
      </c>
      <c r="Z103" s="360"/>
    </row>
    <row r="104" spans="1:26" x14ac:dyDescent="0.2">
      <c r="A104" s="58"/>
      <c r="B104" s="353"/>
      <c r="C104" s="353"/>
      <c r="D104" s="353"/>
      <c r="E104" s="353"/>
      <c r="F104" s="353"/>
      <c r="G104" s="354"/>
      <c r="H104" s="361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362">
        <f t="shared" si="16"/>
        <v>0</v>
      </c>
      <c r="U104" s="216">
        <f t="shared" si="17"/>
        <v>0</v>
      </c>
      <c r="V104" s="350">
        <f>D92</f>
        <v>1337</v>
      </c>
      <c r="W104" s="350"/>
      <c r="X104" s="178" t="s">
        <v>180</v>
      </c>
      <c r="Y104" s="47">
        <f t="shared" si="18"/>
        <v>0</v>
      </c>
      <c r="Z104" s="360"/>
    </row>
    <row r="105" spans="1:26" ht="15.75" x14ac:dyDescent="0.2">
      <c r="A105" s="58"/>
      <c r="B105" s="353"/>
      <c r="C105" s="353"/>
      <c r="D105" s="353"/>
      <c r="E105" s="353"/>
      <c r="F105" s="353"/>
      <c r="G105" s="62"/>
      <c r="H105" s="364"/>
      <c r="I105" s="67"/>
      <c r="J105" s="72"/>
      <c r="K105" s="67"/>
      <c r="L105" s="67"/>
      <c r="M105" s="67"/>
      <c r="N105" s="67"/>
      <c r="O105" s="67"/>
      <c r="P105" s="67"/>
      <c r="Q105" s="67"/>
      <c r="R105" s="67"/>
      <c r="S105" s="67"/>
      <c r="T105" s="356">
        <f t="shared" si="16"/>
        <v>0</v>
      </c>
      <c r="U105" s="216">
        <f t="shared" si="17"/>
        <v>0</v>
      </c>
      <c r="V105" s="350">
        <f>D92</f>
        <v>1337</v>
      </c>
      <c r="W105" s="350"/>
      <c r="X105" s="365" t="s">
        <v>124</v>
      </c>
      <c r="Z105" s="366"/>
    </row>
    <row r="106" spans="1:26" x14ac:dyDescent="0.2">
      <c r="A106" s="58"/>
      <c r="B106" s="353"/>
      <c r="C106" s="353"/>
      <c r="D106" s="353"/>
      <c r="E106" s="353"/>
      <c r="F106" s="353"/>
      <c r="G106" s="62"/>
      <c r="H106" s="3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356">
        <f t="shared" si="16"/>
        <v>0</v>
      </c>
      <c r="U106" s="216">
        <f t="shared" si="17"/>
        <v>0</v>
      </c>
      <c r="V106" s="350">
        <f>D92</f>
        <v>1337</v>
      </c>
      <c r="W106" s="350"/>
      <c r="X106" s="357" t="s">
        <v>47</v>
      </c>
      <c r="Z106" s="352"/>
    </row>
    <row r="107" spans="1:26" x14ac:dyDescent="0.2">
      <c r="A107" s="58"/>
      <c r="B107" s="353"/>
      <c r="C107" s="353"/>
      <c r="D107" s="353"/>
      <c r="E107" s="353"/>
      <c r="F107" s="353"/>
      <c r="G107" s="354"/>
      <c r="H107" s="355"/>
      <c r="I107" s="364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356">
        <f t="shared" si="16"/>
        <v>0</v>
      </c>
      <c r="U107" s="216">
        <f t="shared" si="17"/>
        <v>0</v>
      </c>
      <c r="V107" s="350"/>
      <c r="W107" s="350"/>
      <c r="X107" s="357" t="s">
        <v>84</v>
      </c>
      <c r="Z107" s="352"/>
    </row>
    <row r="108" spans="1:26" ht="15.75" thickBot="1" x14ac:dyDescent="0.25">
      <c r="A108" s="58"/>
      <c r="B108" s="353"/>
      <c r="C108" s="353"/>
      <c r="D108" s="353"/>
      <c r="E108" s="353"/>
      <c r="F108" s="353"/>
      <c r="G108" s="354"/>
      <c r="H108" s="368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369">
        <f t="shared" si="16"/>
        <v>0</v>
      </c>
      <c r="U108" s="320">
        <f t="shared" si="17"/>
        <v>0</v>
      </c>
      <c r="V108" s="350">
        <f>D92</f>
        <v>1337</v>
      </c>
      <c r="W108" s="370"/>
      <c r="X108" s="371" t="s">
        <v>29</v>
      </c>
      <c r="Y108" s="47">
        <f t="shared" ref="Y108:Y118" si="19">T108</f>
        <v>0</v>
      </c>
      <c r="Z108" s="372"/>
    </row>
    <row r="109" spans="1:26" x14ac:dyDescent="0.2">
      <c r="A109" s="58"/>
      <c r="B109" s="353"/>
      <c r="C109" s="353" t="s">
        <v>123</v>
      </c>
      <c r="D109" s="353"/>
      <c r="E109" s="353"/>
      <c r="F109" s="353"/>
      <c r="G109" s="354"/>
      <c r="H109" s="373"/>
      <c r="I109" s="68">
        <v>5</v>
      </c>
      <c r="J109" s="68">
        <v>3</v>
      </c>
      <c r="K109" s="68"/>
      <c r="L109" s="68"/>
      <c r="M109" s="68"/>
      <c r="N109" s="68"/>
      <c r="O109" s="68"/>
      <c r="P109" s="68"/>
      <c r="Q109" s="68"/>
      <c r="R109" s="68"/>
      <c r="S109" s="68"/>
      <c r="T109" s="356">
        <f t="shared" si="16"/>
        <v>3</v>
      </c>
      <c r="U109" s="216">
        <f t="shared" si="17"/>
        <v>2.243829468960359E-3</v>
      </c>
      <c r="V109" s="350">
        <f>D92</f>
        <v>1337</v>
      </c>
      <c r="W109" s="350"/>
      <c r="X109" s="374" t="s">
        <v>11</v>
      </c>
      <c r="Y109" s="47">
        <f t="shared" si="19"/>
        <v>3</v>
      </c>
      <c r="Z109" s="352"/>
    </row>
    <row r="110" spans="1:26" x14ac:dyDescent="0.2">
      <c r="A110" s="58"/>
      <c r="B110" s="353"/>
      <c r="C110" s="353"/>
      <c r="D110" s="353"/>
      <c r="E110" s="353"/>
      <c r="F110" s="353"/>
      <c r="G110" s="354"/>
      <c r="H110" s="375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356">
        <f t="shared" si="16"/>
        <v>0</v>
      </c>
      <c r="U110" s="216">
        <f t="shared" si="17"/>
        <v>0</v>
      </c>
      <c r="V110" s="350">
        <f>D92</f>
        <v>1337</v>
      </c>
      <c r="W110" s="350"/>
      <c r="X110" s="357" t="s">
        <v>30</v>
      </c>
      <c r="Y110" s="47">
        <f t="shared" si="19"/>
        <v>0</v>
      </c>
      <c r="Z110" s="352"/>
    </row>
    <row r="111" spans="1:26" x14ac:dyDescent="0.2">
      <c r="A111" s="58"/>
      <c r="B111" s="353"/>
      <c r="C111" s="353"/>
      <c r="D111" s="353"/>
      <c r="E111" s="353"/>
      <c r="F111" s="353"/>
      <c r="G111" s="354"/>
      <c r="H111" s="375"/>
      <c r="I111" s="67">
        <v>2</v>
      </c>
      <c r="J111" s="67">
        <v>1</v>
      </c>
      <c r="K111" s="67"/>
      <c r="L111" s="67"/>
      <c r="M111" s="67"/>
      <c r="N111" s="67"/>
      <c r="O111" s="67"/>
      <c r="P111" s="67"/>
      <c r="Q111" s="67"/>
      <c r="R111" s="67"/>
      <c r="S111" s="67"/>
      <c r="T111" s="356">
        <f t="shared" si="16"/>
        <v>1</v>
      </c>
      <c r="U111" s="216">
        <f t="shared" si="17"/>
        <v>7.4794315632011965E-4</v>
      </c>
      <c r="V111" s="350">
        <f>D92</f>
        <v>1337</v>
      </c>
      <c r="W111" s="350"/>
      <c r="X111" s="357" t="s">
        <v>3</v>
      </c>
      <c r="Y111" s="47">
        <f t="shared" si="19"/>
        <v>1</v>
      </c>
      <c r="Z111" s="359"/>
    </row>
    <row r="112" spans="1:26" x14ac:dyDescent="0.2">
      <c r="A112" s="58"/>
      <c r="B112" s="353"/>
      <c r="C112" s="353"/>
      <c r="D112" s="353"/>
      <c r="E112" s="353"/>
      <c r="F112" s="353"/>
      <c r="G112" s="354"/>
      <c r="H112" s="375"/>
      <c r="I112" s="67">
        <v>14</v>
      </c>
      <c r="J112" s="67">
        <v>1</v>
      </c>
      <c r="K112" s="67"/>
      <c r="L112" s="67"/>
      <c r="M112" s="67"/>
      <c r="N112" s="67"/>
      <c r="O112" s="67"/>
      <c r="P112" s="67"/>
      <c r="Q112" s="67"/>
      <c r="R112" s="67"/>
      <c r="S112" s="67"/>
      <c r="T112" s="356">
        <f t="shared" si="16"/>
        <v>1</v>
      </c>
      <c r="U112" s="216">
        <f t="shared" si="17"/>
        <v>7.4794315632011965E-4</v>
      </c>
      <c r="V112" s="350">
        <f>D92</f>
        <v>1337</v>
      </c>
      <c r="W112" s="350"/>
      <c r="X112" s="357" t="s">
        <v>8</v>
      </c>
      <c r="Y112" s="47">
        <f t="shared" si="19"/>
        <v>1</v>
      </c>
      <c r="Z112" s="360"/>
    </row>
    <row r="113" spans="1:26" x14ac:dyDescent="0.2">
      <c r="A113" s="58"/>
      <c r="B113" s="353"/>
      <c r="C113" s="353"/>
      <c r="D113" s="353"/>
      <c r="E113" s="353"/>
      <c r="F113" s="353"/>
      <c r="G113" s="354"/>
      <c r="H113" s="375"/>
      <c r="I113" s="67">
        <v>4</v>
      </c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356">
        <f t="shared" si="16"/>
        <v>0</v>
      </c>
      <c r="U113" s="216">
        <f t="shared" si="17"/>
        <v>0</v>
      </c>
      <c r="V113" s="350">
        <f>D92</f>
        <v>1337</v>
      </c>
      <c r="W113" s="350"/>
      <c r="X113" s="357" t="s">
        <v>9</v>
      </c>
      <c r="Y113" s="47">
        <f t="shared" si="19"/>
        <v>0</v>
      </c>
      <c r="Z113" s="360"/>
    </row>
    <row r="114" spans="1:26" x14ac:dyDescent="0.2">
      <c r="A114" s="58"/>
      <c r="B114" s="353"/>
      <c r="C114" s="353"/>
      <c r="D114" s="353"/>
      <c r="E114" s="353"/>
      <c r="F114" s="353"/>
      <c r="G114" s="354"/>
      <c r="H114" s="375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356">
        <f t="shared" si="16"/>
        <v>0</v>
      </c>
      <c r="U114" s="216">
        <f t="shared" si="17"/>
        <v>0</v>
      </c>
      <c r="V114" s="350">
        <f>D92</f>
        <v>1337</v>
      </c>
      <c r="W114" s="350"/>
      <c r="X114" s="357" t="s">
        <v>81</v>
      </c>
      <c r="Y114" s="47">
        <f t="shared" si="19"/>
        <v>0</v>
      </c>
      <c r="Z114" s="352" t="s">
        <v>212</v>
      </c>
    </row>
    <row r="115" spans="1:26" x14ac:dyDescent="0.2">
      <c r="A115" s="58"/>
      <c r="B115" s="353"/>
      <c r="C115" s="353"/>
      <c r="D115" s="353"/>
      <c r="E115" s="353"/>
      <c r="F115" s="353"/>
      <c r="G115" s="354"/>
      <c r="H115" s="375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356">
        <f t="shared" si="16"/>
        <v>0</v>
      </c>
      <c r="U115" s="216">
        <f t="shared" si="17"/>
        <v>0</v>
      </c>
      <c r="V115" s="350">
        <f>D92</f>
        <v>1337</v>
      </c>
      <c r="W115" s="350"/>
      <c r="X115" s="357" t="s">
        <v>20</v>
      </c>
      <c r="Y115" s="47">
        <f t="shared" si="19"/>
        <v>0</v>
      </c>
      <c r="Z115" s="352" t="s">
        <v>329</v>
      </c>
    </row>
    <row r="116" spans="1:26" x14ac:dyDescent="0.2">
      <c r="A116" s="58"/>
      <c r="B116" s="353"/>
      <c r="C116" s="353"/>
      <c r="D116" s="353"/>
      <c r="E116" s="353"/>
      <c r="F116" s="353"/>
      <c r="G116" s="354"/>
      <c r="H116" s="375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356">
        <f t="shared" si="16"/>
        <v>0</v>
      </c>
      <c r="U116" s="216">
        <f t="shared" si="17"/>
        <v>0</v>
      </c>
      <c r="V116" s="350">
        <f>D92</f>
        <v>1337</v>
      </c>
      <c r="W116" s="350"/>
      <c r="X116" s="357" t="s">
        <v>82</v>
      </c>
      <c r="Y116" s="47">
        <f t="shared" si="19"/>
        <v>0</v>
      </c>
      <c r="Z116" s="359" t="s">
        <v>328</v>
      </c>
    </row>
    <row r="117" spans="1:26" x14ac:dyDescent="0.2">
      <c r="A117" s="58"/>
      <c r="B117" s="353"/>
      <c r="C117" s="353"/>
      <c r="D117" s="353"/>
      <c r="E117" s="353"/>
      <c r="F117" s="353"/>
      <c r="G117" s="354"/>
      <c r="H117" s="375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>
        <v>1</v>
      </c>
      <c r="T117" s="356">
        <f t="shared" si="16"/>
        <v>1</v>
      </c>
      <c r="U117" s="216">
        <f t="shared" si="17"/>
        <v>7.4794315632011965E-4</v>
      </c>
      <c r="V117" s="350">
        <f>D92</f>
        <v>1337</v>
      </c>
      <c r="W117" s="350"/>
      <c r="X117" s="357" t="s">
        <v>10</v>
      </c>
      <c r="Y117" s="47">
        <f t="shared" si="19"/>
        <v>1</v>
      </c>
      <c r="Z117" s="360"/>
    </row>
    <row r="118" spans="1:26" x14ac:dyDescent="0.2">
      <c r="A118" s="58"/>
      <c r="B118" s="353"/>
      <c r="C118" s="353"/>
      <c r="D118" s="353"/>
      <c r="E118" s="353"/>
      <c r="F118" s="353"/>
      <c r="G118" s="354"/>
      <c r="H118" s="375"/>
      <c r="I118" s="67">
        <v>6</v>
      </c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356">
        <f>SUM(H118,J118,L118,N118,P118,R118,S118)</f>
        <v>0</v>
      </c>
      <c r="U118" s="216">
        <f t="shared" si="17"/>
        <v>0</v>
      </c>
      <c r="V118" s="350">
        <f>D92</f>
        <v>1337</v>
      </c>
      <c r="W118" s="350"/>
      <c r="X118" s="357" t="s">
        <v>13</v>
      </c>
      <c r="Y118" s="47">
        <f t="shared" si="19"/>
        <v>0</v>
      </c>
      <c r="Z118" s="360"/>
    </row>
    <row r="119" spans="1:26" x14ac:dyDescent="0.2">
      <c r="A119" s="58"/>
      <c r="B119" s="353"/>
      <c r="C119" s="353"/>
      <c r="D119" s="353"/>
      <c r="E119" s="353"/>
      <c r="F119" s="353"/>
      <c r="G119" s="354"/>
      <c r="H119" s="355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356">
        <f>SUM(H119,J119,L119,N119,P119,R119,S119)</f>
        <v>0</v>
      </c>
      <c r="U119" s="216">
        <f t="shared" si="17"/>
        <v>0</v>
      </c>
      <c r="V119" s="350" t="str">
        <f>D91</f>
        <v>Build QTY</v>
      </c>
      <c r="W119" s="350"/>
      <c r="X119" s="357" t="s">
        <v>100</v>
      </c>
      <c r="Y119" s="47">
        <f t="shared" ref="Y119:Y130" si="20">T120</f>
        <v>0</v>
      </c>
      <c r="Z119" s="359"/>
    </row>
    <row r="120" spans="1:26" ht="15.75" x14ac:dyDescent="0.2">
      <c r="A120" s="58"/>
      <c r="B120" s="353"/>
      <c r="C120" s="353"/>
      <c r="D120" s="353"/>
      <c r="E120" s="353"/>
      <c r="F120" s="353"/>
      <c r="G120" s="354"/>
      <c r="H120" s="355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356">
        <f>SUM(H120,J120,L120,N120,P120,R120,S120)</f>
        <v>0</v>
      </c>
      <c r="U120" s="216">
        <f t="shared" si="17"/>
        <v>0</v>
      </c>
      <c r="V120" s="350">
        <f>D92</f>
        <v>1337</v>
      </c>
      <c r="W120" s="350"/>
      <c r="X120" s="376" t="s">
        <v>89</v>
      </c>
      <c r="Y120" s="47">
        <f t="shared" si="20"/>
        <v>0</v>
      </c>
      <c r="Z120" s="359"/>
    </row>
    <row r="121" spans="1:26" x14ac:dyDescent="0.2">
      <c r="A121" s="58"/>
      <c r="B121" s="353"/>
      <c r="C121" s="353"/>
      <c r="D121" s="353"/>
      <c r="E121" s="353"/>
      <c r="F121" s="353"/>
      <c r="G121" s="354"/>
      <c r="H121" s="355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356">
        <f>SUM(H121,J121,L121,N121,P121,R121,S121)</f>
        <v>0</v>
      </c>
      <c r="U121" s="216">
        <f t="shared" si="17"/>
        <v>0</v>
      </c>
      <c r="V121" s="350">
        <f>D92</f>
        <v>1337</v>
      </c>
      <c r="W121" s="350"/>
      <c r="X121" s="357" t="s">
        <v>84</v>
      </c>
      <c r="Y121" s="47">
        <f t="shared" si="20"/>
        <v>0</v>
      </c>
      <c r="Z121" s="360"/>
    </row>
    <row r="122" spans="1:26" ht="15.75" thickBot="1" x14ac:dyDescent="0.25">
      <c r="A122" s="58"/>
      <c r="B122" s="353"/>
      <c r="C122" s="353"/>
      <c r="D122" s="353"/>
      <c r="E122" s="353"/>
      <c r="F122" s="353"/>
      <c r="G122" s="354"/>
      <c r="H122" s="361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356">
        <f>SUM(H122,J122,L122,N122,P122,R122,S122)</f>
        <v>0</v>
      </c>
      <c r="U122" s="216">
        <f t="shared" si="17"/>
        <v>0</v>
      </c>
      <c r="V122" s="350">
        <f>D92</f>
        <v>1337</v>
      </c>
      <c r="W122" s="370"/>
      <c r="X122" s="363" t="s">
        <v>124</v>
      </c>
      <c r="Y122" s="47">
        <f t="shared" si="20"/>
        <v>0</v>
      </c>
      <c r="Z122" s="352"/>
    </row>
    <row r="123" spans="1:26" ht="15.75" thickBot="1" x14ac:dyDescent="0.25">
      <c r="A123" s="58"/>
      <c r="B123" s="353"/>
      <c r="C123" s="353"/>
      <c r="D123" s="353"/>
      <c r="E123" s="353"/>
      <c r="F123" s="353"/>
      <c r="G123" s="354"/>
      <c r="H123" s="347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199"/>
      <c r="U123" s="199"/>
      <c r="V123" s="199"/>
      <c r="W123" s="377"/>
      <c r="X123" s="438" t="s">
        <v>85</v>
      </c>
      <c r="Y123" s="47">
        <f t="shared" si="20"/>
        <v>4</v>
      </c>
      <c r="Z123" s="352"/>
    </row>
    <row r="124" spans="1:26" ht="15.75" x14ac:dyDescent="0.2">
      <c r="A124" s="58"/>
      <c r="B124" s="353"/>
      <c r="C124" s="353"/>
      <c r="D124" s="353"/>
      <c r="E124" s="353"/>
      <c r="F124" s="353"/>
      <c r="G124" s="62"/>
      <c r="H124" s="348">
        <v>4</v>
      </c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378">
        <f t="shared" ref="T124:T131" si="21">SUM(H124,J124,L124,N124,P124,R124,S124)</f>
        <v>4</v>
      </c>
      <c r="U124" s="216">
        <f>($T124)/$D$92</f>
        <v>2.9917726252804786E-3</v>
      </c>
      <c r="V124" s="350">
        <f>D92</f>
        <v>1337</v>
      </c>
      <c r="W124" s="379"/>
      <c r="X124" s="275" t="s">
        <v>12</v>
      </c>
      <c r="Y124" s="47">
        <f t="shared" si="20"/>
        <v>3</v>
      </c>
      <c r="Z124" s="103"/>
    </row>
    <row r="125" spans="1:26" x14ac:dyDescent="0.2">
      <c r="A125" s="58"/>
      <c r="B125" s="353"/>
      <c r="C125" s="353"/>
      <c r="D125" s="353"/>
      <c r="E125" s="353"/>
      <c r="F125" s="353"/>
      <c r="G125" s="62"/>
      <c r="H125" s="355">
        <v>3</v>
      </c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356">
        <f t="shared" si="21"/>
        <v>3</v>
      </c>
      <c r="U125" s="216">
        <f t="shared" ref="U125:U131" si="22">($T125)/$D$92</f>
        <v>2.243829468960359E-3</v>
      </c>
      <c r="V125" s="350">
        <f>D92</f>
        <v>1337</v>
      </c>
      <c r="W125" s="350"/>
      <c r="X125" s="357" t="s">
        <v>31</v>
      </c>
      <c r="Y125" s="47">
        <f t="shared" si="20"/>
        <v>83</v>
      </c>
      <c r="Z125" s="103"/>
    </row>
    <row r="126" spans="1:26" x14ac:dyDescent="0.2">
      <c r="A126" s="58"/>
      <c r="B126" s="353"/>
      <c r="C126" s="353"/>
      <c r="D126" s="353"/>
      <c r="E126" s="353"/>
      <c r="F126" s="353"/>
      <c r="G126" s="62"/>
      <c r="H126" s="355">
        <v>83</v>
      </c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356">
        <f t="shared" si="21"/>
        <v>83</v>
      </c>
      <c r="U126" s="216">
        <f t="shared" si="22"/>
        <v>6.2079281974569932E-2</v>
      </c>
      <c r="V126" s="350">
        <f>D92</f>
        <v>1337</v>
      </c>
      <c r="W126" s="350"/>
      <c r="X126" s="357" t="s">
        <v>86</v>
      </c>
      <c r="Y126" s="47">
        <f t="shared" si="20"/>
        <v>7</v>
      </c>
      <c r="Z126" s="103" t="s">
        <v>322</v>
      </c>
    </row>
    <row r="127" spans="1:26" x14ac:dyDescent="0.2">
      <c r="A127" s="58"/>
      <c r="B127" s="353"/>
      <c r="C127" s="353"/>
      <c r="D127" s="353"/>
      <c r="E127" s="353"/>
      <c r="F127" s="353"/>
      <c r="G127" s="62"/>
      <c r="H127" s="355">
        <v>7</v>
      </c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356">
        <f t="shared" si="21"/>
        <v>7</v>
      </c>
      <c r="U127" s="216">
        <f t="shared" si="22"/>
        <v>5.235602094240838E-3</v>
      </c>
      <c r="V127" s="350">
        <f>D92</f>
        <v>1337</v>
      </c>
      <c r="W127" s="350"/>
      <c r="X127" s="357" t="s">
        <v>87</v>
      </c>
      <c r="Y127" s="47">
        <f t="shared" si="20"/>
        <v>1</v>
      </c>
      <c r="Z127" s="103" t="s">
        <v>323</v>
      </c>
    </row>
    <row r="128" spans="1:26" x14ac:dyDescent="0.2">
      <c r="A128" s="58"/>
      <c r="B128" s="353"/>
      <c r="C128" s="353"/>
      <c r="D128" s="353"/>
      <c r="E128" s="353"/>
      <c r="F128" s="353"/>
      <c r="G128" s="62"/>
      <c r="H128" s="355">
        <v>1</v>
      </c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356">
        <f t="shared" si="21"/>
        <v>1</v>
      </c>
      <c r="U128" s="216">
        <f t="shared" si="22"/>
        <v>7.4794315632011965E-4</v>
      </c>
      <c r="V128" s="350">
        <f>D92</f>
        <v>1337</v>
      </c>
      <c r="W128" s="350"/>
      <c r="X128" s="178" t="s">
        <v>37</v>
      </c>
      <c r="Y128" s="47">
        <f t="shared" si="20"/>
        <v>0</v>
      </c>
      <c r="Z128" s="426" t="s">
        <v>324</v>
      </c>
    </row>
    <row r="129" spans="1:26" x14ac:dyDescent="0.2">
      <c r="A129" s="58"/>
      <c r="B129" s="353"/>
      <c r="C129" s="353"/>
      <c r="D129" s="353"/>
      <c r="E129" s="353"/>
      <c r="F129" s="353"/>
      <c r="G129" s="62"/>
      <c r="H129" s="355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356">
        <f t="shared" si="21"/>
        <v>0</v>
      </c>
      <c r="U129" s="216">
        <f t="shared" si="22"/>
        <v>0</v>
      </c>
      <c r="V129" s="350">
        <f>D92</f>
        <v>1337</v>
      </c>
      <c r="W129" s="350"/>
      <c r="X129" s="357" t="s">
        <v>13</v>
      </c>
      <c r="Y129" s="47">
        <f t="shared" si="20"/>
        <v>3</v>
      </c>
      <c r="Z129" s="103" t="s">
        <v>325</v>
      </c>
    </row>
    <row r="130" spans="1:26" ht="15.75" x14ac:dyDescent="0.2">
      <c r="A130" s="58"/>
      <c r="B130" s="353"/>
      <c r="C130" s="353"/>
      <c r="D130" s="353"/>
      <c r="E130" s="353"/>
      <c r="F130" s="353"/>
      <c r="G130" s="62"/>
      <c r="H130" s="361">
        <v>3</v>
      </c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356">
        <f t="shared" si="21"/>
        <v>3</v>
      </c>
      <c r="U130" s="216">
        <f t="shared" si="22"/>
        <v>2.243829468960359E-3</v>
      </c>
      <c r="V130" s="350">
        <f>D92</f>
        <v>1337</v>
      </c>
      <c r="W130" s="350"/>
      <c r="X130" s="380" t="s">
        <v>89</v>
      </c>
      <c r="Y130" s="47">
        <f t="shared" si="20"/>
        <v>34</v>
      </c>
      <c r="Z130" s="103" t="s">
        <v>326</v>
      </c>
    </row>
    <row r="131" spans="1:26" ht="15.75" thickBot="1" x14ac:dyDescent="0.25">
      <c r="A131" s="188"/>
      <c r="B131" s="189"/>
      <c r="C131" s="189"/>
      <c r="D131" s="189"/>
      <c r="E131" s="189"/>
      <c r="F131" s="189"/>
      <c r="G131" s="196"/>
      <c r="H131" s="361">
        <v>34</v>
      </c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362">
        <f t="shared" si="21"/>
        <v>34</v>
      </c>
      <c r="U131" s="320">
        <f t="shared" si="22"/>
        <v>2.5430067314884067E-2</v>
      </c>
      <c r="V131" s="350">
        <f>D92</f>
        <v>1337</v>
      </c>
      <c r="W131" s="350"/>
      <c r="X131" s="381" t="s">
        <v>163</v>
      </c>
      <c r="Z131" s="429" t="s">
        <v>327</v>
      </c>
    </row>
    <row r="132" spans="1:26" ht="15.75" thickBot="1" x14ac:dyDescent="0.25">
      <c r="G132" s="53" t="s">
        <v>5</v>
      </c>
      <c r="H132" s="63">
        <f>SUM(H93:H131)</f>
        <v>185</v>
      </c>
      <c r="I132" s="63">
        <f>SUM(I93:I131)</f>
        <v>31</v>
      </c>
      <c r="J132" s="63">
        <f t="shared" ref="J132:S132" si="23">SUM(J93:J131)</f>
        <v>7</v>
      </c>
      <c r="K132" s="63">
        <f t="shared" si="23"/>
        <v>0</v>
      </c>
      <c r="L132" s="63">
        <f t="shared" si="23"/>
        <v>0</v>
      </c>
      <c r="M132" s="63">
        <f t="shared" si="23"/>
        <v>0</v>
      </c>
      <c r="N132" s="63">
        <f t="shared" si="23"/>
        <v>0</v>
      </c>
      <c r="O132" s="63">
        <f t="shared" si="23"/>
        <v>0</v>
      </c>
      <c r="P132" s="63">
        <f t="shared" si="23"/>
        <v>0</v>
      </c>
      <c r="Q132" s="63">
        <f t="shared" si="23"/>
        <v>0</v>
      </c>
      <c r="R132" s="63">
        <f t="shared" si="23"/>
        <v>0</v>
      </c>
      <c r="S132" s="63">
        <f t="shared" si="23"/>
        <v>23</v>
      </c>
      <c r="T132" s="382">
        <f>SUM(H132,J132,L132,N132,P132,R132,S132)</f>
        <v>215</v>
      </c>
      <c r="U132" s="216">
        <f>($T132)/$D$92</f>
        <v>0.16080777860882572</v>
      </c>
      <c r="V132" s="350">
        <f>D92</f>
        <v>1337</v>
      </c>
      <c r="W132" s="350"/>
      <c r="X132" s="11"/>
      <c r="Z132" s="7"/>
    </row>
    <row r="134" spans="1:26" ht="15.75" thickBot="1" x14ac:dyDescent="0.3"/>
    <row r="135" spans="1:26" ht="90.75" thickBot="1" x14ac:dyDescent="0.3">
      <c r="A135" s="49" t="s">
        <v>23</v>
      </c>
      <c r="B135" s="49" t="s">
        <v>50</v>
      </c>
      <c r="C135" s="49" t="s">
        <v>55</v>
      </c>
      <c r="D135" s="49" t="s">
        <v>18</v>
      </c>
      <c r="E135" s="48" t="s">
        <v>17</v>
      </c>
      <c r="F135" s="50" t="s">
        <v>1</v>
      </c>
      <c r="G135" s="51" t="s">
        <v>24</v>
      </c>
      <c r="H135" s="52" t="s">
        <v>76</v>
      </c>
      <c r="I135" s="52" t="s">
        <v>77</v>
      </c>
      <c r="J135" s="52" t="s">
        <v>56</v>
      </c>
      <c r="K135" s="52" t="s">
        <v>61</v>
      </c>
      <c r="L135" s="52" t="s">
        <v>57</v>
      </c>
      <c r="M135" s="52" t="s">
        <v>62</v>
      </c>
      <c r="N135" s="52" t="s">
        <v>58</v>
      </c>
      <c r="O135" s="52" t="s">
        <v>63</v>
      </c>
      <c r="P135" s="52" t="s">
        <v>59</v>
      </c>
      <c r="Q135" s="52" t="s">
        <v>78</v>
      </c>
      <c r="R135" s="52" t="s">
        <v>128</v>
      </c>
      <c r="S135" s="52" t="s">
        <v>43</v>
      </c>
      <c r="T135" s="52" t="s">
        <v>5</v>
      </c>
      <c r="U135" s="48" t="s">
        <v>2</v>
      </c>
      <c r="V135" s="86" t="s">
        <v>73</v>
      </c>
      <c r="W135" s="86" t="s">
        <v>73</v>
      </c>
      <c r="X135" s="87" t="s">
        <v>21</v>
      </c>
      <c r="Z135" s="88" t="s">
        <v>7</v>
      </c>
    </row>
    <row r="136" spans="1:26" ht="15.75" thickBot="1" x14ac:dyDescent="0.3">
      <c r="A136" s="80">
        <v>1486340</v>
      </c>
      <c r="B136" s="80" t="s">
        <v>112</v>
      </c>
      <c r="C136" s="450">
        <v>1920</v>
      </c>
      <c r="D136" s="450">
        <v>2148</v>
      </c>
      <c r="E136" s="450">
        <v>1815</v>
      </c>
      <c r="F136" s="451">
        <f>E136/D136</f>
        <v>0.8449720670391061</v>
      </c>
      <c r="G136" s="54">
        <v>45042</v>
      </c>
      <c r="H136" s="347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92"/>
      <c r="U136" s="199"/>
      <c r="V136" s="200"/>
      <c r="W136" s="199"/>
      <c r="X136" s="93" t="s">
        <v>79</v>
      </c>
      <c r="Z136" s="45" t="s">
        <v>134</v>
      </c>
    </row>
    <row r="137" spans="1:26" x14ac:dyDescent="0.2">
      <c r="A137" s="55"/>
      <c r="B137" s="56"/>
      <c r="C137" s="56"/>
      <c r="D137" s="56"/>
      <c r="E137" s="56"/>
      <c r="F137" s="56"/>
      <c r="G137" s="57"/>
      <c r="H137" s="348">
        <v>112</v>
      </c>
      <c r="I137" s="65"/>
      <c r="J137" s="65">
        <v>12</v>
      </c>
      <c r="K137" s="65"/>
      <c r="L137" s="65">
        <v>2</v>
      </c>
      <c r="M137" s="65"/>
      <c r="N137" s="65"/>
      <c r="O137" s="65"/>
      <c r="P137" s="65"/>
      <c r="Q137" s="65"/>
      <c r="R137" s="65"/>
      <c r="S137" s="65">
        <v>71</v>
      </c>
      <c r="T137" s="349">
        <f>SUM(H137,J137,L137,N137,P137,R137,S137)</f>
        <v>197</v>
      </c>
      <c r="U137" s="216">
        <f>($T137)/$D$136</f>
        <v>9.1713221601489758E-2</v>
      </c>
      <c r="V137" s="350">
        <f>D136</f>
        <v>2148</v>
      </c>
      <c r="W137" s="350"/>
      <c r="X137" s="351" t="s">
        <v>16</v>
      </c>
      <c r="Y137" s="47">
        <f>T137</f>
        <v>197</v>
      </c>
      <c r="Z137" s="352"/>
    </row>
    <row r="138" spans="1:26" x14ac:dyDescent="0.2">
      <c r="A138" s="58"/>
      <c r="B138" s="353"/>
      <c r="C138" s="353"/>
      <c r="D138" s="353"/>
      <c r="E138" s="353"/>
      <c r="F138" s="353"/>
      <c r="G138" s="354"/>
      <c r="H138" s="355">
        <v>35</v>
      </c>
      <c r="I138" s="67"/>
      <c r="J138" s="67">
        <v>1</v>
      </c>
      <c r="K138" s="67"/>
      <c r="L138" s="67"/>
      <c r="M138" s="67"/>
      <c r="N138" s="67"/>
      <c r="O138" s="67"/>
      <c r="P138" s="67"/>
      <c r="Q138" s="67"/>
      <c r="R138" s="67"/>
      <c r="S138" s="67">
        <v>4</v>
      </c>
      <c r="T138" s="356">
        <f t="shared" ref="T138:T161" si="24">SUM(H138,J138,L138,N138,P138,R138,S138)</f>
        <v>40</v>
      </c>
      <c r="U138" s="216">
        <f t="shared" ref="U138:U166" si="25">($T138)/$D$136</f>
        <v>1.86219739292365E-2</v>
      </c>
      <c r="V138" s="350">
        <f>D136</f>
        <v>2148</v>
      </c>
      <c r="W138" s="350"/>
      <c r="X138" s="357" t="s">
        <v>6</v>
      </c>
      <c r="Y138" s="47">
        <f t="shared" ref="Y138:Y148" si="26">T138</f>
        <v>40</v>
      </c>
      <c r="Z138" s="358" t="s">
        <v>135</v>
      </c>
    </row>
    <row r="139" spans="1:26" x14ac:dyDescent="0.2">
      <c r="A139" s="58"/>
      <c r="B139" s="353"/>
      <c r="C139" s="353"/>
      <c r="D139" s="353"/>
      <c r="E139" s="353"/>
      <c r="F139" s="353"/>
      <c r="G139" s="354"/>
      <c r="H139" s="355">
        <v>15</v>
      </c>
      <c r="I139" s="67"/>
      <c r="J139" s="67">
        <v>2</v>
      </c>
      <c r="K139" s="67"/>
      <c r="L139" s="67"/>
      <c r="M139" s="67"/>
      <c r="N139" s="67"/>
      <c r="O139" s="67"/>
      <c r="P139" s="67"/>
      <c r="Q139" s="67"/>
      <c r="R139" s="67"/>
      <c r="S139" s="67">
        <v>3</v>
      </c>
      <c r="T139" s="356">
        <f t="shared" si="24"/>
        <v>20</v>
      </c>
      <c r="U139" s="216">
        <f t="shared" si="25"/>
        <v>9.3109869646182501E-3</v>
      </c>
      <c r="V139" s="350">
        <f>D136</f>
        <v>2148</v>
      </c>
      <c r="W139" s="350"/>
      <c r="X139" s="357" t="s">
        <v>14</v>
      </c>
      <c r="Y139" s="47">
        <f t="shared" si="26"/>
        <v>20</v>
      </c>
      <c r="Z139" s="358" t="s">
        <v>176</v>
      </c>
    </row>
    <row r="140" spans="1:26" x14ac:dyDescent="0.2">
      <c r="A140" s="58"/>
      <c r="B140" s="353"/>
      <c r="C140" s="353"/>
      <c r="D140" s="353"/>
      <c r="E140" s="353"/>
      <c r="F140" s="353"/>
      <c r="G140" s="354"/>
      <c r="H140" s="355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>
        <v>8</v>
      </c>
      <c r="T140" s="356">
        <f t="shared" si="24"/>
        <v>8</v>
      </c>
      <c r="U140" s="216">
        <f t="shared" si="25"/>
        <v>3.7243947858472998E-3</v>
      </c>
      <c r="V140" s="350">
        <f>D136</f>
        <v>2148</v>
      </c>
      <c r="W140" s="350"/>
      <c r="X140" s="357" t="s">
        <v>15</v>
      </c>
      <c r="Y140" s="47">
        <f t="shared" si="26"/>
        <v>8</v>
      </c>
      <c r="Z140" s="359"/>
    </row>
    <row r="141" spans="1:26" x14ac:dyDescent="0.2">
      <c r="A141" s="58"/>
      <c r="B141" s="353"/>
      <c r="C141" s="353"/>
      <c r="D141" s="353"/>
      <c r="E141" s="353"/>
      <c r="F141" s="353"/>
      <c r="G141" s="354"/>
      <c r="H141" s="355">
        <v>1</v>
      </c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356">
        <f t="shared" si="24"/>
        <v>1</v>
      </c>
      <c r="U141" s="216">
        <f t="shared" si="25"/>
        <v>4.6554934823091247E-4</v>
      </c>
      <c r="V141" s="350">
        <f>D136</f>
        <v>2148</v>
      </c>
      <c r="W141" s="350"/>
      <c r="X141" s="357" t="s">
        <v>32</v>
      </c>
      <c r="Y141" s="47">
        <f t="shared" si="26"/>
        <v>1</v>
      </c>
      <c r="Z141" s="359"/>
    </row>
    <row r="142" spans="1:26" x14ac:dyDescent="0.2">
      <c r="A142" s="58"/>
      <c r="B142" s="353"/>
      <c r="C142" s="353"/>
      <c r="D142" s="353"/>
      <c r="E142" s="353"/>
      <c r="F142" s="353"/>
      <c r="G142" s="354"/>
      <c r="H142" s="355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356">
        <f t="shared" si="24"/>
        <v>0</v>
      </c>
      <c r="U142" s="216">
        <f t="shared" si="25"/>
        <v>0</v>
      </c>
      <c r="V142" s="350">
        <f>D136</f>
        <v>2148</v>
      </c>
      <c r="W142" s="350"/>
      <c r="X142" s="357" t="s">
        <v>33</v>
      </c>
      <c r="Y142" s="47">
        <f t="shared" si="26"/>
        <v>0</v>
      </c>
      <c r="Z142" s="359"/>
    </row>
    <row r="143" spans="1:26" x14ac:dyDescent="0.2">
      <c r="A143" s="58"/>
      <c r="B143" s="353"/>
      <c r="C143" s="353"/>
      <c r="D143" s="353"/>
      <c r="E143" s="353"/>
      <c r="F143" s="353"/>
      <c r="G143" s="354"/>
      <c r="H143" s="355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356">
        <f t="shared" si="24"/>
        <v>0</v>
      </c>
      <c r="U143" s="216">
        <f t="shared" si="25"/>
        <v>0</v>
      </c>
      <c r="V143" s="350">
        <f>D136</f>
        <v>2148</v>
      </c>
      <c r="W143" s="350"/>
      <c r="X143" s="357" t="s">
        <v>211</v>
      </c>
      <c r="Y143" s="47">
        <f t="shared" si="26"/>
        <v>0</v>
      </c>
      <c r="Z143" s="359"/>
    </row>
    <row r="144" spans="1:26" x14ac:dyDescent="0.2">
      <c r="A144" s="58"/>
      <c r="B144" s="353"/>
      <c r="C144" s="353"/>
      <c r="D144" s="353"/>
      <c r="E144" s="353"/>
      <c r="F144" s="353" t="s">
        <v>109</v>
      </c>
      <c r="G144" s="354"/>
      <c r="H144" s="355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356">
        <f t="shared" si="24"/>
        <v>0</v>
      </c>
      <c r="U144" s="216">
        <f t="shared" si="25"/>
        <v>0</v>
      </c>
      <c r="V144" s="350">
        <f>D136</f>
        <v>2148</v>
      </c>
      <c r="W144" s="350"/>
      <c r="X144" s="357" t="s">
        <v>31</v>
      </c>
      <c r="Y144" s="47">
        <f t="shared" si="26"/>
        <v>0</v>
      </c>
      <c r="Z144" s="359"/>
    </row>
    <row r="145" spans="1:26" x14ac:dyDescent="0.2">
      <c r="A145" s="58"/>
      <c r="B145" s="353"/>
      <c r="C145" s="353"/>
      <c r="D145" s="353"/>
      <c r="E145" s="353"/>
      <c r="F145" s="353"/>
      <c r="G145" s="354"/>
      <c r="H145" s="355">
        <v>3</v>
      </c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>
        <v>2</v>
      </c>
      <c r="T145" s="356">
        <f t="shared" si="24"/>
        <v>5</v>
      </c>
      <c r="U145" s="216">
        <f t="shared" si="25"/>
        <v>2.3277467411545625E-3</v>
      </c>
      <c r="V145" s="350">
        <f>D136</f>
        <v>2148</v>
      </c>
      <c r="W145" s="350"/>
      <c r="X145" s="357" t="s">
        <v>0</v>
      </c>
      <c r="Y145" s="47">
        <f t="shared" si="26"/>
        <v>5</v>
      </c>
      <c r="Z145" s="360"/>
    </row>
    <row r="146" spans="1:26" x14ac:dyDescent="0.2">
      <c r="A146" s="58"/>
      <c r="B146" s="353"/>
      <c r="C146" s="353"/>
      <c r="D146" s="353"/>
      <c r="E146" s="353"/>
      <c r="F146" s="353"/>
      <c r="G146" s="354"/>
      <c r="H146" s="355">
        <v>4</v>
      </c>
      <c r="I146" s="67"/>
      <c r="J146" s="67">
        <v>4</v>
      </c>
      <c r="K146" s="67"/>
      <c r="L146" s="67"/>
      <c r="M146" s="67"/>
      <c r="N146" s="67"/>
      <c r="O146" s="67"/>
      <c r="P146" s="67"/>
      <c r="Q146" s="67"/>
      <c r="R146" s="67"/>
      <c r="S146" s="67">
        <v>7</v>
      </c>
      <c r="T146" s="356">
        <f t="shared" si="24"/>
        <v>15</v>
      </c>
      <c r="U146" s="216">
        <f t="shared" si="25"/>
        <v>6.9832402234636867E-3</v>
      </c>
      <c r="V146" s="350">
        <f>D136</f>
        <v>2148</v>
      </c>
      <c r="W146" s="350"/>
      <c r="X146" s="357" t="s">
        <v>12</v>
      </c>
      <c r="Y146" s="47">
        <f t="shared" si="26"/>
        <v>15</v>
      </c>
      <c r="Z146" s="360"/>
    </row>
    <row r="147" spans="1:26" x14ac:dyDescent="0.2">
      <c r="A147" s="58"/>
      <c r="B147" s="353"/>
      <c r="C147" s="353"/>
      <c r="D147" s="353"/>
      <c r="E147" s="353"/>
      <c r="F147" s="353"/>
      <c r="G147" s="354"/>
      <c r="H147" s="355">
        <v>7</v>
      </c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356">
        <f t="shared" si="24"/>
        <v>7</v>
      </c>
      <c r="U147" s="216">
        <f t="shared" si="25"/>
        <v>3.2588454376163874E-3</v>
      </c>
      <c r="V147" s="350">
        <f>D136</f>
        <v>2148</v>
      </c>
      <c r="W147" s="350"/>
      <c r="X147" s="357" t="s">
        <v>35</v>
      </c>
      <c r="Y147" s="47">
        <f t="shared" si="26"/>
        <v>7</v>
      </c>
      <c r="Z147" s="360"/>
    </row>
    <row r="148" spans="1:26" x14ac:dyDescent="0.2">
      <c r="A148" s="58"/>
      <c r="B148" s="353"/>
      <c r="C148" s="353"/>
      <c r="D148" s="353"/>
      <c r="E148" s="353"/>
      <c r="F148" s="353"/>
      <c r="G148" s="354"/>
      <c r="H148" s="361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362">
        <f t="shared" si="24"/>
        <v>0</v>
      </c>
      <c r="U148" s="216">
        <f t="shared" si="25"/>
        <v>0</v>
      </c>
      <c r="V148" s="350">
        <f>D136</f>
        <v>2148</v>
      </c>
      <c r="W148" s="350"/>
      <c r="X148" s="178" t="s">
        <v>180</v>
      </c>
      <c r="Y148" s="47">
        <f t="shared" si="26"/>
        <v>0</v>
      </c>
      <c r="Z148" s="360"/>
    </row>
    <row r="149" spans="1:26" ht="15.75" x14ac:dyDescent="0.2">
      <c r="A149" s="58"/>
      <c r="B149" s="353"/>
      <c r="C149" s="353"/>
      <c r="D149" s="353"/>
      <c r="E149" s="353"/>
      <c r="F149" s="353"/>
      <c r="G149" s="62"/>
      <c r="H149" s="364">
        <v>1</v>
      </c>
      <c r="I149" s="67"/>
      <c r="J149" s="72"/>
      <c r="K149" s="67"/>
      <c r="L149" s="67"/>
      <c r="M149" s="67"/>
      <c r="N149" s="67"/>
      <c r="O149" s="67"/>
      <c r="P149" s="67"/>
      <c r="Q149" s="67"/>
      <c r="R149" s="67"/>
      <c r="S149" s="67"/>
      <c r="T149" s="356">
        <f t="shared" si="24"/>
        <v>1</v>
      </c>
      <c r="U149" s="216">
        <f t="shared" si="25"/>
        <v>4.6554934823091247E-4</v>
      </c>
      <c r="V149" s="350">
        <f>D136</f>
        <v>2148</v>
      </c>
      <c r="W149" s="350"/>
      <c r="X149" s="365" t="s">
        <v>75</v>
      </c>
      <c r="Z149" s="366"/>
    </row>
    <row r="150" spans="1:26" ht="15.75" x14ac:dyDescent="0.2">
      <c r="A150" s="58"/>
      <c r="B150" s="353"/>
      <c r="C150" s="353"/>
      <c r="D150" s="353"/>
      <c r="E150" s="353"/>
      <c r="F150" s="353"/>
      <c r="G150" s="62"/>
      <c r="H150" s="367">
        <v>17</v>
      </c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356">
        <f t="shared" si="24"/>
        <v>17</v>
      </c>
      <c r="U150" s="216">
        <f t="shared" si="25"/>
        <v>7.9143389199255124E-3</v>
      </c>
      <c r="V150" s="350">
        <f>D136</f>
        <v>2148</v>
      </c>
      <c r="W150" s="350"/>
      <c r="X150" s="273" t="s">
        <v>208</v>
      </c>
      <c r="Z150" s="352"/>
    </row>
    <row r="151" spans="1:26" x14ac:dyDescent="0.2">
      <c r="A151" s="58"/>
      <c r="B151" s="353"/>
      <c r="C151" s="353"/>
      <c r="D151" s="353"/>
      <c r="E151" s="353"/>
      <c r="F151" s="353"/>
      <c r="G151" s="354"/>
      <c r="H151" s="355"/>
      <c r="I151" s="364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356">
        <f t="shared" si="24"/>
        <v>0</v>
      </c>
      <c r="U151" s="216">
        <f t="shared" si="25"/>
        <v>0</v>
      </c>
      <c r="V151" s="350"/>
      <c r="W151" s="350"/>
      <c r="X151" s="357" t="s">
        <v>84</v>
      </c>
      <c r="Z151" s="352"/>
    </row>
    <row r="152" spans="1:26" ht="15.75" thickBot="1" x14ac:dyDescent="0.25">
      <c r="A152" s="58"/>
      <c r="B152" s="353"/>
      <c r="C152" s="353"/>
      <c r="D152" s="353"/>
      <c r="E152" s="353"/>
      <c r="F152" s="353"/>
      <c r="G152" s="354"/>
      <c r="H152" s="368"/>
      <c r="I152" s="207"/>
      <c r="J152" s="207"/>
      <c r="K152" s="207"/>
      <c r="L152" s="207">
        <v>1</v>
      </c>
      <c r="M152" s="207"/>
      <c r="N152" s="207"/>
      <c r="O152" s="207"/>
      <c r="P152" s="207"/>
      <c r="Q152" s="207"/>
      <c r="R152" s="207"/>
      <c r="S152" s="207"/>
      <c r="T152" s="369">
        <f t="shared" si="24"/>
        <v>1</v>
      </c>
      <c r="U152" s="320">
        <f t="shared" si="25"/>
        <v>4.6554934823091247E-4</v>
      </c>
      <c r="V152" s="350">
        <f>D136</f>
        <v>2148</v>
      </c>
      <c r="W152" s="370"/>
      <c r="X152" s="371" t="s">
        <v>29</v>
      </c>
      <c r="Y152" s="47">
        <f t="shared" ref="Y152:Y162" si="27">T152</f>
        <v>1</v>
      </c>
      <c r="Z152" s="372"/>
    </row>
    <row r="153" spans="1:26" x14ac:dyDescent="0.2">
      <c r="A153" s="58"/>
      <c r="B153" s="353"/>
      <c r="C153" s="353" t="s">
        <v>123</v>
      </c>
      <c r="D153" s="353"/>
      <c r="E153" s="353"/>
      <c r="F153" s="353"/>
      <c r="G153" s="354"/>
      <c r="H153" s="373"/>
      <c r="I153" s="68">
        <v>4</v>
      </c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356">
        <f t="shared" si="24"/>
        <v>0</v>
      </c>
      <c r="U153" s="216">
        <f t="shared" si="25"/>
        <v>0</v>
      </c>
      <c r="V153" s="350">
        <f>D136</f>
        <v>2148</v>
      </c>
      <c r="W153" s="350"/>
      <c r="X153" s="374" t="s">
        <v>11</v>
      </c>
      <c r="Y153" s="47">
        <f t="shared" si="27"/>
        <v>0</v>
      </c>
      <c r="Z153" s="352"/>
    </row>
    <row r="154" spans="1:26" x14ac:dyDescent="0.2">
      <c r="A154" s="58"/>
      <c r="B154" s="353"/>
      <c r="C154" s="353"/>
      <c r="D154" s="353"/>
      <c r="E154" s="353"/>
      <c r="F154" s="353"/>
      <c r="G154" s="354"/>
      <c r="H154" s="375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356">
        <f t="shared" si="24"/>
        <v>0</v>
      </c>
      <c r="U154" s="216">
        <f t="shared" si="25"/>
        <v>0</v>
      </c>
      <c r="V154" s="350">
        <f>D136</f>
        <v>2148</v>
      </c>
      <c r="W154" s="350"/>
      <c r="X154" s="357" t="s">
        <v>30</v>
      </c>
      <c r="Y154" s="47">
        <f t="shared" si="27"/>
        <v>0</v>
      </c>
      <c r="Z154" s="352"/>
    </row>
    <row r="155" spans="1:26" x14ac:dyDescent="0.2">
      <c r="A155" s="58"/>
      <c r="B155" s="353"/>
      <c r="C155" s="353"/>
      <c r="D155" s="353"/>
      <c r="E155" s="353"/>
      <c r="F155" s="353"/>
      <c r="G155" s="354"/>
      <c r="H155" s="375"/>
      <c r="I155" s="67">
        <v>1</v>
      </c>
      <c r="J155" s="67"/>
      <c r="K155" s="67"/>
      <c r="L155" s="67"/>
      <c r="M155" s="67"/>
      <c r="N155" s="67"/>
      <c r="O155" s="67"/>
      <c r="P155" s="67"/>
      <c r="Q155" s="67"/>
      <c r="R155" s="67"/>
      <c r="S155" s="67">
        <v>1</v>
      </c>
      <c r="T155" s="356">
        <f t="shared" si="24"/>
        <v>1</v>
      </c>
      <c r="U155" s="216">
        <f t="shared" si="25"/>
        <v>4.6554934823091247E-4</v>
      </c>
      <c r="V155" s="350">
        <f>D136</f>
        <v>2148</v>
      </c>
      <c r="W155" s="350"/>
      <c r="X155" s="357" t="s">
        <v>3</v>
      </c>
      <c r="Y155" s="47">
        <f t="shared" si="27"/>
        <v>1</v>
      </c>
      <c r="Z155" s="359"/>
    </row>
    <row r="156" spans="1:26" x14ac:dyDescent="0.2">
      <c r="A156" s="58"/>
      <c r="B156" s="353"/>
      <c r="C156" s="353"/>
      <c r="D156" s="353"/>
      <c r="E156" s="353"/>
      <c r="F156" s="353"/>
      <c r="G156" s="354"/>
      <c r="H156" s="375"/>
      <c r="I156" s="67">
        <v>29</v>
      </c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356">
        <f t="shared" si="24"/>
        <v>0</v>
      </c>
      <c r="U156" s="216">
        <f t="shared" si="25"/>
        <v>0</v>
      </c>
      <c r="V156" s="350">
        <f>D136</f>
        <v>2148</v>
      </c>
      <c r="W156" s="350"/>
      <c r="X156" s="357" t="s">
        <v>8</v>
      </c>
      <c r="Y156" s="47">
        <f t="shared" si="27"/>
        <v>0</v>
      </c>
      <c r="Z156" s="360"/>
    </row>
    <row r="157" spans="1:26" x14ac:dyDescent="0.2">
      <c r="A157" s="58"/>
      <c r="B157" s="353"/>
      <c r="C157" s="353"/>
      <c r="D157" s="353"/>
      <c r="E157" s="353"/>
      <c r="F157" s="353"/>
      <c r="G157" s="354"/>
      <c r="H157" s="375"/>
      <c r="I157" s="67">
        <v>1</v>
      </c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356">
        <f t="shared" si="24"/>
        <v>0</v>
      </c>
      <c r="U157" s="216">
        <f t="shared" si="25"/>
        <v>0</v>
      </c>
      <c r="V157" s="350">
        <f>D136</f>
        <v>2148</v>
      </c>
      <c r="W157" s="350"/>
      <c r="X157" s="357" t="s">
        <v>9</v>
      </c>
      <c r="Y157" s="47">
        <f t="shared" si="27"/>
        <v>0</v>
      </c>
      <c r="Z157" s="360"/>
    </row>
    <row r="158" spans="1:26" x14ac:dyDescent="0.2">
      <c r="A158" s="58"/>
      <c r="B158" s="353"/>
      <c r="C158" s="353"/>
      <c r="D158" s="353"/>
      <c r="E158" s="353"/>
      <c r="F158" s="353"/>
      <c r="G158" s="354"/>
      <c r="H158" s="375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356">
        <f t="shared" si="24"/>
        <v>0</v>
      </c>
      <c r="U158" s="216">
        <f t="shared" si="25"/>
        <v>0</v>
      </c>
      <c r="V158" s="350">
        <f>D136</f>
        <v>2148</v>
      </c>
      <c r="W158" s="350"/>
      <c r="X158" s="357" t="s">
        <v>81</v>
      </c>
      <c r="Y158" s="47">
        <f t="shared" si="27"/>
        <v>0</v>
      </c>
      <c r="Z158" s="352" t="s">
        <v>212</v>
      </c>
    </row>
    <row r="159" spans="1:26" x14ac:dyDescent="0.2">
      <c r="A159" s="58"/>
      <c r="B159" s="353"/>
      <c r="C159" s="353"/>
      <c r="D159" s="353"/>
      <c r="E159" s="353"/>
      <c r="F159" s="353"/>
      <c r="G159" s="354"/>
      <c r="H159" s="375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356">
        <f t="shared" si="24"/>
        <v>0</v>
      </c>
      <c r="U159" s="216">
        <f t="shared" si="25"/>
        <v>0</v>
      </c>
      <c r="V159" s="350">
        <f>D136</f>
        <v>2148</v>
      </c>
      <c r="W159" s="350"/>
      <c r="X159" s="357" t="s">
        <v>20</v>
      </c>
      <c r="Y159" s="47">
        <f t="shared" si="27"/>
        <v>0</v>
      </c>
      <c r="Z159" s="352" t="s">
        <v>356</v>
      </c>
    </row>
    <row r="160" spans="1:26" x14ac:dyDescent="0.2">
      <c r="A160" s="58"/>
      <c r="B160" s="353"/>
      <c r="C160" s="353"/>
      <c r="D160" s="353"/>
      <c r="E160" s="353"/>
      <c r="F160" s="353"/>
      <c r="G160" s="354"/>
      <c r="H160" s="375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356">
        <f t="shared" si="24"/>
        <v>0</v>
      </c>
      <c r="U160" s="216">
        <f t="shared" si="25"/>
        <v>0</v>
      </c>
      <c r="V160" s="350">
        <f>D136</f>
        <v>2148</v>
      </c>
      <c r="W160" s="350"/>
      <c r="X160" s="357" t="s">
        <v>82</v>
      </c>
      <c r="Y160" s="47">
        <f t="shared" si="27"/>
        <v>0</v>
      </c>
      <c r="Z160" s="359"/>
    </row>
    <row r="161" spans="1:26" x14ac:dyDescent="0.2">
      <c r="A161" s="58"/>
      <c r="B161" s="353"/>
      <c r="C161" s="353"/>
      <c r="D161" s="353"/>
      <c r="E161" s="353"/>
      <c r="F161" s="353"/>
      <c r="G161" s="354"/>
      <c r="H161" s="375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>
        <v>4</v>
      </c>
      <c r="T161" s="356">
        <f t="shared" si="24"/>
        <v>4</v>
      </c>
      <c r="U161" s="216">
        <f t="shared" si="25"/>
        <v>1.8621973929236499E-3</v>
      </c>
      <c r="V161" s="350">
        <f>D136</f>
        <v>2148</v>
      </c>
      <c r="W161" s="350"/>
      <c r="X161" s="357" t="s">
        <v>10</v>
      </c>
      <c r="Y161" s="47">
        <f t="shared" si="27"/>
        <v>4</v>
      </c>
      <c r="Z161" s="360"/>
    </row>
    <row r="162" spans="1:26" x14ac:dyDescent="0.2">
      <c r="A162" s="58"/>
      <c r="B162" s="353"/>
      <c r="C162" s="353"/>
      <c r="D162" s="353"/>
      <c r="E162" s="353"/>
      <c r="F162" s="353"/>
      <c r="G162" s="354"/>
      <c r="H162" s="375"/>
      <c r="I162" s="67">
        <v>17</v>
      </c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356">
        <f>SUM(H162,J162,L162,N162,P162,R162,S162)</f>
        <v>0</v>
      </c>
      <c r="U162" s="216">
        <f t="shared" si="25"/>
        <v>0</v>
      </c>
      <c r="V162" s="350">
        <f>D136</f>
        <v>2148</v>
      </c>
      <c r="W162" s="350"/>
      <c r="X162" s="357" t="s">
        <v>13</v>
      </c>
      <c r="Y162" s="47">
        <f t="shared" si="27"/>
        <v>0</v>
      </c>
      <c r="Z162" s="360"/>
    </row>
    <row r="163" spans="1:26" x14ac:dyDescent="0.2">
      <c r="A163" s="58"/>
      <c r="B163" s="353"/>
      <c r="C163" s="353"/>
      <c r="D163" s="353"/>
      <c r="E163" s="353"/>
      <c r="F163" s="353"/>
      <c r="G163" s="354"/>
      <c r="H163" s="355"/>
      <c r="I163" s="67">
        <v>2</v>
      </c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356">
        <f>SUM(H163,J163,L163,N163,P163,R163,S163)</f>
        <v>0</v>
      </c>
      <c r="U163" s="216">
        <f t="shared" si="25"/>
        <v>0</v>
      </c>
      <c r="V163" s="350" t="str">
        <f>D135</f>
        <v>Build QTY</v>
      </c>
      <c r="W163" s="350"/>
      <c r="X163" s="357" t="s">
        <v>100</v>
      </c>
      <c r="Y163" s="47">
        <f t="shared" ref="Y163:Y174" si="28">T164</f>
        <v>0</v>
      </c>
      <c r="Z163" s="359"/>
    </row>
    <row r="164" spans="1:26" ht="15.75" x14ac:dyDescent="0.2">
      <c r="A164" s="58"/>
      <c r="B164" s="353"/>
      <c r="C164" s="353"/>
      <c r="D164" s="353"/>
      <c r="E164" s="353"/>
      <c r="F164" s="353"/>
      <c r="G164" s="354"/>
      <c r="H164" s="355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356">
        <f>SUM(H164,J164,L164,N164,P164,R164,S164)</f>
        <v>0</v>
      </c>
      <c r="U164" s="216">
        <f t="shared" si="25"/>
        <v>0</v>
      </c>
      <c r="V164" s="350">
        <f>D136</f>
        <v>2148</v>
      </c>
      <c r="W164" s="350"/>
      <c r="X164" s="376" t="s">
        <v>89</v>
      </c>
      <c r="Y164" s="47">
        <f t="shared" si="28"/>
        <v>0</v>
      </c>
      <c r="Z164" s="359"/>
    </row>
    <row r="165" spans="1:26" x14ac:dyDescent="0.2">
      <c r="A165" s="58"/>
      <c r="B165" s="353"/>
      <c r="C165" s="353"/>
      <c r="D165" s="353"/>
      <c r="E165" s="353"/>
      <c r="F165" s="353"/>
      <c r="G165" s="354"/>
      <c r="H165" s="355"/>
      <c r="I165" s="67">
        <v>1</v>
      </c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356">
        <f>SUM(H165,J165,L165,N165,P165,R165,S165)</f>
        <v>0</v>
      </c>
      <c r="U165" s="216">
        <f t="shared" si="25"/>
        <v>0</v>
      </c>
      <c r="V165" s="350">
        <f>D136</f>
        <v>2148</v>
      </c>
      <c r="W165" s="350"/>
      <c r="X165" s="357" t="s">
        <v>84</v>
      </c>
      <c r="Y165" s="47">
        <f t="shared" si="28"/>
        <v>0</v>
      </c>
      <c r="Z165" s="360"/>
    </row>
    <row r="166" spans="1:26" ht="15.75" thickBot="1" x14ac:dyDescent="0.25">
      <c r="A166" s="58"/>
      <c r="B166" s="353"/>
      <c r="C166" s="353"/>
      <c r="D166" s="353"/>
      <c r="E166" s="353"/>
      <c r="F166" s="353"/>
      <c r="G166" s="354"/>
      <c r="H166" s="361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356">
        <f>SUM(H166,J166,L166,N166,P166,R166,S166)</f>
        <v>0</v>
      </c>
      <c r="U166" s="216">
        <f t="shared" si="25"/>
        <v>0</v>
      </c>
      <c r="V166" s="350">
        <f>D136</f>
        <v>2148</v>
      </c>
      <c r="W166" s="370"/>
      <c r="X166" s="363" t="s">
        <v>124</v>
      </c>
      <c r="Y166" s="47">
        <f t="shared" si="28"/>
        <v>0</v>
      </c>
      <c r="Z166" s="352"/>
    </row>
    <row r="167" spans="1:26" ht="15.75" thickBot="1" x14ac:dyDescent="0.25">
      <c r="A167" s="58"/>
      <c r="B167" s="353"/>
      <c r="C167" s="353"/>
      <c r="D167" s="353"/>
      <c r="E167" s="353"/>
      <c r="F167" s="353"/>
      <c r="G167" s="354"/>
      <c r="H167" s="347"/>
      <c r="I167" s="200"/>
      <c r="J167" s="200"/>
      <c r="K167" s="200"/>
      <c r="L167" s="200"/>
      <c r="M167" s="200"/>
      <c r="N167" s="200"/>
      <c r="O167" s="200"/>
      <c r="P167" s="200"/>
      <c r="Q167" s="200"/>
      <c r="R167" s="200"/>
      <c r="S167" s="200"/>
      <c r="T167" s="199"/>
      <c r="U167" s="199"/>
      <c r="V167" s="199"/>
      <c r="W167" s="377"/>
      <c r="X167" s="438" t="s">
        <v>85</v>
      </c>
      <c r="Y167" s="47">
        <f t="shared" si="28"/>
        <v>0</v>
      </c>
      <c r="Z167" s="352"/>
    </row>
    <row r="168" spans="1:26" ht="15.75" x14ac:dyDescent="0.2">
      <c r="A168" s="58"/>
      <c r="B168" s="353"/>
      <c r="C168" s="353"/>
      <c r="D168" s="353"/>
      <c r="E168" s="353"/>
      <c r="F168" s="353"/>
      <c r="G168" s="62"/>
      <c r="H168" s="348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378">
        <f t="shared" ref="T168:T175" si="29">SUM(H168,J168,L168,N168,P168,R168,S168)</f>
        <v>0</v>
      </c>
      <c r="U168" s="216">
        <f>($T168)/$D$136</f>
        <v>0</v>
      </c>
      <c r="V168" s="350">
        <f>D136</f>
        <v>2148</v>
      </c>
      <c r="W168" s="379"/>
      <c r="X168" s="275" t="s">
        <v>12</v>
      </c>
      <c r="Y168" s="47">
        <f t="shared" si="28"/>
        <v>1</v>
      </c>
      <c r="Z168" s="103"/>
    </row>
    <row r="169" spans="1:26" x14ac:dyDescent="0.2">
      <c r="A169" s="58"/>
      <c r="B169" s="353"/>
      <c r="C169" s="353"/>
      <c r="D169" s="353"/>
      <c r="E169" s="353"/>
      <c r="F169" s="353"/>
      <c r="G169" s="62"/>
      <c r="H169" s="355">
        <v>1</v>
      </c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356">
        <f t="shared" si="29"/>
        <v>1</v>
      </c>
      <c r="U169" s="216">
        <f t="shared" ref="U169:U175" si="30">($T169)/$D$136</f>
        <v>4.6554934823091247E-4</v>
      </c>
      <c r="V169" s="350">
        <f>D136</f>
        <v>2148</v>
      </c>
      <c r="W169" s="350"/>
      <c r="X169" s="357" t="s">
        <v>75</v>
      </c>
      <c r="Y169" s="47">
        <f t="shared" si="28"/>
        <v>0</v>
      </c>
      <c r="Z169" s="103" t="s">
        <v>357</v>
      </c>
    </row>
    <row r="170" spans="1:26" x14ac:dyDescent="0.2">
      <c r="A170" s="58"/>
      <c r="B170" s="353"/>
      <c r="C170" s="353"/>
      <c r="D170" s="353"/>
      <c r="E170" s="353"/>
      <c r="F170" s="353"/>
      <c r="G170" s="62"/>
      <c r="H170" s="355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356">
        <f t="shared" si="29"/>
        <v>0</v>
      </c>
      <c r="U170" s="216">
        <f t="shared" si="30"/>
        <v>0</v>
      </c>
      <c r="V170" s="350">
        <f>D136</f>
        <v>2148</v>
      </c>
      <c r="W170" s="350"/>
      <c r="X170" s="357" t="s">
        <v>86</v>
      </c>
      <c r="Y170" s="47">
        <f t="shared" si="28"/>
        <v>2</v>
      </c>
      <c r="Z170" s="103" t="s">
        <v>325</v>
      </c>
    </row>
    <row r="171" spans="1:26" x14ac:dyDescent="0.2">
      <c r="A171" s="58"/>
      <c r="B171" s="353"/>
      <c r="C171" s="353"/>
      <c r="D171" s="353"/>
      <c r="E171" s="353"/>
      <c r="F171" s="353"/>
      <c r="G171" s="62"/>
      <c r="H171" s="355">
        <v>2</v>
      </c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356">
        <f t="shared" si="29"/>
        <v>2</v>
      </c>
      <c r="U171" s="216">
        <f t="shared" si="30"/>
        <v>9.3109869646182495E-4</v>
      </c>
      <c r="V171" s="350">
        <f>D136</f>
        <v>2148</v>
      </c>
      <c r="W171" s="350"/>
      <c r="X171" s="357" t="s">
        <v>87</v>
      </c>
      <c r="Y171" s="47">
        <f t="shared" si="28"/>
        <v>2</v>
      </c>
      <c r="Z171" s="103" t="s">
        <v>358</v>
      </c>
    </row>
    <row r="172" spans="1:26" x14ac:dyDescent="0.2">
      <c r="A172" s="58"/>
      <c r="B172" s="353"/>
      <c r="C172" s="353"/>
      <c r="D172" s="353"/>
      <c r="E172" s="353"/>
      <c r="F172" s="353"/>
      <c r="G172" s="62"/>
      <c r="H172" s="355">
        <v>2</v>
      </c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356">
        <f t="shared" si="29"/>
        <v>2</v>
      </c>
      <c r="U172" s="216">
        <f t="shared" si="30"/>
        <v>9.3109869646182495E-4</v>
      </c>
      <c r="V172" s="350">
        <f>D136</f>
        <v>2148</v>
      </c>
      <c r="W172" s="350"/>
      <c r="X172" s="178" t="s">
        <v>37</v>
      </c>
      <c r="Y172" s="47">
        <f t="shared" si="28"/>
        <v>0</v>
      </c>
      <c r="Z172" s="103"/>
    </row>
    <row r="173" spans="1:26" x14ac:dyDescent="0.2">
      <c r="A173" s="58"/>
      <c r="B173" s="353"/>
      <c r="C173" s="353"/>
      <c r="D173" s="353"/>
      <c r="E173" s="353"/>
      <c r="F173" s="353"/>
      <c r="G173" s="62"/>
      <c r="H173" s="355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356">
        <f t="shared" si="29"/>
        <v>0</v>
      </c>
      <c r="U173" s="216">
        <f t="shared" si="30"/>
        <v>0</v>
      </c>
      <c r="V173" s="350">
        <f>D136</f>
        <v>2148</v>
      </c>
      <c r="W173" s="350"/>
      <c r="X173" s="357" t="s">
        <v>13</v>
      </c>
      <c r="Y173" s="47">
        <f t="shared" si="28"/>
        <v>0</v>
      </c>
      <c r="Z173" s="359"/>
    </row>
    <row r="174" spans="1:26" ht="15.75" x14ac:dyDescent="0.2">
      <c r="A174" s="58"/>
      <c r="B174" s="353"/>
      <c r="C174" s="353"/>
      <c r="D174" s="353"/>
      <c r="E174" s="353"/>
      <c r="F174" s="353"/>
      <c r="G174" s="62"/>
      <c r="H174" s="361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356">
        <f t="shared" si="29"/>
        <v>0</v>
      </c>
      <c r="U174" s="216">
        <f t="shared" si="30"/>
        <v>0</v>
      </c>
      <c r="V174" s="350">
        <f>D136</f>
        <v>2148</v>
      </c>
      <c r="W174" s="350"/>
      <c r="X174" s="380" t="s">
        <v>89</v>
      </c>
      <c r="Y174" s="47">
        <f t="shared" si="28"/>
        <v>9</v>
      </c>
      <c r="Z174" s="103"/>
    </row>
    <row r="175" spans="1:26" ht="15.75" thickBot="1" x14ac:dyDescent="0.25">
      <c r="A175" s="188"/>
      <c r="B175" s="189"/>
      <c r="C175" s="189"/>
      <c r="D175" s="189"/>
      <c r="E175" s="189"/>
      <c r="F175" s="189"/>
      <c r="G175" s="196"/>
      <c r="H175" s="361">
        <v>9</v>
      </c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362">
        <f t="shared" si="29"/>
        <v>9</v>
      </c>
      <c r="U175" s="320">
        <f t="shared" si="30"/>
        <v>4.1899441340782122E-3</v>
      </c>
      <c r="V175" s="350">
        <f>D136</f>
        <v>2148</v>
      </c>
      <c r="W175" s="350"/>
      <c r="X175" s="381" t="s">
        <v>163</v>
      </c>
      <c r="Z175" s="429"/>
    </row>
    <row r="176" spans="1:26" ht="15.75" thickBot="1" x14ac:dyDescent="0.25">
      <c r="G176" s="53" t="s">
        <v>5</v>
      </c>
      <c r="H176" s="63">
        <f>SUM(H137:H175)</f>
        <v>209</v>
      </c>
      <c r="I176" s="63">
        <f>SUM(I137:I175)</f>
        <v>55</v>
      </c>
      <c r="J176" s="63">
        <f t="shared" ref="J176:S176" si="31">SUM(J137:J175)</f>
        <v>19</v>
      </c>
      <c r="K176" s="63">
        <f t="shared" si="31"/>
        <v>0</v>
      </c>
      <c r="L176" s="63">
        <f t="shared" si="31"/>
        <v>3</v>
      </c>
      <c r="M176" s="63">
        <f t="shared" si="31"/>
        <v>0</v>
      </c>
      <c r="N176" s="63">
        <f t="shared" si="31"/>
        <v>0</v>
      </c>
      <c r="O176" s="63">
        <f t="shared" si="31"/>
        <v>0</v>
      </c>
      <c r="P176" s="63">
        <f t="shared" si="31"/>
        <v>0</v>
      </c>
      <c r="Q176" s="63">
        <f t="shared" si="31"/>
        <v>0</v>
      </c>
      <c r="R176" s="63">
        <f t="shared" si="31"/>
        <v>0</v>
      </c>
      <c r="S176" s="63">
        <f t="shared" si="31"/>
        <v>100</v>
      </c>
      <c r="T176" s="382">
        <f>SUM(H176,J176,L176,N176,P176,R176,S176)</f>
        <v>331</v>
      </c>
      <c r="U176" s="216">
        <f>($T176)/$D$136</f>
        <v>0.15409683426443202</v>
      </c>
      <c r="V176" s="350">
        <f>D136</f>
        <v>2148</v>
      </c>
      <c r="W176" s="350"/>
      <c r="X176" s="11"/>
      <c r="Z176" s="7"/>
    </row>
    <row r="177" spans="1:26" ht="15.75" thickBot="1" x14ac:dyDescent="0.3"/>
    <row r="178" spans="1:26" ht="90.75" thickBot="1" x14ac:dyDescent="0.3">
      <c r="A178" s="49" t="s">
        <v>23</v>
      </c>
      <c r="B178" s="49" t="s">
        <v>50</v>
      </c>
      <c r="C178" s="49" t="s">
        <v>55</v>
      </c>
      <c r="D178" s="49" t="s">
        <v>18</v>
      </c>
      <c r="E178" s="48" t="s">
        <v>17</v>
      </c>
      <c r="F178" s="50" t="s">
        <v>1</v>
      </c>
      <c r="G178" s="51" t="s">
        <v>24</v>
      </c>
      <c r="H178" s="52" t="s">
        <v>76</v>
      </c>
      <c r="I178" s="52" t="s">
        <v>77</v>
      </c>
      <c r="J178" s="52" t="s">
        <v>56</v>
      </c>
      <c r="K178" s="52" t="s">
        <v>61</v>
      </c>
      <c r="L178" s="52" t="s">
        <v>57</v>
      </c>
      <c r="M178" s="52" t="s">
        <v>62</v>
      </c>
      <c r="N178" s="52" t="s">
        <v>58</v>
      </c>
      <c r="O178" s="52" t="s">
        <v>63</v>
      </c>
      <c r="P178" s="52" t="s">
        <v>59</v>
      </c>
      <c r="Q178" s="52" t="s">
        <v>78</v>
      </c>
      <c r="R178" s="52" t="s">
        <v>128</v>
      </c>
      <c r="S178" s="52" t="s">
        <v>43</v>
      </c>
      <c r="T178" s="52" t="s">
        <v>5</v>
      </c>
      <c r="U178" s="48" t="s">
        <v>2</v>
      </c>
      <c r="V178" s="86" t="s">
        <v>73</v>
      </c>
      <c r="W178" s="86" t="s">
        <v>73</v>
      </c>
      <c r="X178" s="87" t="s">
        <v>21</v>
      </c>
      <c r="Z178" s="88" t="s">
        <v>7</v>
      </c>
    </row>
    <row r="179" spans="1:26" ht="15.75" thickBot="1" x14ac:dyDescent="0.3">
      <c r="A179" s="80">
        <v>1488011</v>
      </c>
      <c r="B179" s="80" t="s">
        <v>112</v>
      </c>
      <c r="C179" s="450">
        <v>1152</v>
      </c>
      <c r="D179" s="450">
        <v>1253</v>
      </c>
      <c r="E179" s="450">
        <v>1123</v>
      </c>
      <c r="F179" s="451">
        <f>E179/D179</f>
        <v>0.89624900239425376</v>
      </c>
      <c r="G179" s="54">
        <v>45054</v>
      </c>
      <c r="H179" s="347"/>
      <c r="I179" s="200"/>
      <c r="J179" s="200"/>
      <c r="K179" s="200"/>
      <c r="L179" s="200"/>
      <c r="M179" s="200"/>
      <c r="N179" s="200"/>
      <c r="O179" s="200"/>
      <c r="P179" s="200"/>
      <c r="Q179" s="200"/>
      <c r="R179" s="200"/>
      <c r="S179" s="200"/>
      <c r="T179" s="92"/>
      <c r="U179" s="199"/>
      <c r="V179" s="200"/>
      <c r="W179" s="199"/>
      <c r="X179" s="93" t="s">
        <v>79</v>
      </c>
      <c r="Z179" s="45" t="s">
        <v>134</v>
      </c>
    </row>
    <row r="180" spans="1:26" x14ac:dyDescent="0.2">
      <c r="A180" s="55"/>
      <c r="B180" s="56"/>
      <c r="C180" s="56"/>
      <c r="D180" s="56"/>
      <c r="E180" s="56"/>
      <c r="F180" s="56"/>
      <c r="G180" s="57"/>
      <c r="H180" s="348">
        <v>23</v>
      </c>
      <c r="I180" s="65"/>
      <c r="J180" s="65">
        <v>1</v>
      </c>
      <c r="K180" s="65"/>
      <c r="L180" s="65"/>
      <c r="M180" s="65"/>
      <c r="N180" s="65"/>
      <c r="O180" s="65"/>
      <c r="P180" s="65"/>
      <c r="Q180" s="65"/>
      <c r="R180" s="65"/>
      <c r="S180" s="65">
        <v>11</v>
      </c>
      <c r="T180" s="349">
        <f>SUM(H180,J180,L180,N180,P180,R180,S180)</f>
        <v>35</v>
      </c>
      <c r="U180" s="216">
        <f>($T180)/$D$179</f>
        <v>2.7932960893854747E-2</v>
      </c>
      <c r="V180" s="350">
        <f>D179</f>
        <v>1253</v>
      </c>
      <c r="W180" s="350"/>
      <c r="X180" s="351" t="s">
        <v>16</v>
      </c>
      <c r="Y180" s="47">
        <f>T180</f>
        <v>35</v>
      </c>
      <c r="Z180" s="352"/>
    </row>
    <row r="181" spans="1:26" x14ac:dyDescent="0.2">
      <c r="A181" s="58"/>
      <c r="B181" s="353"/>
      <c r="C181" s="353"/>
      <c r="D181" s="353"/>
      <c r="E181" s="353"/>
      <c r="F181" s="353"/>
      <c r="G181" s="354"/>
      <c r="H181" s="355">
        <v>21</v>
      </c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>
        <v>3</v>
      </c>
      <c r="T181" s="356">
        <f t="shared" ref="T181:T204" si="32">SUM(H181,J181,L181,N181,P181,R181,S181)</f>
        <v>24</v>
      </c>
      <c r="U181" s="216">
        <f t="shared" ref="U181:U209" si="33">($T181)/$D$179</f>
        <v>1.9154030327214685E-2</v>
      </c>
      <c r="V181" s="350">
        <f>D179</f>
        <v>1253</v>
      </c>
      <c r="W181" s="350"/>
      <c r="X181" s="357" t="s">
        <v>6</v>
      </c>
      <c r="Y181" s="47">
        <f t="shared" ref="Y181:Y191" si="34">T181</f>
        <v>24</v>
      </c>
      <c r="Z181" s="358" t="s">
        <v>135</v>
      </c>
    </row>
    <row r="182" spans="1:26" x14ac:dyDescent="0.2">
      <c r="A182" s="58"/>
      <c r="B182" s="353"/>
      <c r="C182" s="353"/>
      <c r="D182" s="353"/>
      <c r="E182" s="353"/>
      <c r="F182" s="353"/>
      <c r="G182" s="354"/>
      <c r="H182" s="355">
        <v>17</v>
      </c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>
        <v>2</v>
      </c>
      <c r="T182" s="356">
        <f t="shared" si="32"/>
        <v>19</v>
      </c>
      <c r="U182" s="216">
        <f t="shared" si="33"/>
        <v>1.5163607342378291E-2</v>
      </c>
      <c r="V182" s="350">
        <f>D179</f>
        <v>1253</v>
      </c>
      <c r="W182" s="350"/>
      <c r="X182" s="357" t="s">
        <v>14</v>
      </c>
      <c r="Y182" s="47">
        <f t="shared" si="34"/>
        <v>19</v>
      </c>
      <c r="Z182" s="358" t="s">
        <v>176</v>
      </c>
    </row>
    <row r="183" spans="1:26" x14ac:dyDescent="0.2">
      <c r="A183" s="58"/>
      <c r="B183" s="353"/>
      <c r="C183" s="353"/>
      <c r="D183" s="353"/>
      <c r="E183" s="353"/>
      <c r="F183" s="353"/>
      <c r="G183" s="354"/>
      <c r="H183" s="355">
        <v>11</v>
      </c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>
        <v>2</v>
      </c>
      <c r="T183" s="356">
        <f t="shared" si="32"/>
        <v>13</v>
      </c>
      <c r="U183" s="216">
        <f t="shared" si="33"/>
        <v>1.0375099760574621E-2</v>
      </c>
      <c r="V183" s="350">
        <f>D179</f>
        <v>1253</v>
      </c>
      <c r="W183" s="350"/>
      <c r="X183" s="357" t="s">
        <v>15</v>
      </c>
      <c r="Y183" s="47">
        <f t="shared" si="34"/>
        <v>13</v>
      </c>
      <c r="Z183" s="359"/>
    </row>
    <row r="184" spans="1:26" x14ac:dyDescent="0.2">
      <c r="A184" s="58"/>
      <c r="B184" s="353"/>
      <c r="C184" s="353"/>
      <c r="D184" s="353"/>
      <c r="E184" s="353"/>
      <c r="F184" s="353"/>
      <c r="G184" s="354"/>
      <c r="H184" s="355">
        <v>1</v>
      </c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356">
        <f t="shared" si="32"/>
        <v>1</v>
      </c>
      <c r="U184" s="216">
        <f t="shared" si="33"/>
        <v>7.9808459696727857E-4</v>
      </c>
      <c r="V184" s="350">
        <f>D179</f>
        <v>1253</v>
      </c>
      <c r="W184" s="350"/>
      <c r="X184" s="357" t="s">
        <v>32</v>
      </c>
      <c r="Y184" s="47">
        <f t="shared" si="34"/>
        <v>1</v>
      </c>
      <c r="Z184" s="359"/>
    </row>
    <row r="185" spans="1:26" x14ac:dyDescent="0.2">
      <c r="A185" s="58"/>
      <c r="B185" s="353"/>
      <c r="C185" s="353"/>
      <c r="D185" s="353"/>
      <c r="E185" s="353"/>
      <c r="F185" s="353"/>
      <c r="G185" s="354"/>
      <c r="H185" s="355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356">
        <f t="shared" si="32"/>
        <v>0</v>
      </c>
      <c r="U185" s="216">
        <f t="shared" si="33"/>
        <v>0</v>
      </c>
      <c r="V185" s="350">
        <f>D179</f>
        <v>1253</v>
      </c>
      <c r="W185" s="350"/>
      <c r="X185" s="357" t="s">
        <v>33</v>
      </c>
      <c r="Y185" s="47">
        <f t="shared" si="34"/>
        <v>0</v>
      </c>
      <c r="Z185" s="359"/>
    </row>
    <row r="186" spans="1:26" x14ac:dyDescent="0.2">
      <c r="A186" s="58"/>
      <c r="B186" s="353"/>
      <c r="C186" s="353"/>
      <c r="D186" s="353"/>
      <c r="E186" s="353"/>
      <c r="F186" s="353"/>
      <c r="G186" s="354"/>
      <c r="H186" s="355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356">
        <f t="shared" si="32"/>
        <v>0</v>
      </c>
      <c r="U186" s="216">
        <f t="shared" si="33"/>
        <v>0</v>
      </c>
      <c r="V186" s="350">
        <f>D179</f>
        <v>1253</v>
      </c>
      <c r="W186" s="350"/>
      <c r="X186" s="357" t="s">
        <v>211</v>
      </c>
      <c r="Y186" s="47">
        <f t="shared" si="34"/>
        <v>0</v>
      </c>
      <c r="Z186" s="359"/>
    </row>
    <row r="187" spans="1:26" x14ac:dyDescent="0.2">
      <c r="A187" s="58"/>
      <c r="B187" s="353"/>
      <c r="C187" s="353"/>
      <c r="D187" s="353"/>
      <c r="E187" s="353"/>
      <c r="F187" s="353" t="s">
        <v>109</v>
      </c>
      <c r="G187" s="354"/>
      <c r="H187" s="355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356">
        <f t="shared" si="32"/>
        <v>0</v>
      </c>
      <c r="U187" s="216">
        <f t="shared" si="33"/>
        <v>0</v>
      </c>
      <c r="V187" s="350">
        <f>D179</f>
        <v>1253</v>
      </c>
      <c r="W187" s="350"/>
      <c r="X187" s="357" t="s">
        <v>31</v>
      </c>
      <c r="Y187" s="47">
        <f t="shared" si="34"/>
        <v>0</v>
      </c>
      <c r="Z187" s="359"/>
    </row>
    <row r="188" spans="1:26" x14ac:dyDescent="0.2">
      <c r="A188" s="58"/>
      <c r="B188" s="353"/>
      <c r="C188" s="353"/>
      <c r="D188" s="353"/>
      <c r="E188" s="353"/>
      <c r="F188" s="353"/>
      <c r="G188" s="354"/>
      <c r="H188" s="355">
        <v>4</v>
      </c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356">
        <f t="shared" si="32"/>
        <v>4</v>
      </c>
      <c r="U188" s="216">
        <f t="shared" si="33"/>
        <v>3.1923383878691143E-3</v>
      </c>
      <c r="V188" s="350">
        <f>D179</f>
        <v>1253</v>
      </c>
      <c r="W188" s="350"/>
      <c r="X188" s="357" t="s">
        <v>0</v>
      </c>
      <c r="Y188" s="47">
        <f t="shared" si="34"/>
        <v>4</v>
      </c>
      <c r="Z188" s="360"/>
    </row>
    <row r="189" spans="1:26" x14ac:dyDescent="0.2">
      <c r="A189" s="58"/>
      <c r="B189" s="353"/>
      <c r="C189" s="353"/>
      <c r="D189" s="353"/>
      <c r="E189" s="353"/>
      <c r="F189" s="353"/>
      <c r="G189" s="354"/>
      <c r="H189" s="355">
        <v>8</v>
      </c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>
        <v>2</v>
      </c>
      <c r="T189" s="356">
        <f t="shared" si="32"/>
        <v>10</v>
      </c>
      <c r="U189" s="216">
        <f t="shared" si="33"/>
        <v>7.9808459696727851E-3</v>
      </c>
      <c r="V189" s="350">
        <f>D179</f>
        <v>1253</v>
      </c>
      <c r="W189" s="350"/>
      <c r="X189" s="357" t="s">
        <v>12</v>
      </c>
      <c r="Y189" s="47">
        <f t="shared" si="34"/>
        <v>10</v>
      </c>
      <c r="Z189" s="360"/>
    </row>
    <row r="190" spans="1:26" x14ac:dyDescent="0.2">
      <c r="A190" s="58"/>
      <c r="B190" s="353"/>
      <c r="C190" s="353"/>
      <c r="D190" s="353"/>
      <c r="E190" s="353"/>
      <c r="F190" s="353"/>
      <c r="G190" s="354"/>
      <c r="H190" s="355">
        <v>2</v>
      </c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356">
        <f t="shared" si="32"/>
        <v>2</v>
      </c>
      <c r="U190" s="216">
        <f t="shared" si="33"/>
        <v>1.5961691939345571E-3</v>
      </c>
      <c r="V190" s="350">
        <f>D179</f>
        <v>1253</v>
      </c>
      <c r="W190" s="350"/>
      <c r="X190" s="357" t="s">
        <v>35</v>
      </c>
      <c r="Y190" s="47">
        <f t="shared" si="34"/>
        <v>2</v>
      </c>
      <c r="Z190" s="360"/>
    </row>
    <row r="191" spans="1:26" x14ac:dyDescent="0.2">
      <c r="A191" s="58"/>
      <c r="B191" s="353"/>
      <c r="C191" s="353"/>
      <c r="D191" s="353"/>
      <c r="E191" s="353"/>
      <c r="F191" s="353"/>
      <c r="G191" s="354"/>
      <c r="H191" s="361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362">
        <f t="shared" si="32"/>
        <v>0</v>
      </c>
      <c r="U191" s="216">
        <f t="shared" si="33"/>
        <v>0</v>
      </c>
      <c r="V191" s="350">
        <f>D179</f>
        <v>1253</v>
      </c>
      <c r="W191" s="350"/>
      <c r="X191" s="178" t="s">
        <v>180</v>
      </c>
      <c r="Y191" s="47">
        <f t="shared" si="34"/>
        <v>0</v>
      </c>
      <c r="Z191" s="360"/>
    </row>
    <row r="192" spans="1:26" ht="15.75" x14ac:dyDescent="0.2">
      <c r="A192" s="58"/>
      <c r="B192" s="353"/>
      <c r="C192" s="353"/>
      <c r="D192" s="353"/>
      <c r="E192" s="353"/>
      <c r="F192" s="353"/>
      <c r="G192" s="62"/>
      <c r="H192" s="364"/>
      <c r="I192" s="67"/>
      <c r="J192" s="72"/>
      <c r="K192" s="67"/>
      <c r="L192" s="67"/>
      <c r="M192" s="67"/>
      <c r="N192" s="67"/>
      <c r="O192" s="67"/>
      <c r="P192" s="67"/>
      <c r="Q192" s="67"/>
      <c r="R192" s="67"/>
      <c r="S192" s="67"/>
      <c r="T192" s="356">
        <f t="shared" si="32"/>
        <v>0</v>
      </c>
      <c r="U192" s="216">
        <f t="shared" si="33"/>
        <v>0</v>
      </c>
      <c r="V192" s="350">
        <f>D179</f>
        <v>1253</v>
      </c>
      <c r="W192" s="350"/>
      <c r="X192" s="365" t="s">
        <v>75</v>
      </c>
      <c r="Z192" s="366"/>
    </row>
    <row r="193" spans="1:26" ht="15.75" x14ac:dyDescent="0.2">
      <c r="A193" s="58"/>
      <c r="B193" s="353"/>
      <c r="C193" s="353"/>
      <c r="D193" s="353"/>
      <c r="E193" s="353"/>
      <c r="F193" s="353"/>
      <c r="G193" s="62"/>
      <c r="H193" s="367">
        <v>9</v>
      </c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356">
        <f t="shared" si="32"/>
        <v>9</v>
      </c>
      <c r="U193" s="216">
        <f t="shared" si="33"/>
        <v>7.1827613727055064E-3</v>
      </c>
      <c r="V193" s="350">
        <f>D179</f>
        <v>1253</v>
      </c>
      <c r="W193" s="350"/>
      <c r="X193" s="273" t="s">
        <v>208</v>
      </c>
      <c r="Z193" s="352"/>
    </row>
    <row r="194" spans="1:26" x14ac:dyDescent="0.2">
      <c r="A194" s="58"/>
      <c r="B194" s="353"/>
      <c r="C194" s="353"/>
      <c r="D194" s="353"/>
      <c r="E194" s="353"/>
      <c r="F194" s="353"/>
      <c r="G194" s="354"/>
      <c r="H194" s="355"/>
      <c r="I194" s="364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356">
        <f t="shared" si="32"/>
        <v>0</v>
      </c>
      <c r="U194" s="216">
        <f t="shared" si="33"/>
        <v>0</v>
      </c>
      <c r="V194" s="350"/>
      <c r="W194" s="350"/>
      <c r="X194" s="357" t="s">
        <v>84</v>
      </c>
      <c r="Z194" s="352"/>
    </row>
    <row r="195" spans="1:26" ht="15.75" thickBot="1" x14ac:dyDescent="0.25">
      <c r="A195" s="58"/>
      <c r="B195" s="353"/>
      <c r="C195" s="353"/>
      <c r="D195" s="353"/>
      <c r="E195" s="353"/>
      <c r="F195" s="353"/>
      <c r="G195" s="354"/>
      <c r="H195" s="368"/>
      <c r="I195" s="207"/>
      <c r="J195" s="207">
        <v>5</v>
      </c>
      <c r="K195" s="207"/>
      <c r="L195" s="207"/>
      <c r="M195" s="207"/>
      <c r="N195" s="207"/>
      <c r="O195" s="207"/>
      <c r="P195" s="207"/>
      <c r="Q195" s="207"/>
      <c r="R195" s="207"/>
      <c r="S195" s="207"/>
      <c r="T195" s="369">
        <f t="shared" si="32"/>
        <v>5</v>
      </c>
      <c r="U195" s="320">
        <f t="shared" si="33"/>
        <v>3.9904229848363925E-3</v>
      </c>
      <c r="V195" s="350">
        <f>D179</f>
        <v>1253</v>
      </c>
      <c r="W195" s="370"/>
      <c r="X195" s="371" t="s">
        <v>29</v>
      </c>
      <c r="Y195" s="47">
        <f t="shared" ref="Y195:Y205" si="35">T195</f>
        <v>5</v>
      </c>
      <c r="Z195" s="372"/>
    </row>
    <row r="196" spans="1:26" x14ac:dyDescent="0.2">
      <c r="A196" s="58"/>
      <c r="B196" s="353"/>
      <c r="C196" s="353" t="s">
        <v>123</v>
      </c>
      <c r="D196" s="353"/>
      <c r="E196" s="353"/>
      <c r="F196" s="353"/>
      <c r="G196" s="354"/>
      <c r="H196" s="373"/>
      <c r="I196" s="68">
        <v>6</v>
      </c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356">
        <f t="shared" si="32"/>
        <v>0</v>
      </c>
      <c r="U196" s="216">
        <f t="shared" si="33"/>
        <v>0</v>
      </c>
      <c r="V196" s="350">
        <f>D179</f>
        <v>1253</v>
      </c>
      <c r="W196" s="350"/>
      <c r="X196" s="374" t="s">
        <v>11</v>
      </c>
      <c r="Y196" s="47">
        <f t="shared" si="35"/>
        <v>0</v>
      </c>
      <c r="Z196" s="352"/>
    </row>
    <row r="197" spans="1:26" x14ac:dyDescent="0.2">
      <c r="A197" s="58"/>
      <c r="B197" s="353"/>
      <c r="C197" s="353"/>
      <c r="D197" s="353"/>
      <c r="E197" s="353"/>
      <c r="F197" s="353"/>
      <c r="G197" s="354"/>
      <c r="H197" s="375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356">
        <f t="shared" si="32"/>
        <v>0</v>
      </c>
      <c r="U197" s="216">
        <f t="shared" si="33"/>
        <v>0</v>
      </c>
      <c r="V197" s="350">
        <f>D179</f>
        <v>1253</v>
      </c>
      <c r="W197" s="350"/>
      <c r="X197" s="357" t="s">
        <v>30</v>
      </c>
      <c r="Y197" s="47">
        <f t="shared" si="35"/>
        <v>0</v>
      </c>
      <c r="Z197" s="352"/>
    </row>
    <row r="198" spans="1:26" x14ac:dyDescent="0.2">
      <c r="A198" s="58"/>
      <c r="B198" s="353"/>
      <c r="C198" s="353"/>
      <c r="D198" s="353"/>
      <c r="E198" s="353"/>
      <c r="F198" s="353"/>
      <c r="G198" s="354"/>
      <c r="H198" s="375"/>
      <c r="I198" s="67">
        <v>1</v>
      </c>
      <c r="J198" s="67"/>
      <c r="K198" s="67"/>
      <c r="L198" s="67"/>
      <c r="M198" s="67"/>
      <c r="N198" s="67"/>
      <c r="O198" s="67"/>
      <c r="P198" s="67"/>
      <c r="Q198" s="67"/>
      <c r="R198" s="67"/>
      <c r="S198" s="67">
        <v>1</v>
      </c>
      <c r="T198" s="356">
        <f t="shared" si="32"/>
        <v>1</v>
      </c>
      <c r="U198" s="216">
        <f t="shared" si="33"/>
        <v>7.9808459696727857E-4</v>
      </c>
      <c r="V198" s="350">
        <f>D179</f>
        <v>1253</v>
      </c>
      <c r="W198" s="350"/>
      <c r="X198" s="357" t="s">
        <v>3</v>
      </c>
      <c r="Y198" s="47">
        <f t="shared" si="35"/>
        <v>1</v>
      </c>
      <c r="Z198" s="359"/>
    </row>
    <row r="199" spans="1:26" x14ac:dyDescent="0.2">
      <c r="A199" s="58"/>
      <c r="B199" s="353"/>
      <c r="C199" s="353"/>
      <c r="D199" s="353"/>
      <c r="E199" s="353"/>
      <c r="F199" s="353"/>
      <c r="G199" s="354"/>
      <c r="H199" s="375"/>
      <c r="I199" s="67">
        <v>13</v>
      </c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356">
        <f t="shared" si="32"/>
        <v>0</v>
      </c>
      <c r="U199" s="216">
        <f t="shared" si="33"/>
        <v>0</v>
      </c>
      <c r="V199" s="350">
        <f>D179</f>
        <v>1253</v>
      </c>
      <c r="W199" s="350"/>
      <c r="X199" s="357" t="s">
        <v>8</v>
      </c>
      <c r="Y199" s="47">
        <f t="shared" si="35"/>
        <v>0</v>
      </c>
      <c r="Z199" s="360"/>
    </row>
    <row r="200" spans="1:26" x14ac:dyDescent="0.2">
      <c r="A200" s="58"/>
      <c r="B200" s="353"/>
      <c r="C200" s="353"/>
      <c r="D200" s="353"/>
      <c r="E200" s="353"/>
      <c r="F200" s="353"/>
      <c r="G200" s="354"/>
      <c r="H200" s="375"/>
      <c r="I200" s="67">
        <v>2</v>
      </c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356">
        <f t="shared" si="32"/>
        <v>0</v>
      </c>
      <c r="U200" s="216">
        <f t="shared" si="33"/>
        <v>0</v>
      </c>
      <c r="V200" s="350">
        <f>D179</f>
        <v>1253</v>
      </c>
      <c r="W200" s="350"/>
      <c r="X200" s="357" t="s">
        <v>9</v>
      </c>
      <c r="Y200" s="47">
        <f t="shared" si="35"/>
        <v>0</v>
      </c>
      <c r="Z200" s="360"/>
    </row>
    <row r="201" spans="1:26" x14ac:dyDescent="0.2">
      <c r="A201" s="58"/>
      <c r="B201" s="353"/>
      <c r="C201" s="353"/>
      <c r="D201" s="353"/>
      <c r="E201" s="353"/>
      <c r="F201" s="353"/>
      <c r="G201" s="354"/>
      <c r="H201" s="375"/>
      <c r="I201" s="67">
        <v>1</v>
      </c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356">
        <f t="shared" si="32"/>
        <v>0</v>
      </c>
      <c r="U201" s="216">
        <f t="shared" si="33"/>
        <v>0</v>
      </c>
      <c r="V201" s="350">
        <f>D179</f>
        <v>1253</v>
      </c>
      <c r="W201" s="350"/>
      <c r="X201" s="357" t="s">
        <v>81</v>
      </c>
      <c r="Y201" s="47">
        <f t="shared" si="35"/>
        <v>0</v>
      </c>
      <c r="Z201" s="352" t="s">
        <v>212</v>
      </c>
    </row>
    <row r="202" spans="1:26" x14ac:dyDescent="0.2">
      <c r="A202" s="58"/>
      <c r="B202" s="353"/>
      <c r="C202" s="353"/>
      <c r="D202" s="353"/>
      <c r="E202" s="353"/>
      <c r="F202" s="353"/>
      <c r="G202" s="354"/>
      <c r="H202" s="375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356">
        <f t="shared" si="32"/>
        <v>0</v>
      </c>
      <c r="U202" s="216">
        <f t="shared" si="33"/>
        <v>0</v>
      </c>
      <c r="V202" s="350">
        <f>D179</f>
        <v>1253</v>
      </c>
      <c r="W202" s="350"/>
      <c r="X202" s="357" t="s">
        <v>20</v>
      </c>
      <c r="Y202" s="47">
        <f t="shared" si="35"/>
        <v>0</v>
      </c>
      <c r="Z202" s="352" t="s">
        <v>413</v>
      </c>
    </row>
    <row r="203" spans="1:26" x14ac:dyDescent="0.2">
      <c r="A203" s="58"/>
      <c r="B203" s="353"/>
      <c r="C203" s="353"/>
      <c r="D203" s="353"/>
      <c r="E203" s="353"/>
      <c r="F203" s="353"/>
      <c r="G203" s="354"/>
      <c r="H203" s="375"/>
      <c r="I203" s="67">
        <v>1</v>
      </c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356">
        <f t="shared" si="32"/>
        <v>0</v>
      </c>
      <c r="U203" s="216">
        <f t="shared" si="33"/>
        <v>0</v>
      </c>
      <c r="V203" s="350">
        <f>D179</f>
        <v>1253</v>
      </c>
      <c r="W203" s="350"/>
      <c r="X203" s="357" t="s">
        <v>82</v>
      </c>
      <c r="Y203" s="47">
        <f t="shared" si="35"/>
        <v>0</v>
      </c>
      <c r="Z203" s="359"/>
    </row>
    <row r="204" spans="1:26" x14ac:dyDescent="0.2">
      <c r="A204" s="58"/>
      <c r="B204" s="353"/>
      <c r="C204" s="353"/>
      <c r="D204" s="353"/>
      <c r="E204" s="353"/>
      <c r="F204" s="353"/>
      <c r="G204" s="354"/>
      <c r="H204" s="375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>
        <v>1</v>
      </c>
      <c r="T204" s="356">
        <f t="shared" si="32"/>
        <v>1</v>
      </c>
      <c r="U204" s="216">
        <f t="shared" si="33"/>
        <v>7.9808459696727857E-4</v>
      </c>
      <c r="V204" s="350">
        <f>D179</f>
        <v>1253</v>
      </c>
      <c r="W204" s="350"/>
      <c r="X204" s="357" t="s">
        <v>10</v>
      </c>
      <c r="Y204" s="47">
        <f t="shared" si="35"/>
        <v>1</v>
      </c>
      <c r="Z204" s="360"/>
    </row>
    <row r="205" spans="1:26" x14ac:dyDescent="0.2">
      <c r="A205" s="58"/>
      <c r="B205" s="353"/>
      <c r="C205" s="353"/>
      <c r="D205" s="353"/>
      <c r="E205" s="353"/>
      <c r="F205" s="353"/>
      <c r="G205" s="354"/>
      <c r="H205" s="375"/>
      <c r="I205" s="67">
        <v>13</v>
      </c>
      <c r="J205" s="67">
        <v>1</v>
      </c>
      <c r="K205" s="67"/>
      <c r="L205" s="67"/>
      <c r="M205" s="67"/>
      <c r="N205" s="67"/>
      <c r="O205" s="67"/>
      <c r="P205" s="67"/>
      <c r="Q205" s="67"/>
      <c r="R205" s="67"/>
      <c r="S205" s="67"/>
      <c r="T205" s="356">
        <f>SUM(H205,J205,L205,N205,P205,R205,S205)</f>
        <v>1</v>
      </c>
      <c r="U205" s="216">
        <f t="shared" si="33"/>
        <v>7.9808459696727857E-4</v>
      </c>
      <c r="V205" s="350">
        <f>D179</f>
        <v>1253</v>
      </c>
      <c r="W205" s="350"/>
      <c r="X205" s="357" t="s">
        <v>13</v>
      </c>
      <c r="Y205" s="47">
        <f t="shared" si="35"/>
        <v>1</v>
      </c>
      <c r="Z205" s="360"/>
    </row>
    <row r="206" spans="1:26" x14ac:dyDescent="0.2">
      <c r="A206" s="58"/>
      <c r="B206" s="353"/>
      <c r="C206" s="353"/>
      <c r="D206" s="353"/>
      <c r="E206" s="353"/>
      <c r="F206" s="353"/>
      <c r="G206" s="354"/>
      <c r="H206" s="355"/>
      <c r="I206" s="67">
        <v>1</v>
      </c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356">
        <f>SUM(H206,J206,L206,N206,P206,R206,S206)</f>
        <v>0</v>
      </c>
      <c r="U206" s="216">
        <f t="shared" si="33"/>
        <v>0</v>
      </c>
      <c r="V206" s="350" t="str">
        <f>D178</f>
        <v>Build QTY</v>
      </c>
      <c r="W206" s="350"/>
      <c r="X206" s="357" t="s">
        <v>100</v>
      </c>
      <c r="Y206" s="47">
        <f t="shared" ref="Y206:Y217" si="36">T207</f>
        <v>0</v>
      </c>
      <c r="Z206" s="359"/>
    </row>
    <row r="207" spans="1:26" ht="15.75" x14ac:dyDescent="0.2">
      <c r="A207" s="58"/>
      <c r="B207" s="353"/>
      <c r="C207" s="353"/>
      <c r="D207" s="353"/>
      <c r="E207" s="353"/>
      <c r="F207" s="353"/>
      <c r="G207" s="354"/>
      <c r="H207" s="355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356">
        <f>SUM(H207,J207,L207,N207,P207,R207,S207)</f>
        <v>0</v>
      </c>
      <c r="U207" s="216">
        <f t="shared" si="33"/>
        <v>0</v>
      </c>
      <c r="V207" s="350">
        <f>D179</f>
        <v>1253</v>
      </c>
      <c r="W207" s="350"/>
      <c r="X207" s="376" t="s">
        <v>89</v>
      </c>
      <c r="Y207" s="47">
        <f t="shared" si="36"/>
        <v>0</v>
      </c>
      <c r="Z207" s="359"/>
    </row>
    <row r="208" spans="1:26" x14ac:dyDescent="0.2">
      <c r="A208" s="58"/>
      <c r="B208" s="353"/>
      <c r="C208" s="353"/>
      <c r="D208" s="353"/>
      <c r="E208" s="353"/>
      <c r="F208" s="353"/>
      <c r="G208" s="354"/>
      <c r="H208" s="355"/>
      <c r="I208" s="67">
        <v>2</v>
      </c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356">
        <f>SUM(H208,J208,L208,N208,P208,R208,S208)</f>
        <v>0</v>
      </c>
      <c r="U208" s="216">
        <f t="shared" si="33"/>
        <v>0</v>
      </c>
      <c r="V208" s="350">
        <f>D179</f>
        <v>1253</v>
      </c>
      <c r="W208" s="350"/>
      <c r="X208" s="357" t="s">
        <v>84</v>
      </c>
      <c r="Y208" s="47">
        <f t="shared" si="36"/>
        <v>0</v>
      </c>
      <c r="Z208" s="360"/>
    </row>
    <row r="209" spans="1:26" ht="15.75" thickBot="1" x14ac:dyDescent="0.25">
      <c r="A209" s="58"/>
      <c r="B209" s="353"/>
      <c r="C209" s="353"/>
      <c r="D209" s="353"/>
      <c r="E209" s="353"/>
      <c r="F209" s="353"/>
      <c r="G209" s="354"/>
      <c r="H209" s="361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356">
        <f>SUM(H209,J209,L209,N209,P209,R209,S209)</f>
        <v>0</v>
      </c>
      <c r="U209" s="216">
        <f t="shared" si="33"/>
        <v>0</v>
      </c>
      <c r="V209" s="350">
        <f>D179</f>
        <v>1253</v>
      </c>
      <c r="W209" s="370"/>
      <c r="X209" s="363" t="s">
        <v>124</v>
      </c>
      <c r="Y209" s="47">
        <f t="shared" si="36"/>
        <v>0</v>
      </c>
      <c r="Z209" s="352"/>
    </row>
    <row r="210" spans="1:26" ht="15.75" thickBot="1" x14ac:dyDescent="0.25">
      <c r="A210" s="58"/>
      <c r="B210" s="353"/>
      <c r="C210" s="353"/>
      <c r="D210" s="353"/>
      <c r="E210" s="353"/>
      <c r="F210" s="353"/>
      <c r="G210" s="354"/>
      <c r="H210" s="347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199"/>
      <c r="U210" s="199"/>
      <c r="V210" s="199"/>
      <c r="W210" s="377"/>
      <c r="X210" s="438" t="s">
        <v>85</v>
      </c>
      <c r="Y210" s="47">
        <f t="shared" si="36"/>
        <v>0</v>
      </c>
      <c r="Z210" s="352"/>
    </row>
    <row r="211" spans="1:26" ht="15.75" x14ac:dyDescent="0.2">
      <c r="A211" s="58"/>
      <c r="B211" s="353"/>
      <c r="C211" s="353"/>
      <c r="D211" s="353"/>
      <c r="E211" s="353"/>
      <c r="F211" s="353"/>
      <c r="G211" s="62"/>
      <c r="H211" s="348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378">
        <f t="shared" ref="T211:T218" si="37">SUM(H211,J211,L211,N211,P211,R211,S211)</f>
        <v>0</v>
      </c>
      <c r="U211" s="216">
        <f>($T211)/$D$179</f>
        <v>0</v>
      </c>
      <c r="V211" s="350">
        <f>D179</f>
        <v>1253</v>
      </c>
      <c r="W211" s="379"/>
      <c r="X211" s="275" t="s">
        <v>12</v>
      </c>
      <c r="Y211" s="47">
        <f t="shared" si="36"/>
        <v>0</v>
      </c>
      <c r="Z211" s="103" t="s">
        <v>411</v>
      </c>
    </row>
    <row r="212" spans="1:26" x14ac:dyDescent="0.2">
      <c r="A212" s="58"/>
      <c r="B212" s="353"/>
      <c r="C212" s="353"/>
      <c r="D212" s="353"/>
      <c r="E212" s="353"/>
      <c r="F212" s="353"/>
      <c r="G212" s="62"/>
      <c r="H212" s="355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356">
        <f t="shared" si="37"/>
        <v>0</v>
      </c>
      <c r="U212" s="216">
        <f t="shared" ref="U212:U218" si="38">($T212)/$D$179</f>
        <v>0</v>
      </c>
      <c r="V212" s="350">
        <f>D179</f>
        <v>1253</v>
      </c>
      <c r="W212" s="350"/>
      <c r="X212" s="357" t="s">
        <v>75</v>
      </c>
      <c r="Y212" s="47">
        <f t="shared" si="36"/>
        <v>0</v>
      </c>
      <c r="Z212" s="103" t="s">
        <v>349</v>
      </c>
    </row>
    <row r="213" spans="1:26" x14ac:dyDescent="0.2">
      <c r="A213" s="58"/>
      <c r="B213" s="353"/>
      <c r="C213" s="353"/>
      <c r="D213" s="353"/>
      <c r="E213" s="353"/>
      <c r="F213" s="353"/>
      <c r="G213" s="62"/>
      <c r="H213" s="355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356">
        <f t="shared" si="37"/>
        <v>0</v>
      </c>
      <c r="U213" s="216">
        <f t="shared" si="38"/>
        <v>0</v>
      </c>
      <c r="V213" s="350">
        <f>D179</f>
        <v>1253</v>
      </c>
      <c r="W213" s="350"/>
      <c r="X213" s="357" t="s">
        <v>86</v>
      </c>
      <c r="Y213" s="47">
        <f t="shared" si="36"/>
        <v>0</v>
      </c>
      <c r="Z213" s="103" t="s">
        <v>414</v>
      </c>
    </row>
    <row r="214" spans="1:26" x14ac:dyDescent="0.2">
      <c r="A214" s="58"/>
      <c r="B214" s="353"/>
      <c r="C214" s="353"/>
      <c r="D214" s="353"/>
      <c r="E214" s="353"/>
      <c r="F214" s="353"/>
      <c r="G214" s="62"/>
      <c r="H214" s="355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356">
        <f t="shared" si="37"/>
        <v>0</v>
      </c>
      <c r="U214" s="216">
        <f t="shared" si="38"/>
        <v>0</v>
      </c>
      <c r="V214" s="350">
        <f>D179</f>
        <v>1253</v>
      </c>
      <c r="W214" s="350"/>
      <c r="X214" s="357" t="s">
        <v>87</v>
      </c>
      <c r="Y214" s="47">
        <f t="shared" si="36"/>
        <v>3</v>
      </c>
      <c r="Z214" s="103" t="s">
        <v>410</v>
      </c>
    </row>
    <row r="215" spans="1:26" x14ac:dyDescent="0.2">
      <c r="A215" s="58"/>
      <c r="B215" s="353"/>
      <c r="C215" s="353"/>
      <c r="D215" s="353"/>
      <c r="E215" s="353"/>
      <c r="F215" s="353"/>
      <c r="G215" s="62"/>
      <c r="H215" s="355">
        <v>3</v>
      </c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356">
        <f t="shared" si="37"/>
        <v>3</v>
      </c>
      <c r="U215" s="216">
        <f t="shared" si="38"/>
        <v>2.3942537909018356E-3</v>
      </c>
      <c r="V215" s="350">
        <f>D179</f>
        <v>1253</v>
      </c>
      <c r="W215" s="350"/>
      <c r="X215" s="178" t="s">
        <v>37</v>
      </c>
      <c r="Y215" s="47">
        <f t="shared" si="36"/>
        <v>0</v>
      </c>
      <c r="Z215" s="103" t="s">
        <v>409</v>
      </c>
    </row>
    <row r="216" spans="1:26" x14ac:dyDescent="0.2">
      <c r="A216" s="58"/>
      <c r="B216" s="353"/>
      <c r="C216" s="353"/>
      <c r="D216" s="353"/>
      <c r="E216" s="353"/>
      <c r="F216" s="353"/>
      <c r="G216" s="62"/>
      <c r="H216" s="355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356">
        <f t="shared" si="37"/>
        <v>0</v>
      </c>
      <c r="U216" s="216">
        <f t="shared" si="38"/>
        <v>0</v>
      </c>
      <c r="V216" s="350">
        <f>D179</f>
        <v>1253</v>
      </c>
      <c r="W216" s="350"/>
      <c r="X216" s="357" t="s">
        <v>13</v>
      </c>
      <c r="Y216" s="47">
        <f t="shared" si="36"/>
        <v>0</v>
      </c>
      <c r="Z216" s="426" t="s">
        <v>412</v>
      </c>
    </row>
    <row r="217" spans="1:26" ht="15.75" x14ac:dyDescent="0.2">
      <c r="A217" s="58"/>
      <c r="B217" s="353"/>
      <c r="C217" s="353"/>
      <c r="D217" s="353"/>
      <c r="E217" s="353"/>
      <c r="F217" s="353"/>
      <c r="G217" s="62"/>
      <c r="H217" s="361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356">
        <f t="shared" si="37"/>
        <v>0</v>
      </c>
      <c r="U217" s="216">
        <f t="shared" si="38"/>
        <v>0</v>
      </c>
      <c r="V217" s="350">
        <f>D179</f>
        <v>1253</v>
      </c>
      <c r="W217" s="350"/>
      <c r="X217" s="380" t="s">
        <v>89</v>
      </c>
      <c r="Y217" s="47">
        <f t="shared" si="36"/>
        <v>2</v>
      </c>
      <c r="Z217" s="103"/>
    </row>
    <row r="218" spans="1:26" ht="15.75" thickBot="1" x14ac:dyDescent="0.25">
      <c r="A218" s="188"/>
      <c r="B218" s="189"/>
      <c r="C218" s="189"/>
      <c r="D218" s="189"/>
      <c r="E218" s="189"/>
      <c r="F218" s="189"/>
      <c r="G218" s="196"/>
      <c r="H218" s="361">
        <v>2</v>
      </c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362">
        <f t="shared" si="37"/>
        <v>2</v>
      </c>
      <c r="U218" s="320">
        <f t="shared" si="38"/>
        <v>1.5961691939345571E-3</v>
      </c>
      <c r="V218" s="350">
        <f>D179</f>
        <v>1253</v>
      </c>
      <c r="W218" s="350"/>
      <c r="X218" s="381" t="s">
        <v>163</v>
      </c>
      <c r="Z218" s="429"/>
    </row>
    <row r="219" spans="1:26" ht="15.75" thickBot="1" x14ac:dyDescent="0.25">
      <c r="G219" s="53" t="s">
        <v>5</v>
      </c>
      <c r="H219" s="63">
        <f>SUM(H180:H218)</f>
        <v>101</v>
      </c>
      <c r="I219" s="63">
        <f>SUM(I180:I218)</f>
        <v>40</v>
      </c>
      <c r="J219" s="63">
        <f t="shared" ref="J219:S219" si="39">SUM(J180:J218)</f>
        <v>7</v>
      </c>
      <c r="K219" s="63">
        <f t="shared" si="39"/>
        <v>0</v>
      </c>
      <c r="L219" s="63">
        <f t="shared" si="39"/>
        <v>0</v>
      </c>
      <c r="M219" s="63">
        <f t="shared" si="39"/>
        <v>0</v>
      </c>
      <c r="N219" s="63">
        <f t="shared" si="39"/>
        <v>0</v>
      </c>
      <c r="O219" s="63">
        <f t="shared" si="39"/>
        <v>0</v>
      </c>
      <c r="P219" s="63">
        <f t="shared" si="39"/>
        <v>0</v>
      </c>
      <c r="Q219" s="63">
        <f t="shared" si="39"/>
        <v>0</v>
      </c>
      <c r="R219" s="63">
        <f t="shared" si="39"/>
        <v>0</v>
      </c>
      <c r="S219" s="63">
        <f t="shared" si="39"/>
        <v>22</v>
      </c>
      <c r="T219" s="382">
        <f>SUM(H219,J219,L219,N219,P219,R219,S219)</f>
        <v>130</v>
      </c>
      <c r="U219" s="216">
        <f>($T219)/$D$179</f>
        <v>0.10375099760574621</v>
      </c>
      <c r="V219" s="350">
        <f>D179</f>
        <v>1253</v>
      </c>
      <c r="W219" s="350"/>
      <c r="X219" s="11"/>
      <c r="Z219" s="7"/>
    </row>
    <row r="221" spans="1:26" ht="15.75" thickBot="1" x14ac:dyDescent="0.3"/>
    <row r="222" spans="1:26" ht="90.75" thickBot="1" x14ac:dyDescent="0.3">
      <c r="A222" s="49" t="s">
        <v>23</v>
      </c>
      <c r="B222" s="49" t="s">
        <v>50</v>
      </c>
      <c r="C222" s="49" t="s">
        <v>55</v>
      </c>
      <c r="D222" s="49" t="s">
        <v>18</v>
      </c>
      <c r="E222" s="48" t="s">
        <v>17</v>
      </c>
      <c r="F222" s="50" t="s">
        <v>1</v>
      </c>
      <c r="G222" s="51" t="s">
        <v>24</v>
      </c>
      <c r="H222" s="52" t="s">
        <v>76</v>
      </c>
      <c r="I222" s="52" t="s">
        <v>77</v>
      </c>
      <c r="J222" s="52" t="s">
        <v>56</v>
      </c>
      <c r="K222" s="52" t="s">
        <v>61</v>
      </c>
      <c r="L222" s="52" t="s">
        <v>57</v>
      </c>
      <c r="M222" s="52" t="s">
        <v>62</v>
      </c>
      <c r="N222" s="52" t="s">
        <v>58</v>
      </c>
      <c r="O222" s="52" t="s">
        <v>63</v>
      </c>
      <c r="P222" s="52" t="s">
        <v>59</v>
      </c>
      <c r="Q222" s="52" t="s">
        <v>78</v>
      </c>
      <c r="R222" s="52" t="s">
        <v>128</v>
      </c>
      <c r="S222" s="52" t="s">
        <v>43</v>
      </c>
      <c r="T222" s="52" t="s">
        <v>5</v>
      </c>
      <c r="U222" s="48" t="s">
        <v>2</v>
      </c>
      <c r="V222" s="86" t="s">
        <v>73</v>
      </c>
      <c r="W222" s="86" t="s">
        <v>73</v>
      </c>
      <c r="X222" s="87" t="s">
        <v>21</v>
      </c>
      <c r="Z222" s="88" t="s">
        <v>7</v>
      </c>
    </row>
    <row r="223" spans="1:26" ht="15.75" thickBot="1" x14ac:dyDescent="0.3">
      <c r="A223" s="80">
        <v>1488946</v>
      </c>
      <c r="B223" s="80" t="s">
        <v>112</v>
      </c>
      <c r="C223" s="450">
        <v>1920</v>
      </c>
      <c r="D223" s="450">
        <v>2139</v>
      </c>
      <c r="E223" s="450">
        <v>1839</v>
      </c>
      <c r="F223" s="451">
        <f>E223/D223</f>
        <v>0.85974754558204769</v>
      </c>
      <c r="G223" s="54">
        <v>45056</v>
      </c>
      <c r="H223" s="347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92"/>
      <c r="U223" s="199"/>
      <c r="V223" s="200"/>
      <c r="W223" s="199"/>
      <c r="X223" s="93" t="s">
        <v>79</v>
      </c>
      <c r="Z223" s="45" t="s">
        <v>134</v>
      </c>
    </row>
    <row r="224" spans="1:26" x14ac:dyDescent="0.2">
      <c r="A224" s="55"/>
      <c r="B224" s="56"/>
      <c r="C224" s="56"/>
      <c r="D224" s="56"/>
      <c r="E224" s="56"/>
      <c r="F224" s="56"/>
      <c r="G224" s="57"/>
      <c r="H224" s="348">
        <v>78</v>
      </c>
      <c r="I224" s="65"/>
      <c r="J224" s="65">
        <v>1</v>
      </c>
      <c r="K224" s="65"/>
      <c r="L224" s="65"/>
      <c r="M224" s="65"/>
      <c r="N224" s="65"/>
      <c r="O224" s="65"/>
      <c r="P224" s="65"/>
      <c r="Q224" s="65"/>
      <c r="R224" s="65"/>
      <c r="S224" s="65">
        <v>40</v>
      </c>
      <c r="T224" s="349">
        <f>SUM(H224,J224,L224,N224,P224,R224,S224)</f>
        <v>119</v>
      </c>
      <c r="U224" s="216">
        <f>($T224)/$D$223</f>
        <v>5.5633473585787754E-2</v>
      </c>
      <c r="V224" s="350">
        <f>D223</f>
        <v>2139</v>
      </c>
      <c r="W224" s="350"/>
      <c r="X224" s="351" t="s">
        <v>16</v>
      </c>
      <c r="Y224" s="47">
        <f>T224</f>
        <v>119</v>
      </c>
      <c r="Z224" s="352"/>
    </row>
    <row r="225" spans="1:26" x14ac:dyDescent="0.2">
      <c r="A225" s="58"/>
      <c r="B225" s="353"/>
      <c r="C225" s="353"/>
      <c r="D225" s="353"/>
      <c r="E225" s="353"/>
      <c r="F225" s="353"/>
      <c r="G225" s="354"/>
      <c r="H225" s="355">
        <v>26</v>
      </c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>
        <v>8</v>
      </c>
      <c r="T225" s="356">
        <f t="shared" ref="T225:T248" si="40">SUM(H225,J225,L225,N225,P225,R225,S225)</f>
        <v>34</v>
      </c>
      <c r="U225" s="216">
        <f t="shared" ref="U225:U253" si="41">($T225)/$D$223</f>
        <v>1.5895278167367927E-2</v>
      </c>
      <c r="V225" s="350">
        <f>D223</f>
        <v>2139</v>
      </c>
      <c r="W225" s="350"/>
      <c r="X225" s="357" t="s">
        <v>6</v>
      </c>
      <c r="Y225" s="47">
        <f t="shared" ref="Y225:Y235" si="42">T225</f>
        <v>34</v>
      </c>
      <c r="Z225" s="358" t="s">
        <v>135</v>
      </c>
    </row>
    <row r="226" spans="1:26" x14ac:dyDescent="0.2">
      <c r="A226" s="58"/>
      <c r="B226" s="353"/>
      <c r="C226" s="353"/>
      <c r="D226" s="353"/>
      <c r="E226" s="353"/>
      <c r="F226" s="353"/>
      <c r="G226" s="354"/>
      <c r="H226" s="355">
        <v>39</v>
      </c>
      <c r="I226" s="67"/>
      <c r="J226" s="67">
        <v>4</v>
      </c>
      <c r="K226" s="67"/>
      <c r="L226" s="67"/>
      <c r="M226" s="67"/>
      <c r="N226" s="67"/>
      <c r="O226" s="67"/>
      <c r="P226" s="67"/>
      <c r="Q226" s="67"/>
      <c r="R226" s="67"/>
      <c r="S226" s="67">
        <v>2</v>
      </c>
      <c r="T226" s="356">
        <f t="shared" si="40"/>
        <v>45</v>
      </c>
      <c r="U226" s="216">
        <f t="shared" si="41"/>
        <v>2.1037868162692847E-2</v>
      </c>
      <c r="V226" s="350">
        <f>D223</f>
        <v>2139</v>
      </c>
      <c r="W226" s="350"/>
      <c r="X226" s="357" t="s">
        <v>14</v>
      </c>
      <c r="Y226" s="47">
        <f t="shared" si="42"/>
        <v>45</v>
      </c>
      <c r="Z226" s="358" t="s">
        <v>176</v>
      </c>
    </row>
    <row r="227" spans="1:26" x14ac:dyDescent="0.2">
      <c r="A227" s="58"/>
      <c r="B227" s="353"/>
      <c r="C227" s="353"/>
      <c r="D227" s="353"/>
      <c r="E227" s="353"/>
      <c r="F227" s="353"/>
      <c r="G227" s="354"/>
      <c r="H227" s="355">
        <v>4</v>
      </c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>
        <v>3</v>
      </c>
      <c r="T227" s="356">
        <f t="shared" si="40"/>
        <v>7</v>
      </c>
      <c r="U227" s="216">
        <f t="shared" si="41"/>
        <v>3.2725572697522207E-3</v>
      </c>
      <c r="V227" s="350">
        <f>D223</f>
        <v>2139</v>
      </c>
      <c r="W227" s="350"/>
      <c r="X227" s="357" t="s">
        <v>15</v>
      </c>
      <c r="Y227" s="47">
        <f t="shared" si="42"/>
        <v>7</v>
      </c>
      <c r="Z227" s="359"/>
    </row>
    <row r="228" spans="1:26" x14ac:dyDescent="0.2">
      <c r="A228" s="58"/>
      <c r="B228" s="353"/>
      <c r="C228" s="353"/>
      <c r="D228" s="353"/>
      <c r="E228" s="353"/>
      <c r="F228" s="353"/>
      <c r="G228" s="354"/>
      <c r="H228" s="355">
        <v>1</v>
      </c>
      <c r="I228" s="67"/>
      <c r="J228" s="67">
        <v>1</v>
      </c>
      <c r="K228" s="67"/>
      <c r="L228" s="67"/>
      <c r="M228" s="67"/>
      <c r="N228" s="67"/>
      <c r="O228" s="67"/>
      <c r="P228" s="67"/>
      <c r="Q228" s="67"/>
      <c r="R228" s="67"/>
      <c r="S228" s="67"/>
      <c r="T228" s="356">
        <f t="shared" si="40"/>
        <v>2</v>
      </c>
      <c r="U228" s="216">
        <f t="shared" si="41"/>
        <v>9.3501636278634881E-4</v>
      </c>
      <c r="V228" s="350">
        <f>D223</f>
        <v>2139</v>
      </c>
      <c r="W228" s="350"/>
      <c r="X228" s="357" t="s">
        <v>32</v>
      </c>
      <c r="Y228" s="47">
        <f t="shared" si="42"/>
        <v>2</v>
      </c>
      <c r="Z228" s="359"/>
    </row>
    <row r="229" spans="1:26" x14ac:dyDescent="0.2">
      <c r="A229" s="58"/>
      <c r="B229" s="353"/>
      <c r="C229" s="353"/>
      <c r="D229" s="353"/>
      <c r="E229" s="353"/>
      <c r="F229" s="353"/>
      <c r="G229" s="354"/>
      <c r="H229" s="355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356">
        <f t="shared" si="40"/>
        <v>0</v>
      </c>
      <c r="U229" s="216">
        <f t="shared" si="41"/>
        <v>0</v>
      </c>
      <c r="V229" s="350">
        <f>D223</f>
        <v>2139</v>
      </c>
      <c r="W229" s="350"/>
      <c r="X229" s="357" t="s">
        <v>33</v>
      </c>
      <c r="Y229" s="47">
        <f t="shared" si="42"/>
        <v>0</v>
      </c>
      <c r="Z229" s="359"/>
    </row>
    <row r="230" spans="1:26" x14ac:dyDescent="0.2">
      <c r="A230" s="58"/>
      <c r="B230" s="353"/>
      <c r="C230" s="353"/>
      <c r="D230" s="353"/>
      <c r="E230" s="353"/>
      <c r="F230" s="353"/>
      <c r="G230" s="354"/>
      <c r="H230" s="355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356">
        <f t="shared" si="40"/>
        <v>0</v>
      </c>
      <c r="U230" s="216">
        <f t="shared" si="41"/>
        <v>0</v>
      </c>
      <c r="V230" s="350">
        <f>D223</f>
        <v>2139</v>
      </c>
      <c r="W230" s="350"/>
      <c r="X230" s="357" t="s">
        <v>211</v>
      </c>
      <c r="Y230" s="47">
        <f t="shared" si="42"/>
        <v>0</v>
      </c>
      <c r="Z230" s="359"/>
    </row>
    <row r="231" spans="1:26" x14ac:dyDescent="0.2">
      <c r="A231" s="58"/>
      <c r="B231" s="353"/>
      <c r="C231" s="353"/>
      <c r="D231" s="353"/>
      <c r="E231" s="353"/>
      <c r="F231" s="353" t="s">
        <v>109</v>
      </c>
      <c r="G231" s="354"/>
      <c r="H231" s="355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356">
        <f t="shared" si="40"/>
        <v>0</v>
      </c>
      <c r="U231" s="216">
        <f t="shared" si="41"/>
        <v>0</v>
      </c>
      <c r="V231" s="350">
        <f>D223</f>
        <v>2139</v>
      </c>
      <c r="W231" s="350"/>
      <c r="X231" s="357" t="s">
        <v>31</v>
      </c>
      <c r="Y231" s="47">
        <f t="shared" si="42"/>
        <v>0</v>
      </c>
      <c r="Z231" s="359"/>
    </row>
    <row r="232" spans="1:26" x14ac:dyDescent="0.2">
      <c r="A232" s="58"/>
      <c r="B232" s="353"/>
      <c r="C232" s="353"/>
      <c r="D232" s="353"/>
      <c r="E232" s="353"/>
      <c r="F232" s="353"/>
      <c r="G232" s="354"/>
      <c r="H232" s="355">
        <v>7</v>
      </c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>
        <v>4</v>
      </c>
      <c r="T232" s="356">
        <f t="shared" si="40"/>
        <v>11</v>
      </c>
      <c r="U232" s="216">
        <f t="shared" si="41"/>
        <v>5.1425899953249183E-3</v>
      </c>
      <c r="V232" s="350">
        <f>D223</f>
        <v>2139</v>
      </c>
      <c r="W232" s="350"/>
      <c r="X232" s="357" t="s">
        <v>0</v>
      </c>
      <c r="Y232" s="47">
        <f t="shared" si="42"/>
        <v>11</v>
      </c>
      <c r="Z232" s="360"/>
    </row>
    <row r="233" spans="1:26" x14ac:dyDescent="0.2">
      <c r="A233" s="58"/>
      <c r="B233" s="353"/>
      <c r="C233" s="353"/>
      <c r="D233" s="353"/>
      <c r="E233" s="353"/>
      <c r="F233" s="353"/>
      <c r="G233" s="354"/>
      <c r="H233" s="355">
        <v>2</v>
      </c>
      <c r="I233" s="67"/>
      <c r="J233" s="67">
        <v>2</v>
      </c>
      <c r="K233" s="67"/>
      <c r="L233" s="67"/>
      <c r="M233" s="67"/>
      <c r="N233" s="67"/>
      <c r="O233" s="67"/>
      <c r="P233" s="67"/>
      <c r="Q233" s="67"/>
      <c r="R233" s="67"/>
      <c r="S233" s="67"/>
      <c r="T233" s="356">
        <f t="shared" si="40"/>
        <v>4</v>
      </c>
      <c r="U233" s="216">
        <f t="shared" si="41"/>
        <v>1.8700327255726976E-3</v>
      </c>
      <c r="V233" s="350">
        <f>D223</f>
        <v>2139</v>
      </c>
      <c r="W233" s="350"/>
      <c r="X233" s="357" t="s">
        <v>12</v>
      </c>
      <c r="Y233" s="47">
        <f t="shared" si="42"/>
        <v>4</v>
      </c>
      <c r="Z233" s="360"/>
    </row>
    <row r="234" spans="1:26" x14ac:dyDescent="0.2">
      <c r="A234" s="58"/>
      <c r="B234" s="353"/>
      <c r="C234" s="353"/>
      <c r="D234" s="353"/>
      <c r="E234" s="353"/>
      <c r="F234" s="353"/>
      <c r="G234" s="354"/>
      <c r="H234" s="355">
        <v>17</v>
      </c>
      <c r="I234" s="67"/>
      <c r="J234" s="67">
        <v>2</v>
      </c>
      <c r="K234" s="67"/>
      <c r="L234" s="67"/>
      <c r="M234" s="67"/>
      <c r="N234" s="67"/>
      <c r="O234" s="67"/>
      <c r="P234" s="67"/>
      <c r="Q234" s="67"/>
      <c r="R234" s="67"/>
      <c r="S234" s="67">
        <v>3</v>
      </c>
      <c r="T234" s="356">
        <f t="shared" si="40"/>
        <v>22</v>
      </c>
      <c r="U234" s="216">
        <f t="shared" si="41"/>
        <v>1.0285179990649837E-2</v>
      </c>
      <c r="V234" s="350">
        <f>D223</f>
        <v>2139</v>
      </c>
      <c r="W234" s="350"/>
      <c r="X234" s="357" t="s">
        <v>35</v>
      </c>
      <c r="Y234" s="47">
        <f t="shared" si="42"/>
        <v>22</v>
      </c>
      <c r="Z234" s="360"/>
    </row>
    <row r="235" spans="1:26" x14ac:dyDescent="0.2">
      <c r="A235" s="58"/>
      <c r="B235" s="353"/>
      <c r="C235" s="353"/>
      <c r="D235" s="353"/>
      <c r="E235" s="353"/>
      <c r="F235" s="353"/>
      <c r="G235" s="354"/>
      <c r="H235" s="361">
        <v>1</v>
      </c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362">
        <f t="shared" si="40"/>
        <v>1</v>
      </c>
      <c r="U235" s="216">
        <f t="shared" si="41"/>
        <v>4.675081813931744E-4</v>
      </c>
      <c r="V235" s="350">
        <f>D223</f>
        <v>2139</v>
      </c>
      <c r="W235" s="350"/>
      <c r="X235" s="178" t="s">
        <v>180</v>
      </c>
      <c r="Y235" s="47">
        <f t="shared" si="42"/>
        <v>1</v>
      </c>
      <c r="Z235" s="360"/>
    </row>
    <row r="236" spans="1:26" ht="15.75" x14ac:dyDescent="0.2">
      <c r="A236" s="58"/>
      <c r="B236" s="353"/>
      <c r="C236" s="353"/>
      <c r="D236" s="353"/>
      <c r="E236" s="353"/>
      <c r="F236" s="353"/>
      <c r="G236" s="62"/>
      <c r="H236" s="364">
        <v>1</v>
      </c>
      <c r="I236" s="67"/>
      <c r="J236" s="72"/>
      <c r="K236" s="67"/>
      <c r="L236" s="67"/>
      <c r="M236" s="67"/>
      <c r="N236" s="67"/>
      <c r="O236" s="67"/>
      <c r="P236" s="67"/>
      <c r="Q236" s="67"/>
      <c r="R236" s="67"/>
      <c r="S236" s="67"/>
      <c r="T236" s="356">
        <f t="shared" si="40"/>
        <v>1</v>
      </c>
      <c r="U236" s="216">
        <f t="shared" si="41"/>
        <v>4.675081813931744E-4</v>
      </c>
      <c r="V236" s="350">
        <f>D223</f>
        <v>2139</v>
      </c>
      <c r="W236" s="350"/>
      <c r="X236" s="365" t="s">
        <v>163</v>
      </c>
      <c r="Z236" s="366"/>
    </row>
    <row r="237" spans="1:26" ht="15.75" x14ac:dyDescent="0.2">
      <c r="A237" s="58"/>
      <c r="B237" s="353"/>
      <c r="C237" s="353"/>
      <c r="D237" s="353"/>
      <c r="E237" s="353"/>
      <c r="F237" s="353"/>
      <c r="G237" s="62"/>
      <c r="H237" s="367"/>
      <c r="I237" s="67"/>
      <c r="J237" s="67"/>
      <c r="K237" s="67" t="s">
        <v>109</v>
      </c>
      <c r="L237" s="67"/>
      <c r="M237" s="67"/>
      <c r="N237" s="67"/>
      <c r="O237" s="67"/>
      <c r="P237" s="67"/>
      <c r="Q237" s="67"/>
      <c r="R237" s="67"/>
      <c r="S237" s="67"/>
      <c r="T237" s="356">
        <f t="shared" si="40"/>
        <v>0</v>
      </c>
      <c r="U237" s="216">
        <f t="shared" si="41"/>
        <v>0</v>
      </c>
      <c r="V237" s="350">
        <f>D223</f>
        <v>2139</v>
      </c>
      <c r="W237" s="350"/>
      <c r="X237" s="273" t="s">
        <v>208</v>
      </c>
      <c r="Z237" s="352"/>
    </row>
    <row r="238" spans="1:26" x14ac:dyDescent="0.2">
      <c r="A238" s="58"/>
      <c r="B238" s="353"/>
      <c r="C238" s="353"/>
      <c r="D238" s="353"/>
      <c r="E238" s="353"/>
      <c r="F238" s="353"/>
      <c r="G238" s="354"/>
      <c r="H238" s="355"/>
      <c r="I238" s="364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356">
        <f t="shared" si="40"/>
        <v>0</v>
      </c>
      <c r="U238" s="216">
        <f t="shared" si="41"/>
        <v>0</v>
      </c>
      <c r="V238" s="350"/>
      <c r="W238" s="350"/>
      <c r="X238" s="357" t="s">
        <v>84</v>
      </c>
      <c r="Z238" s="352"/>
    </row>
    <row r="239" spans="1:26" ht="15.75" thickBot="1" x14ac:dyDescent="0.25">
      <c r="A239" s="58"/>
      <c r="B239" s="353"/>
      <c r="C239" s="353"/>
      <c r="D239" s="353"/>
      <c r="E239" s="353"/>
      <c r="F239" s="353"/>
      <c r="G239" s="354"/>
      <c r="H239" s="368">
        <v>1</v>
      </c>
      <c r="I239" s="207"/>
      <c r="J239" s="207">
        <v>3</v>
      </c>
      <c r="K239" s="207"/>
      <c r="L239" s="207"/>
      <c r="M239" s="207"/>
      <c r="N239" s="207"/>
      <c r="O239" s="207"/>
      <c r="P239" s="207"/>
      <c r="Q239" s="207"/>
      <c r="R239" s="207"/>
      <c r="S239" s="207"/>
      <c r="T239" s="369">
        <f t="shared" si="40"/>
        <v>4</v>
      </c>
      <c r="U239" s="320">
        <f t="shared" si="41"/>
        <v>1.8700327255726976E-3</v>
      </c>
      <c r="V239" s="350">
        <f>D223</f>
        <v>2139</v>
      </c>
      <c r="W239" s="370"/>
      <c r="X239" s="371" t="s">
        <v>29</v>
      </c>
      <c r="Y239" s="47">
        <f t="shared" ref="Y239:Y249" si="43">T239</f>
        <v>4</v>
      </c>
      <c r="Z239" s="372"/>
    </row>
    <row r="240" spans="1:26" x14ac:dyDescent="0.2">
      <c r="A240" s="58"/>
      <c r="B240" s="353"/>
      <c r="C240" s="353" t="s">
        <v>123</v>
      </c>
      <c r="D240" s="353"/>
      <c r="E240" s="353"/>
      <c r="F240" s="353"/>
      <c r="G240" s="354"/>
      <c r="H240" s="373"/>
      <c r="I240" s="68">
        <v>3</v>
      </c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356">
        <f t="shared" si="40"/>
        <v>0</v>
      </c>
      <c r="U240" s="216">
        <f t="shared" si="41"/>
        <v>0</v>
      </c>
      <c r="V240" s="350">
        <f>D223</f>
        <v>2139</v>
      </c>
      <c r="W240" s="350"/>
      <c r="X240" s="374" t="s">
        <v>11</v>
      </c>
      <c r="Y240" s="47">
        <f t="shared" si="43"/>
        <v>0</v>
      </c>
      <c r="Z240" s="352"/>
    </row>
    <row r="241" spans="1:26" x14ac:dyDescent="0.2">
      <c r="A241" s="58"/>
      <c r="B241" s="353"/>
      <c r="C241" s="353"/>
      <c r="D241" s="353"/>
      <c r="E241" s="353"/>
      <c r="F241" s="353"/>
      <c r="G241" s="354"/>
      <c r="H241" s="375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356">
        <f t="shared" si="40"/>
        <v>0</v>
      </c>
      <c r="U241" s="216">
        <f t="shared" si="41"/>
        <v>0</v>
      </c>
      <c r="V241" s="350">
        <f>D223</f>
        <v>2139</v>
      </c>
      <c r="W241" s="350"/>
      <c r="X241" s="357" t="s">
        <v>30</v>
      </c>
      <c r="Y241" s="47">
        <f t="shared" si="43"/>
        <v>0</v>
      </c>
      <c r="Z241" s="352"/>
    </row>
    <row r="242" spans="1:26" x14ac:dyDescent="0.2">
      <c r="A242" s="58"/>
      <c r="B242" s="353"/>
      <c r="C242" s="353"/>
      <c r="D242" s="353"/>
      <c r="E242" s="353"/>
      <c r="F242" s="353"/>
      <c r="G242" s="354"/>
      <c r="H242" s="375"/>
      <c r="I242" s="67">
        <v>1</v>
      </c>
      <c r="J242" s="67">
        <v>2</v>
      </c>
      <c r="K242" s="67"/>
      <c r="L242" s="67"/>
      <c r="M242" s="67"/>
      <c r="N242" s="67"/>
      <c r="O242" s="67"/>
      <c r="P242" s="67"/>
      <c r="Q242" s="67"/>
      <c r="R242" s="67"/>
      <c r="S242" s="67">
        <v>3</v>
      </c>
      <c r="T242" s="356">
        <f t="shared" si="40"/>
        <v>5</v>
      </c>
      <c r="U242" s="216">
        <f t="shared" si="41"/>
        <v>2.3375409069658717E-3</v>
      </c>
      <c r="V242" s="350">
        <f>D223</f>
        <v>2139</v>
      </c>
      <c r="W242" s="350"/>
      <c r="X242" s="357" t="s">
        <v>3</v>
      </c>
      <c r="Y242" s="47">
        <f t="shared" si="43"/>
        <v>5</v>
      </c>
      <c r="Z242" s="359"/>
    </row>
    <row r="243" spans="1:26" x14ac:dyDescent="0.2">
      <c r="A243" s="58"/>
      <c r="B243" s="353"/>
      <c r="C243" s="353"/>
      <c r="D243" s="353"/>
      <c r="E243" s="353"/>
      <c r="F243" s="353"/>
      <c r="G243" s="354"/>
      <c r="H243" s="375"/>
      <c r="I243" s="67">
        <v>40</v>
      </c>
      <c r="J243" s="67">
        <v>2</v>
      </c>
      <c r="K243" s="67"/>
      <c r="L243" s="67"/>
      <c r="M243" s="67"/>
      <c r="N243" s="67"/>
      <c r="O243" s="67"/>
      <c r="P243" s="67"/>
      <c r="Q243" s="67"/>
      <c r="R243" s="67"/>
      <c r="S243" s="67"/>
      <c r="T243" s="356">
        <f t="shared" si="40"/>
        <v>2</v>
      </c>
      <c r="U243" s="216">
        <f t="shared" si="41"/>
        <v>9.3501636278634881E-4</v>
      </c>
      <c r="V243" s="350">
        <f>D223</f>
        <v>2139</v>
      </c>
      <c r="W243" s="350"/>
      <c r="X243" s="357" t="s">
        <v>8</v>
      </c>
      <c r="Y243" s="47">
        <f t="shared" si="43"/>
        <v>2</v>
      </c>
      <c r="Z243" s="360"/>
    </row>
    <row r="244" spans="1:26" x14ac:dyDescent="0.2">
      <c r="A244" s="58"/>
      <c r="B244" s="353"/>
      <c r="C244" s="353"/>
      <c r="D244" s="353"/>
      <c r="E244" s="353"/>
      <c r="F244" s="353"/>
      <c r="G244" s="354"/>
      <c r="H244" s="375"/>
      <c r="I244" s="67">
        <v>2</v>
      </c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356">
        <f t="shared" si="40"/>
        <v>0</v>
      </c>
      <c r="U244" s="216">
        <f t="shared" si="41"/>
        <v>0</v>
      </c>
      <c r="V244" s="350">
        <f>D223</f>
        <v>2139</v>
      </c>
      <c r="W244" s="350"/>
      <c r="X244" s="357" t="s">
        <v>9</v>
      </c>
      <c r="Y244" s="47">
        <f t="shared" si="43"/>
        <v>0</v>
      </c>
      <c r="Z244" s="360"/>
    </row>
    <row r="245" spans="1:26" x14ac:dyDescent="0.2">
      <c r="A245" s="58"/>
      <c r="B245" s="353"/>
      <c r="C245" s="353"/>
      <c r="D245" s="353"/>
      <c r="E245" s="353"/>
      <c r="F245" s="353"/>
      <c r="G245" s="354"/>
      <c r="H245" s="375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356">
        <f t="shared" si="40"/>
        <v>0</v>
      </c>
      <c r="U245" s="216">
        <f t="shared" si="41"/>
        <v>0</v>
      </c>
      <c r="V245" s="350">
        <f>D223</f>
        <v>2139</v>
      </c>
      <c r="W245" s="350"/>
      <c r="X245" s="357" t="s">
        <v>81</v>
      </c>
      <c r="Y245" s="47">
        <f t="shared" si="43"/>
        <v>0</v>
      </c>
      <c r="Z245" s="352" t="s">
        <v>212</v>
      </c>
    </row>
    <row r="246" spans="1:26" x14ac:dyDescent="0.2">
      <c r="A246" s="58"/>
      <c r="B246" s="353"/>
      <c r="C246" s="353"/>
      <c r="D246" s="353"/>
      <c r="E246" s="353"/>
      <c r="F246" s="353"/>
      <c r="G246" s="354"/>
      <c r="H246" s="375"/>
      <c r="I246" s="67">
        <v>2</v>
      </c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356">
        <f t="shared" si="40"/>
        <v>0</v>
      </c>
      <c r="U246" s="216">
        <f t="shared" si="41"/>
        <v>0</v>
      </c>
      <c r="V246" s="350">
        <f>D223</f>
        <v>2139</v>
      </c>
      <c r="W246" s="350"/>
      <c r="X246" s="357" t="s">
        <v>20</v>
      </c>
      <c r="Y246" s="47">
        <f t="shared" si="43"/>
        <v>0</v>
      </c>
      <c r="Z246" s="352" t="s">
        <v>436</v>
      </c>
    </row>
    <row r="247" spans="1:26" x14ac:dyDescent="0.2">
      <c r="A247" s="58"/>
      <c r="B247" s="353"/>
      <c r="C247" s="353"/>
      <c r="D247" s="353"/>
      <c r="E247" s="353"/>
      <c r="F247" s="353"/>
      <c r="G247" s="354"/>
      <c r="H247" s="375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356">
        <f t="shared" si="40"/>
        <v>0</v>
      </c>
      <c r="U247" s="216">
        <f t="shared" si="41"/>
        <v>0</v>
      </c>
      <c r="V247" s="350">
        <f>D223</f>
        <v>2139</v>
      </c>
      <c r="W247" s="350"/>
      <c r="X247" s="357" t="s">
        <v>82</v>
      </c>
      <c r="Y247" s="47">
        <f t="shared" si="43"/>
        <v>0</v>
      </c>
      <c r="Z247" s="359"/>
    </row>
    <row r="248" spans="1:26" x14ac:dyDescent="0.2">
      <c r="A248" s="58"/>
      <c r="B248" s="353"/>
      <c r="C248" s="353"/>
      <c r="D248" s="353"/>
      <c r="E248" s="353"/>
      <c r="F248" s="353"/>
      <c r="G248" s="354"/>
      <c r="H248" s="375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>
        <v>1</v>
      </c>
      <c r="T248" s="356">
        <f t="shared" si="40"/>
        <v>1</v>
      </c>
      <c r="U248" s="216">
        <f t="shared" si="41"/>
        <v>4.675081813931744E-4</v>
      </c>
      <c r="V248" s="350">
        <f>D223</f>
        <v>2139</v>
      </c>
      <c r="W248" s="350"/>
      <c r="X248" s="357" t="s">
        <v>10</v>
      </c>
      <c r="Y248" s="47">
        <f t="shared" si="43"/>
        <v>1</v>
      </c>
      <c r="Z248" s="360"/>
    </row>
    <row r="249" spans="1:26" x14ac:dyDescent="0.2">
      <c r="A249" s="58"/>
      <c r="B249" s="353"/>
      <c r="C249" s="353"/>
      <c r="D249" s="353"/>
      <c r="E249" s="353"/>
      <c r="F249" s="353"/>
      <c r="G249" s="354"/>
      <c r="H249" s="375"/>
      <c r="I249" s="67">
        <v>9</v>
      </c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356">
        <f>SUM(H249,J249,L249,N249,P249,R249,S249)</f>
        <v>0</v>
      </c>
      <c r="U249" s="216">
        <f t="shared" si="41"/>
        <v>0</v>
      </c>
      <c r="V249" s="350">
        <f>D223</f>
        <v>2139</v>
      </c>
      <c r="W249" s="350"/>
      <c r="X249" s="357" t="s">
        <v>13</v>
      </c>
      <c r="Y249" s="47">
        <f t="shared" si="43"/>
        <v>0</v>
      </c>
      <c r="Z249" s="360"/>
    </row>
    <row r="250" spans="1:26" x14ac:dyDescent="0.2">
      <c r="A250" s="58"/>
      <c r="B250" s="353"/>
      <c r="C250" s="353"/>
      <c r="D250" s="353"/>
      <c r="E250" s="353"/>
      <c r="F250" s="353"/>
      <c r="G250" s="354"/>
      <c r="H250" s="355"/>
      <c r="I250" s="67">
        <v>1</v>
      </c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356">
        <f>SUM(H250,J250,L250,N250,P250,R250,S250)</f>
        <v>0</v>
      </c>
      <c r="U250" s="216">
        <f t="shared" si="41"/>
        <v>0</v>
      </c>
      <c r="V250" s="350" t="str">
        <f>D222</f>
        <v>Build QTY</v>
      </c>
      <c r="W250" s="350"/>
      <c r="X250" s="357" t="s">
        <v>100</v>
      </c>
      <c r="Y250" s="47">
        <f t="shared" ref="Y250:Y261" si="44">T251</f>
        <v>0</v>
      </c>
      <c r="Z250" s="359"/>
    </row>
    <row r="251" spans="1:26" ht="15.75" x14ac:dyDescent="0.2">
      <c r="A251" s="58"/>
      <c r="B251" s="353"/>
      <c r="C251" s="353"/>
      <c r="D251" s="353"/>
      <c r="E251" s="353"/>
      <c r="F251" s="353"/>
      <c r="G251" s="354"/>
      <c r="H251" s="355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356">
        <f>SUM(H251,J251,L251,N251,P251,R251,S251)</f>
        <v>0</v>
      </c>
      <c r="U251" s="216">
        <f t="shared" si="41"/>
        <v>0</v>
      </c>
      <c r="V251" s="350">
        <f>D223</f>
        <v>2139</v>
      </c>
      <c r="W251" s="350"/>
      <c r="X251" s="376" t="s">
        <v>89</v>
      </c>
      <c r="Y251" s="47">
        <f t="shared" si="44"/>
        <v>0</v>
      </c>
      <c r="Z251" s="359"/>
    </row>
    <row r="252" spans="1:26" x14ac:dyDescent="0.2">
      <c r="A252" s="58"/>
      <c r="B252" s="353"/>
      <c r="C252" s="353"/>
      <c r="D252" s="353"/>
      <c r="E252" s="353"/>
      <c r="F252" s="353"/>
      <c r="G252" s="354"/>
      <c r="H252" s="355"/>
      <c r="I252" s="67">
        <v>5</v>
      </c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356">
        <f>SUM(H252,J252,L252,N252,P252,R252,S252)</f>
        <v>0</v>
      </c>
      <c r="U252" s="216">
        <f t="shared" si="41"/>
        <v>0</v>
      </c>
      <c r="V252" s="350">
        <f>D223</f>
        <v>2139</v>
      </c>
      <c r="W252" s="350"/>
      <c r="X252" s="357" t="s">
        <v>84</v>
      </c>
      <c r="Y252" s="47">
        <f t="shared" si="44"/>
        <v>0</v>
      </c>
      <c r="Z252" s="360"/>
    </row>
    <row r="253" spans="1:26" ht="15.75" thickBot="1" x14ac:dyDescent="0.25">
      <c r="A253" s="58"/>
      <c r="B253" s="353"/>
      <c r="C253" s="353"/>
      <c r="D253" s="353"/>
      <c r="E253" s="353"/>
      <c r="F253" s="353"/>
      <c r="G253" s="354"/>
      <c r="H253" s="361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356">
        <f>SUM(H253,J253,L253,N253,P253,R253,S253)</f>
        <v>0</v>
      </c>
      <c r="U253" s="216">
        <f t="shared" si="41"/>
        <v>0</v>
      </c>
      <c r="V253" s="350">
        <f>D223</f>
        <v>2139</v>
      </c>
      <c r="W253" s="370"/>
      <c r="X253" s="363" t="s">
        <v>124</v>
      </c>
      <c r="Y253" s="47">
        <f t="shared" si="44"/>
        <v>0</v>
      </c>
      <c r="Z253" s="352"/>
    </row>
    <row r="254" spans="1:26" ht="15.75" thickBot="1" x14ac:dyDescent="0.25">
      <c r="A254" s="58"/>
      <c r="B254" s="353"/>
      <c r="C254" s="353"/>
      <c r="D254" s="353"/>
      <c r="E254" s="353"/>
      <c r="F254" s="353"/>
      <c r="G254" s="354"/>
      <c r="H254" s="347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199"/>
      <c r="U254" s="199"/>
      <c r="V254" s="199"/>
      <c r="W254" s="377"/>
      <c r="X254" s="438" t="s">
        <v>85</v>
      </c>
      <c r="Y254" s="47">
        <f t="shared" si="44"/>
        <v>1</v>
      </c>
      <c r="Z254" s="352"/>
    </row>
    <row r="255" spans="1:26" ht="15.75" x14ac:dyDescent="0.2">
      <c r="A255" s="58"/>
      <c r="B255" s="353"/>
      <c r="C255" s="353"/>
      <c r="D255" s="353"/>
      <c r="E255" s="353"/>
      <c r="F255" s="353"/>
      <c r="G255" s="62"/>
      <c r="H255" s="348">
        <v>1</v>
      </c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378">
        <f t="shared" ref="T255:T262" si="45">SUM(H255,J255,L255,N255,P255,R255,S255)</f>
        <v>1</v>
      </c>
      <c r="U255" s="216">
        <f>($T255)/$D$223</f>
        <v>4.675081813931744E-4</v>
      </c>
      <c r="V255" s="350">
        <f>D223</f>
        <v>2139</v>
      </c>
      <c r="W255" s="379"/>
      <c r="X255" s="275" t="s">
        <v>12</v>
      </c>
      <c r="Y255" s="47">
        <f t="shared" si="44"/>
        <v>3</v>
      </c>
      <c r="Z255" s="103" t="s">
        <v>435</v>
      </c>
    </row>
    <row r="256" spans="1:26" x14ac:dyDescent="0.2">
      <c r="A256" s="58"/>
      <c r="B256" s="353"/>
      <c r="C256" s="353"/>
      <c r="D256" s="353"/>
      <c r="E256" s="353"/>
      <c r="F256" s="353"/>
      <c r="G256" s="62"/>
      <c r="H256" s="355">
        <v>3</v>
      </c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356">
        <f t="shared" si="45"/>
        <v>3</v>
      </c>
      <c r="U256" s="216">
        <f t="shared" ref="U256:U262" si="46">($T256)/$D$223</f>
        <v>1.4025245441795231E-3</v>
      </c>
      <c r="V256" s="350">
        <f>D223</f>
        <v>2139</v>
      </c>
      <c r="W256" s="350"/>
      <c r="X256" s="357" t="s">
        <v>75</v>
      </c>
      <c r="Y256" s="47">
        <f t="shared" si="44"/>
        <v>0</v>
      </c>
      <c r="Z256" s="103" t="s">
        <v>437</v>
      </c>
    </row>
    <row r="257" spans="1:26" x14ac:dyDescent="0.2">
      <c r="A257" s="58"/>
      <c r="B257" s="353"/>
      <c r="C257" s="353"/>
      <c r="D257" s="353"/>
      <c r="E257" s="353"/>
      <c r="F257" s="353"/>
      <c r="G257" s="62"/>
      <c r="H257" s="355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356">
        <f t="shared" si="45"/>
        <v>0</v>
      </c>
      <c r="U257" s="216">
        <f t="shared" si="46"/>
        <v>0</v>
      </c>
      <c r="V257" s="350">
        <f>D223</f>
        <v>2139</v>
      </c>
      <c r="W257" s="350"/>
      <c r="X257" s="357" t="s">
        <v>86</v>
      </c>
      <c r="Y257" s="47">
        <f t="shared" si="44"/>
        <v>7</v>
      </c>
      <c r="Z257" s="103" t="s">
        <v>222</v>
      </c>
    </row>
    <row r="258" spans="1:26" x14ac:dyDescent="0.2">
      <c r="A258" s="58"/>
      <c r="B258" s="353"/>
      <c r="C258" s="353"/>
      <c r="D258" s="353"/>
      <c r="E258" s="353"/>
      <c r="F258" s="353"/>
      <c r="G258" s="62"/>
      <c r="H258" s="355">
        <v>7</v>
      </c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356">
        <f t="shared" si="45"/>
        <v>7</v>
      </c>
      <c r="U258" s="216">
        <f t="shared" si="46"/>
        <v>3.2725572697522207E-3</v>
      </c>
      <c r="V258" s="350">
        <f>D223</f>
        <v>2139</v>
      </c>
      <c r="W258" s="350"/>
      <c r="X258" s="357" t="s">
        <v>87</v>
      </c>
      <c r="Y258" s="47">
        <f t="shared" si="44"/>
        <v>1</v>
      </c>
      <c r="Z258" s="103" t="s">
        <v>439</v>
      </c>
    </row>
    <row r="259" spans="1:26" x14ac:dyDescent="0.2">
      <c r="A259" s="58"/>
      <c r="B259" s="353"/>
      <c r="C259" s="353"/>
      <c r="D259" s="353"/>
      <c r="E259" s="353"/>
      <c r="F259" s="353"/>
      <c r="G259" s="62"/>
      <c r="H259" s="355">
        <v>1</v>
      </c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356">
        <f t="shared" si="45"/>
        <v>1</v>
      </c>
      <c r="U259" s="216">
        <f t="shared" si="46"/>
        <v>4.675081813931744E-4</v>
      </c>
      <c r="V259" s="350">
        <f>D223</f>
        <v>2139</v>
      </c>
      <c r="W259" s="350"/>
      <c r="X259" s="178" t="s">
        <v>37</v>
      </c>
      <c r="Y259" s="47">
        <f t="shared" si="44"/>
        <v>3</v>
      </c>
      <c r="Z259" s="103" t="s">
        <v>438</v>
      </c>
    </row>
    <row r="260" spans="1:26" x14ac:dyDescent="0.2">
      <c r="A260" s="58"/>
      <c r="B260" s="353"/>
      <c r="C260" s="353"/>
      <c r="D260" s="353"/>
      <c r="E260" s="353"/>
      <c r="F260" s="353"/>
      <c r="G260" s="62"/>
      <c r="H260" s="355">
        <v>3</v>
      </c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356">
        <f t="shared" si="45"/>
        <v>3</v>
      </c>
      <c r="U260" s="216">
        <f t="shared" si="46"/>
        <v>1.4025245441795231E-3</v>
      </c>
      <c r="V260" s="350">
        <f>D223</f>
        <v>2139</v>
      </c>
      <c r="W260" s="350"/>
      <c r="X260" s="357" t="s">
        <v>434</v>
      </c>
      <c r="Y260" s="47">
        <f t="shared" si="44"/>
        <v>0</v>
      </c>
      <c r="Z260" s="426"/>
    </row>
    <row r="261" spans="1:26" ht="15.75" x14ac:dyDescent="0.2">
      <c r="A261" s="58"/>
      <c r="B261" s="353"/>
      <c r="C261" s="353"/>
      <c r="D261" s="353"/>
      <c r="E261" s="353"/>
      <c r="F261" s="353"/>
      <c r="G261" s="62"/>
      <c r="H261" s="361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356">
        <f t="shared" si="45"/>
        <v>0</v>
      </c>
      <c r="U261" s="216">
        <f t="shared" si="46"/>
        <v>0</v>
      </c>
      <c r="V261" s="350">
        <f>D223</f>
        <v>2139</v>
      </c>
      <c r="W261" s="350"/>
      <c r="X261" s="380" t="s">
        <v>89</v>
      </c>
      <c r="Y261" s="47">
        <f t="shared" si="44"/>
        <v>27</v>
      </c>
      <c r="Z261" s="103"/>
    </row>
    <row r="262" spans="1:26" ht="15.75" thickBot="1" x14ac:dyDescent="0.25">
      <c r="A262" s="188"/>
      <c r="B262" s="189"/>
      <c r="C262" s="189"/>
      <c r="D262" s="189"/>
      <c r="E262" s="189"/>
      <c r="F262" s="189"/>
      <c r="G262" s="196"/>
      <c r="H262" s="361">
        <v>27</v>
      </c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362">
        <f t="shared" si="45"/>
        <v>27</v>
      </c>
      <c r="U262" s="418">
        <f t="shared" si="46"/>
        <v>1.2622720897615708E-2</v>
      </c>
      <c r="V262" s="350">
        <f>D223</f>
        <v>2139</v>
      </c>
      <c r="W262" s="350"/>
      <c r="X262" s="381" t="s">
        <v>163</v>
      </c>
      <c r="Z262" s="429"/>
    </row>
    <row r="263" spans="1:26" ht="15.75" thickBot="1" x14ac:dyDescent="0.25">
      <c r="G263" s="53" t="s">
        <v>5</v>
      </c>
      <c r="H263" s="63">
        <f>SUM(H224:H262)</f>
        <v>219</v>
      </c>
      <c r="I263" s="63">
        <f>SUM(I224:I262)</f>
        <v>63</v>
      </c>
      <c r="J263" s="63">
        <f t="shared" ref="J263:S263" si="47">SUM(J224:J262)</f>
        <v>17</v>
      </c>
      <c r="K263" s="63">
        <f t="shared" si="47"/>
        <v>0</v>
      </c>
      <c r="L263" s="63">
        <f t="shared" si="47"/>
        <v>0</v>
      </c>
      <c r="M263" s="63">
        <f t="shared" si="47"/>
        <v>0</v>
      </c>
      <c r="N263" s="63">
        <f t="shared" si="47"/>
        <v>0</v>
      </c>
      <c r="O263" s="63">
        <f t="shared" si="47"/>
        <v>0</v>
      </c>
      <c r="P263" s="63">
        <f t="shared" si="47"/>
        <v>0</v>
      </c>
      <c r="Q263" s="63">
        <f t="shared" si="47"/>
        <v>0</v>
      </c>
      <c r="R263" s="63">
        <f t="shared" si="47"/>
        <v>0</v>
      </c>
      <c r="S263" s="63">
        <f t="shared" si="47"/>
        <v>64</v>
      </c>
      <c r="T263" s="382">
        <f>SUM(H263,J263,L263,N263,P263,R263,S263)</f>
        <v>300</v>
      </c>
      <c r="U263" s="476">
        <f>($T263)/$D$223</f>
        <v>0.14025245441795231</v>
      </c>
      <c r="V263" s="350">
        <f>D223</f>
        <v>2139</v>
      </c>
      <c r="W263" s="350"/>
      <c r="X263" s="11"/>
      <c r="Z263" s="7"/>
    </row>
    <row r="265" spans="1:26" ht="15.75" thickBot="1" x14ac:dyDescent="0.3"/>
    <row r="266" spans="1:26" ht="90.75" thickBot="1" x14ac:dyDescent="0.3">
      <c r="A266" s="49" t="s">
        <v>23</v>
      </c>
      <c r="B266" s="49" t="s">
        <v>50</v>
      </c>
      <c r="C266" s="49" t="s">
        <v>55</v>
      </c>
      <c r="D266" s="49" t="s">
        <v>18</v>
      </c>
      <c r="E266" s="48" t="s">
        <v>17</v>
      </c>
      <c r="F266" s="50" t="s">
        <v>1</v>
      </c>
      <c r="G266" s="51" t="s">
        <v>24</v>
      </c>
      <c r="H266" s="52" t="s">
        <v>76</v>
      </c>
      <c r="I266" s="52" t="s">
        <v>77</v>
      </c>
      <c r="J266" s="52" t="s">
        <v>56</v>
      </c>
      <c r="K266" s="52" t="s">
        <v>61</v>
      </c>
      <c r="L266" s="52" t="s">
        <v>57</v>
      </c>
      <c r="M266" s="52" t="s">
        <v>62</v>
      </c>
      <c r="N266" s="52" t="s">
        <v>58</v>
      </c>
      <c r="O266" s="52" t="s">
        <v>63</v>
      </c>
      <c r="P266" s="52" t="s">
        <v>59</v>
      </c>
      <c r="Q266" s="52" t="s">
        <v>78</v>
      </c>
      <c r="R266" s="52" t="s">
        <v>128</v>
      </c>
      <c r="S266" s="52" t="s">
        <v>43</v>
      </c>
      <c r="T266" s="52" t="s">
        <v>5</v>
      </c>
      <c r="U266" s="48" t="s">
        <v>2</v>
      </c>
      <c r="V266" s="86" t="s">
        <v>73</v>
      </c>
      <c r="W266" s="86" t="s">
        <v>73</v>
      </c>
      <c r="X266" s="87" t="s">
        <v>21</v>
      </c>
      <c r="Z266" s="88" t="s">
        <v>7</v>
      </c>
    </row>
    <row r="267" spans="1:26" ht="15.75" thickBot="1" x14ac:dyDescent="0.3">
      <c r="A267" s="80">
        <v>1491607</v>
      </c>
      <c r="B267" s="80" t="s">
        <v>112</v>
      </c>
      <c r="C267" s="450">
        <v>1920</v>
      </c>
      <c r="D267" s="450">
        <v>2260</v>
      </c>
      <c r="E267" s="450">
        <v>1824</v>
      </c>
      <c r="F267" s="451">
        <f>E267/D267</f>
        <v>0.8070796460176991</v>
      </c>
      <c r="G267" s="54">
        <v>45069</v>
      </c>
      <c r="H267" s="347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92"/>
      <c r="U267" s="199"/>
      <c r="V267" s="200"/>
      <c r="W267" s="199"/>
      <c r="X267" s="93" t="s">
        <v>79</v>
      </c>
      <c r="Z267" s="45" t="s">
        <v>134</v>
      </c>
    </row>
    <row r="268" spans="1:26" x14ac:dyDescent="0.2">
      <c r="A268" s="55"/>
      <c r="B268" s="56"/>
      <c r="C268" s="56"/>
      <c r="D268" s="56"/>
      <c r="E268" s="56"/>
      <c r="F268" s="56"/>
      <c r="G268" s="57"/>
      <c r="H268" s="348">
        <v>121</v>
      </c>
      <c r="I268" s="65"/>
      <c r="J268" s="65">
        <v>79</v>
      </c>
      <c r="K268" s="65"/>
      <c r="L268" s="65">
        <v>1</v>
      </c>
      <c r="M268" s="65"/>
      <c r="N268" s="65"/>
      <c r="O268" s="65"/>
      <c r="P268" s="65"/>
      <c r="Q268" s="65"/>
      <c r="R268" s="65"/>
      <c r="S268" s="65">
        <v>42</v>
      </c>
      <c r="T268" s="349">
        <f>SUM(H268,J268,L268,N268,P268,R268,S268)</f>
        <v>243</v>
      </c>
      <c r="U268" s="216">
        <f>($T268)/$D$267</f>
        <v>0.1075221238938053</v>
      </c>
      <c r="V268" s="350">
        <f>D267</f>
        <v>2260</v>
      </c>
      <c r="W268" s="350"/>
      <c r="X268" s="351" t="s">
        <v>16</v>
      </c>
      <c r="Y268" s="47">
        <f>T268</f>
        <v>243</v>
      </c>
      <c r="Z268" s="352"/>
    </row>
    <row r="269" spans="1:26" x14ac:dyDescent="0.2">
      <c r="A269" s="58"/>
      <c r="B269" s="353"/>
      <c r="C269" s="353"/>
      <c r="D269" s="353"/>
      <c r="E269" s="353"/>
      <c r="F269" s="353"/>
      <c r="G269" s="354"/>
      <c r="H269" s="355">
        <v>46</v>
      </c>
      <c r="I269" s="67"/>
      <c r="J269" s="67">
        <v>3</v>
      </c>
      <c r="K269" s="67"/>
      <c r="L269" s="67"/>
      <c r="M269" s="67"/>
      <c r="N269" s="67"/>
      <c r="O269" s="67"/>
      <c r="P269" s="67"/>
      <c r="Q269" s="67"/>
      <c r="R269" s="67"/>
      <c r="S269" s="67">
        <v>4</v>
      </c>
      <c r="T269" s="356">
        <f t="shared" ref="T269:T292" si="48">SUM(H269,J269,L269,N269,P269,R269,S269)</f>
        <v>53</v>
      </c>
      <c r="U269" s="216">
        <f t="shared" ref="U269:U297" si="49">($T269)/$D$267</f>
        <v>2.3451327433628318E-2</v>
      </c>
      <c r="V269" s="350">
        <f>D267</f>
        <v>2260</v>
      </c>
      <c r="W269" s="350"/>
      <c r="X269" s="357" t="s">
        <v>6</v>
      </c>
      <c r="Y269" s="47">
        <f t="shared" ref="Y269:Y279" si="50">T269</f>
        <v>53</v>
      </c>
      <c r="Z269" s="358" t="s">
        <v>135</v>
      </c>
    </row>
    <row r="270" spans="1:26" x14ac:dyDescent="0.2">
      <c r="A270" s="58"/>
      <c r="B270" s="353"/>
      <c r="C270" s="353"/>
      <c r="D270" s="353"/>
      <c r="E270" s="353"/>
      <c r="F270" s="353"/>
      <c r="G270" s="354"/>
      <c r="H270" s="355">
        <v>33</v>
      </c>
      <c r="I270" s="67"/>
      <c r="J270" s="67">
        <v>5</v>
      </c>
      <c r="K270" s="67"/>
      <c r="L270" s="67"/>
      <c r="M270" s="67"/>
      <c r="N270" s="67"/>
      <c r="O270" s="67"/>
      <c r="P270" s="67"/>
      <c r="Q270" s="67"/>
      <c r="R270" s="67"/>
      <c r="S270" s="67">
        <v>2</v>
      </c>
      <c r="T270" s="356">
        <f t="shared" si="48"/>
        <v>40</v>
      </c>
      <c r="U270" s="216">
        <f t="shared" si="49"/>
        <v>1.7699115044247787E-2</v>
      </c>
      <c r="V270" s="350">
        <f>D267</f>
        <v>2260</v>
      </c>
      <c r="W270" s="350"/>
      <c r="X270" s="357" t="s">
        <v>14</v>
      </c>
      <c r="Y270" s="47">
        <f t="shared" si="50"/>
        <v>40</v>
      </c>
      <c r="Z270" s="358" t="s">
        <v>176</v>
      </c>
    </row>
    <row r="271" spans="1:26" x14ac:dyDescent="0.2">
      <c r="A271" s="58"/>
      <c r="B271" s="353"/>
      <c r="C271" s="353"/>
      <c r="D271" s="353"/>
      <c r="E271" s="353"/>
      <c r="F271" s="353"/>
      <c r="G271" s="354"/>
      <c r="H271" s="355">
        <v>5</v>
      </c>
      <c r="I271" s="67"/>
      <c r="J271" s="67"/>
      <c r="K271" s="67"/>
      <c r="L271" s="67">
        <v>1</v>
      </c>
      <c r="M271" s="67"/>
      <c r="N271" s="67"/>
      <c r="O271" s="67"/>
      <c r="P271" s="67"/>
      <c r="Q271" s="67"/>
      <c r="R271" s="67"/>
      <c r="S271" s="67"/>
      <c r="T271" s="356">
        <f t="shared" si="48"/>
        <v>6</v>
      </c>
      <c r="U271" s="216">
        <f t="shared" si="49"/>
        <v>2.6548672566371681E-3</v>
      </c>
      <c r="V271" s="350">
        <f>D267</f>
        <v>2260</v>
      </c>
      <c r="W271" s="350"/>
      <c r="X271" s="357" t="s">
        <v>15</v>
      </c>
      <c r="Y271" s="47">
        <f t="shared" si="50"/>
        <v>6</v>
      </c>
      <c r="Z271" s="359"/>
    </row>
    <row r="272" spans="1:26" x14ac:dyDescent="0.2">
      <c r="A272" s="58"/>
      <c r="B272" s="353"/>
      <c r="C272" s="353"/>
      <c r="D272" s="353"/>
      <c r="E272" s="353"/>
      <c r="F272" s="353"/>
      <c r="G272" s="354"/>
      <c r="H272" s="355">
        <v>4</v>
      </c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356">
        <f t="shared" si="48"/>
        <v>4</v>
      </c>
      <c r="U272" s="216">
        <f t="shared" si="49"/>
        <v>1.7699115044247787E-3</v>
      </c>
      <c r="V272" s="350">
        <f>D267</f>
        <v>2260</v>
      </c>
      <c r="W272" s="350"/>
      <c r="X272" s="357" t="s">
        <v>32</v>
      </c>
      <c r="Y272" s="47">
        <f t="shared" si="50"/>
        <v>4</v>
      </c>
      <c r="Z272" s="359"/>
    </row>
    <row r="273" spans="1:26" x14ac:dyDescent="0.2">
      <c r="A273" s="58"/>
      <c r="B273" s="353"/>
      <c r="C273" s="353"/>
      <c r="D273" s="353"/>
      <c r="E273" s="353"/>
      <c r="F273" s="353"/>
      <c r="G273" s="354"/>
      <c r="H273" s="355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356">
        <f t="shared" si="48"/>
        <v>0</v>
      </c>
      <c r="U273" s="216">
        <f t="shared" si="49"/>
        <v>0</v>
      </c>
      <c r="V273" s="350">
        <f>D267</f>
        <v>2260</v>
      </c>
      <c r="W273" s="350"/>
      <c r="X273" s="357" t="s">
        <v>33</v>
      </c>
      <c r="Y273" s="47">
        <f t="shared" si="50"/>
        <v>0</v>
      </c>
      <c r="Z273" s="359"/>
    </row>
    <row r="274" spans="1:26" x14ac:dyDescent="0.2">
      <c r="A274" s="58"/>
      <c r="B274" s="353"/>
      <c r="C274" s="353"/>
      <c r="D274" s="353"/>
      <c r="E274" s="353"/>
      <c r="F274" s="353"/>
      <c r="G274" s="354"/>
      <c r="H274" s="355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356">
        <f t="shared" si="48"/>
        <v>0</v>
      </c>
      <c r="U274" s="216">
        <f t="shared" si="49"/>
        <v>0</v>
      </c>
      <c r="V274" s="350">
        <f>D267</f>
        <v>2260</v>
      </c>
      <c r="W274" s="350"/>
      <c r="X274" s="357" t="s">
        <v>211</v>
      </c>
      <c r="Y274" s="47">
        <f t="shared" si="50"/>
        <v>0</v>
      </c>
      <c r="Z274" s="359"/>
    </row>
    <row r="275" spans="1:26" x14ac:dyDescent="0.2">
      <c r="A275" s="58"/>
      <c r="B275" s="353"/>
      <c r="C275" s="353"/>
      <c r="D275" s="353"/>
      <c r="E275" s="353"/>
      <c r="F275" s="353" t="s">
        <v>109</v>
      </c>
      <c r="G275" s="354"/>
      <c r="H275" s="355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356">
        <f t="shared" si="48"/>
        <v>0</v>
      </c>
      <c r="U275" s="216">
        <f t="shared" si="49"/>
        <v>0</v>
      </c>
      <c r="V275" s="350">
        <f>D267</f>
        <v>2260</v>
      </c>
      <c r="W275" s="350"/>
      <c r="X275" s="357" t="s">
        <v>31</v>
      </c>
      <c r="Y275" s="47">
        <f t="shared" si="50"/>
        <v>0</v>
      </c>
      <c r="Z275" s="359"/>
    </row>
    <row r="276" spans="1:26" x14ac:dyDescent="0.2">
      <c r="A276" s="58"/>
      <c r="B276" s="353"/>
      <c r="C276" s="353"/>
      <c r="D276" s="353"/>
      <c r="E276" s="353"/>
      <c r="F276" s="353"/>
      <c r="G276" s="354"/>
      <c r="H276" s="355">
        <v>4</v>
      </c>
      <c r="I276" s="67"/>
      <c r="J276" s="67">
        <v>4</v>
      </c>
      <c r="K276" s="67"/>
      <c r="L276" s="67"/>
      <c r="M276" s="67"/>
      <c r="N276" s="67"/>
      <c r="O276" s="67"/>
      <c r="P276" s="67"/>
      <c r="Q276" s="67"/>
      <c r="R276" s="67">
        <v>1</v>
      </c>
      <c r="S276" s="67">
        <v>3</v>
      </c>
      <c r="T276" s="356">
        <f t="shared" si="48"/>
        <v>12</v>
      </c>
      <c r="U276" s="216">
        <f t="shared" si="49"/>
        <v>5.3097345132743362E-3</v>
      </c>
      <c r="V276" s="350">
        <f>D267</f>
        <v>2260</v>
      </c>
      <c r="W276" s="350"/>
      <c r="X276" s="357" t="s">
        <v>0</v>
      </c>
      <c r="Y276" s="47">
        <f t="shared" si="50"/>
        <v>12</v>
      </c>
      <c r="Z276" s="360"/>
    </row>
    <row r="277" spans="1:26" x14ac:dyDescent="0.2">
      <c r="A277" s="58"/>
      <c r="B277" s="353"/>
      <c r="C277" s="353"/>
      <c r="D277" s="353"/>
      <c r="E277" s="353"/>
      <c r="F277" s="353"/>
      <c r="G277" s="354"/>
      <c r="H277" s="355">
        <v>19</v>
      </c>
      <c r="I277" s="67"/>
      <c r="J277" s="67">
        <v>8</v>
      </c>
      <c r="K277" s="67"/>
      <c r="L277" s="67">
        <v>2</v>
      </c>
      <c r="M277" s="67"/>
      <c r="N277" s="67"/>
      <c r="O277" s="67"/>
      <c r="P277" s="67"/>
      <c r="Q277" s="67"/>
      <c r="R277" s="67"/>
      <c r="S277" s="67">
        <v>6</v>
      </c>
      <c r="T277" s="356">
        <f t="shared" si="48"/>
        <v>35</v>
      </c>
      <c r="U277" s="216">
        <f t="shared" si="49"/>
        <v>1.5486725663716814E-2</v>
      </c>
      <c r="V277" s="350">
        <f>D267</f>
        <v>2260</v>
      </c>
      <c r="W277" s="350"/>
      <c r="X277" s="357" t="s">
        <v>12</v>
      </c>
      <c r="Y277" s="47">
        <f t="shared" si="50"/>
        <v>35</v>
      </c>
      <c r="Z277" s="360"/>
    </row>
    <row r="278" spans="1:26" x14ac:dyDescent="0.2">
      <c r="A278" s="58"/>
      <c r="B278" s="353"/>
      <c r="C278" s="353"/>
      <c r="D278" s="353"/>
      <c r="E278" s="353"/>
      <c r="F278" s="353"/>
      <c r="G278" s="354"/>
      <c r="H278" s="355">
        <v>2</v>
      </c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356">
        <f t="shared" si="48"/>
        <v>2</v>
      </c>
      <c r="U278" s="216">
        <f t="shared" si="49"/>
        <v>8.8495575221238937E-4</v>
      </c>
      <c r="V278" s="350">
        <f>D267</f>
        <v>2260</v>
      </c>
      <c r="W278" s="350"/>
      <c r="X278" s="357" t="s">
        <v>35</v>
      </c>
      <c r="Y278" s="47">
        <f t="shared" si="50"/>
        <v>2</v>
      </c>
      <c r="Z278" s="360"/>
    </row>
    <row r="279" spans="1:26" x14ac:dyDescent="0.2">
      <c r="A279" s="58"/>
      <c r="B279" s="353"/>
      <c r="C279" s="353"/>
      <c r="D279" s="353"/>
      <c r="E279" s="353"/>
      <c r="F279" s="353"/>
      <c r="G279" s="354"/>
      <c r="H279" s="361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362">
        <f t="shared" si="48"/>
        <v>0</v>
      </c>
      <c r="U279" s="216">
        <f t="shared" si="49"/>
        <v>0</v>
      </c>
      <c r="V279" s="350">
        <f>D267</f>
        <v>2260</v>
      </c>
      <c r="W279" s="350"/>
      <c r="X279" s="178" t="s">
        <v>180</v>
      </c>
      <c r="Y279" s="47">
        <f t="shared" si="50"/>
        <v>0</v>
      </c>
      <c r="Z279" s="360"/>
    </row>
    <row r="280" spans="1:26" ht="15.75" x14ac:dyDescent="0.2">
      <c r="A280" s="58"/>
      <c r="B280" s="353"/>
      <c r="C280" s="353"/>
      <c r="D280" s="353"/>
      <c r="E280" s="353"/>
      <c r="F280" s="353"/>
      <c r="G280" s="62"/>
      <c r="H280" s="364"/>
      <c r="I280" s="67"/>
      <c r="J280" s="72"/>
      <c r="K280" s="67"/>
      <c r="L280" s="67"/>
      <c r="M280" s="67"/>
      <c r="N280" s="67"/>
      <c r="O280" s="67"/>
      <c r="P280" s="67"/>
      <c r="Q280" s="67"/>
      <c r="R280" s="67"/>
      <c r="S280" s="67"/>
      <c r="T280" s="356">
        <f t="shared" si="48"/>
        <v>0</v>
      </c>
      <c r="U280" s="216">
        <f t="shared" si="49"/>
        <v>0</v>
      </c>
      <c r="V280" s="350">
        <f>D267</f>
        <v>2260</v>
      </c>
      <c r="W280" s="350"/>
      <c r="X280" s="365" t="s">
        <v>163</v>
      </c>
      <c r="Z280" s="366"/>
    </row>
    <row r="281" spans="1:26" ht="15.75" x14ac:dyDescent="0.2">
      <c r="A281" s="58"/>
      <c r="B281" s="353"/>
      <c r="C281" s="353"/>
      <c r="D281" s="353"/>
      <c r="E281" s="353"/>
      <c r="F281" s="353"/>
      <c r="G281" s="62"/>
      <c r="H281" s="367">
        <v>3</v>
      </c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356">
        <f t="shared" si="48"/>
        <v>3</v>
      </c>
      <c r="U281" s="216">
        <f t="shared" si="49"/>
        <v>1.3274336283185841E-3</v>
      </c>
      <c r="V281" s="350">
        <f>D267</f>
        <v>2260</v>
      </c>
      <c r="W281" s="350"/>
      <c r="X281" s="273" t="s">
        <v>208</v>
      </c>
      <c r="Z281" s="352"/>
    </row>
    <row r="282" spans="1:26" x14ac:dyDescent="0.2">
      <c r="A282" s="58"/>
      <c r="B282" s="353"/>
      <c r="C282" s="353"/>
      <c r="D282" s="353"/>
      <c r="E282" s="353"/>
      <c r="F282" s="353"/>
      <c r="G282" s="354"/>
      <c r="H282" s="355"/>
      <c r="I282" s="364"/>
      <c r="J282" s="67"/>
      <c r="K282" s="67"/>
      <c r="L282" s="67"/>
      <c r="M282" s="67"/>
      <c r="N282" s="67"/>
      <c r="O282" s="67"/>
      <c r="P282" s="67"/>
      <c r="Q282" s="67"/>
      <c r="R282" s="67">
        <v>1</v>
      </c>
      <c r="S282" s="67"/>
      <c r="T282" s="356">
        <f t="shared" si="48"/>
        <v>1</v>
      </c>
      <c r="U282" s="216">
        <f t="shared" si="49"/>
        <v>4.4247787610619468E-4</v>
      </c>
      <c r="V282" s="350"/>
      <c r="W282" s="350"/>
      <c r="X282" s="357" t="s">
        <v>84</v>
      </c>
      <c r="Z282" s="352"/>
    </row>
    <row r="283" spans="1:26" ht="15.75" thickBot="1" x14ac:dyDescent="0.25">
      <c r="A283" s="58"/>
      <c r="B283" s="353"/>
      <c r="C283" s="353"/>
      <c r="D283" s="353"/>
      <c r="E283" s="353"/>
      <c r="F283" s="353"/>
      <c r="G283" s="354"/>
      <c r="H283" s="368"/>
      <c r="I283" s="207"/>
      <c r="J283" s="207"/>
      <c r="K283" s="207"/>
      <c r="L283" s="207">
        <v>21</v>
      </c>
      <c r="M283" s="207"/>
      <c r="N283" s="207"/>
      <c r="O283" s="207"/>
      <c r="P283" s="207"/>
      <c r="Q283" s="207"/>
      <c r="R283" s="207"/>
      <c r="S283" s="207"/>
      <c r="T283" s="369">
        <f t="shared" si="48"/>
        <v>21</v>
      </c>
      <c r="U283" s="320">
        <f t="shared" si="49"/>
        <v>9.2920353982300884E-3</v>
      </c>
      <c r="V283" s="350">
        <f>D267</f>
        <v>2260</v>
      </c>
      <c r="W283" s="370"/>
      <c r="X283" s="371" t="s">
        <v>29</v>
      </c>
      <c r="Y283" s="47">
        <f t="shared" ref="Y283:Y293" si="51">T283</f>
        <v>21</v>
      </c>
      <c r="Z283" s="372"/>
    </row>
    <row r="284" spans="1:26" x14ac:dyDescent="0.2">
      <c r="A284" s="58"/>
      <c r="B284" s="353"/>
      <c r="C284" s="353" t="s">
        <v>123</v>
      </c>
      <c r="D284" s="353"/>
      <c r="E284" s="353"/>
      <c r="F284" s="353"/>
      <c r="G284" s="354"/>
      <c r="H284" s="373"/>
      <c r="I284" s="68"/>
      <c r="J284" s="68"/>
      <c r="K284" s="68">
        <v>1</v>
      </c>
      <c r="L284" s="68"/>
      <c r="M284" s="68"/>
      <c r="N284" s="68"/>
      <c r="O284" s="68"/>
      <c r="P284" s="68"/>
      <c r="Q284" s="68"/>
      <c r="R284" s="68"/>
      <c r="S284" s="68"/>
      <c r="T284" s="356">
        <f t="shared" si="48"/>
        <v>0</v>
      </c>
      <c r="U284" s="216">
        <f t="shared" si="49"/>
        <v>0</v>
      </c>
      <c r="V284" s="350">
        <f>D267</f>
        <v>2260</v>
      </c>
      <c r="W284" s="350"/>
      <c r="X284" s="374" t="s">
        <v>11</v>
      </c>
      <c r="Y284" s="47">
        <f t="shared" si="51"/>
        <v>0</v>
      </c>
      <c r="Z284" s="352"/>
    </row>
    <row r="285" spans="1:26" x14ac:dyDescent="0.2">
      <c r="A285" s="58"/>
      <c r="B285" s="353"/>
      <c r="C285" s="353"/>
      <c r="D285" s="353"/>
      <c r="E285" s="353"/>
      <c r="F285" s="353"/>
      <c r="G285" s="354"/>
      <c r="H285" s="375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356">
        <f t="shared" si="48"/>
        <v>0</v>
      </c>
      <c r="U285" s="216">
        <f t="shared" si="49"/>
        <v>0</v>
      </c>
      <c r="V285" s="350">
        <f>D267</f>
        <v>2260</v>
      </c>
      <c r="W285" s="350"/>
      <c r="X285" s="357" t="s">
        <v>30</v>
      </c>
      <c r="Y285" s="47">
        <f t="shared" si="51"/>
        <v>0</v>
      </c>
      <c r="Z285" s="352"/>
    </row>
    <row r="286" spans="1:26" x14ac:dyDescent="0.2">
      <c r="A286" s="58"/>
      <c r="B286" s="353"/>
      <c r="C286" s="353"/>
      <c r="D286" s="353"/>
      <c r="E286" s="353"/>
      <c r="F286" s="353"/>
      <c r="G286" s="354"/>
      <c r="H286" s="375"/>
      <c r="I286" s="67">
        <v>8</v>
      </c>
      <c r="J286" s="67">
        <v>1</v>
      </c>
      <c r="K286" s="67">
        <v>1</v>
      </c>
      <c r="L286" s="67">
        <v>2</v>
      </c>
      <c r="M286" s="67"/>
      <c r="N286" s="67"/>
      <c r="O286" s="67"/>
      <c r="P286" s="67"/>
      <c r="Q286" s="67"/>
      <c r="R286" s="67"/>
      <c r="S286" s="67">
        <v>1</v>
      </c>
      <c r="T286" s="356">
        <f t="shared" si="48"/>
        <v>4</v>
      </c>
      <c r="U286" s="216">
        <f t="shared" si="49"/>
        <v>1.7699115044247787E-3</v>
      </c>
      <c r="V286" s="350">
        <f>D267</f>
        <v>2260</v>
      </c>
      <c r="W286" s="350"/>
      <c r="X286" s="357" t="s">
        <v>3</v>
      </c>
      <c r="Y286" s="47">
        <f t="shared" si="51"/>
        <v>4</v>
      </c>
      <c r="Z286" s="359"/>
    </row>
    <row r="287" spans="1:26" x14ac:dyDescent="0.2">
      <c r="A287" s="58"/>
      <c r="B287" s="353"/>
      <c r="C287" s="353"/>
      <c r="D287" s="353"/>
      <c r="E287" s="353"/>
      <c r="F287" s="353"/>
      <c r="G287" s="354"/>
      <c r="H287" s="375"/>
      <c r="I287" s="67">
        <v>26</v>
      </c>
      <c r="J287" s="67"/>
      <c r="K287" s="67">
        <v>1</v>
      </c>
      <c r="L287" s="67"/>
      <c r="M287" s="67"/>
      <c r="N287" s="67"/>
      <c r="O287" s="67"/>
      <c r="P287" s="67"/>
      <c r="Q287" s="67"/>
      <c r="R287" s="67"/>
      <c r="S287" s="67"/>
      <c r="T287" s="356">
        <f t="shared" si="48"/>
        <v>0</v>
      </c>
      <c r="U287" s="216">
        <f t="shared" si="49"/>
        <v>0</v>
      </c>
      <c r="V287" s="350">
        <f>D267</f>
        <v>2260</v>
      </c>
      <c r="W287" s="350"/>
      <c r="X287" s="357" t="s">
        <v>8</v>
      </c>
      <c r="Y287" s="47">
        <f t="shared" si="51"/>
        <v>0</v>
      </c>
      <c r="Z287" s="360"/>
    </row>
    <row r="288" spans="1:26" x14ac:dyDescent="0.2">
      <c r="A288" s="58"/>
      <c r="B288" s="353"/>
      <c r="C288" s="353"/>
      <c r="D288" s="353"/>
      <c r="E288" s="353"/>
      <c r="F288" s="353"/>
      <c r="G288" s="354"/>
      <c r="H288" s="375"/>
      <c r="I288" s="67">
        <v>4</v>
      </c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356">
        <f t="shared" si="48"/>
        <v>0</v>
      </c>
      <c r="U288" s="216">
        <f t="shared" si="49"/>
        <v>0</v>
      </c>
      <c r="V288" s="350">
        <f>D267</f>
        <v>2260</v>
      </c>
      <c r="W288" s="350"/>
      <c r="X288" s="357" t="s">
        <v>9</v>
      </c>
      <c r="Y288" s="47">
        <f t="shared" si="51"/>
        <v>0</v>
      </c>
      <c r="Z288" s="360"/>
    </row>
    <row r="289" spans="1:26" x14ac:dyDescent="0.2">
      <c r="A289" s="58"/>
      <c r="B289" s="353"/>
      <c r="C289" s="353"/>
      <c r="D289" s="353"/>
      <c r="E289" s="353"/>
      <c r="F289" s="353"/>
      <c r="G289" s="354"/>
      <c r="H289" s="375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356">
        <f t="shared" si="48"/>
        <v>0</v>
      </c>
      <c r="U289" s="216">
        <f t="shared" si="49"/>
        <v>0</v>
      </c>
      <c r="V289" s="350">
        <f>D267</f>
        <v>2260</v>
      </c>
      <c r="W289" s="350"/>
      <c r="X289" s="357" t="s">
        <v>81</v>
      </c>
      <c r="Y289" s="47">
        <f t="shared" si="51"/>
        <v>0</v>
      </c>
      <c r="Z289" s="352" t="s">
        <v>486</v>
      </c>
    </row>
    <row r="290" spans="1:26" x14ac:dyDescent="0.2">
      <c r="A290" s="58"/>
      <c r="B290" s="353"/>
      <c r="C290" s="353"/>
      <c r="D290" s="353"/>
      <c r="E290" s="353"/>
      <c r="F290" s="353"/>
      <c r="G290" s="354"/>
      <c r="H290" s="375"/>
      <c r="I290" s="67">
        <v>2</v>
      </c>
      <c r="J290" s="67"/>
      <c r="K290" s="67">
        <v>2</v>
      </c>
      <c r="L290" s="67">
        <v>2</v>
      </c>
      <c r="M290" s="67"/>
      <c r="N290" s="67"/>
      <c r="O290" s="67"/>
      <c r="P290" s="67"/>
      <c r="Q290" s="67"/>
      <c r="R290" s="67"/>
      <c r="S290" s="67"/>
      <c r="T290" s="356">
        <f t="shared" si="48"/>
        <v>2</v>
      </c>
      <c r="U290" s="216">
        <f t="shared" si="49"/>
        <v>8.8495575221238937E-4</v>
      </c>
      <c r="V290" s="350">
        <f>D267</f>
        <v>2260</v>
      </c>
      <c r="W290" s="350"/>
      <c r="X290" s="357" t="s">
        <v>20</v>
      </c>
      <c r="Y290" s="47">
        <f t="shared" si="51"/>
        <v>2</v>
      </c>
      <c r="Z290" s="352" t="s">
        <v>488</v>
      </c>
    </row>
    <row r="291" spans="1:26" x14ac:dyDescent="0.2">
      <c r="A291" s="58"/>
      <c r="B291" s="353"/>
      <c r="C291" s="353"/>
      <c r="D291" s="353"/>
      <c r="E291" s="353"/>
      <c r="F291" s="353"/>
      <c r="G291" s="354"/>
      <c r="H291" s="375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356">
        <f t="shared" si="48"/>
        <v>0</v>
      </c>
      <c r="U291" s="216">
        <f t="shared" si="49"/>
        <v>0</v>
      </c>
      <c r="V291" s="350">
        <f>D267</f>
        <v>2260</v>
      </c>
      <c r="W291" s="350"/>
      <c r="X291" s="357" t="s">
        <v>82</v>
      </c>
      <c r="Y291" s="47">
        <f t="shared" si="51"/>
        <v>0</v>
      </c>
      <c r="Z291" s="359"/>
    </row>
    <row r="292" spans="1:26" x14ac:dyDescent="0.2">
      <c r="A292" s="58"/>
      <c r="B292" s="353"/>
      <c r="C292" s="353"/>
      <c r="D292" s="353"/>
      <c r="E292" s="353"/>
      <c r="F292" s="353"/>
      <c r="G292" s="354"/>
      <c r="H292" s="375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>
        <v>1</v>
      </c>
      <c r="T292" s="356">
        <f t="shared" si="48"/>
        <v>1</v>
      </c>
      <c r="U292" s="216">
        <f t="shared" si="49"/>
        <v>4.4247787610619468E-4</v>
      </c>
      <c r="V292" s="350">
        <f>D267</f>
        <v>2260</v>
      </c>
      <c r="W292" s="350"/>
      <c r="X292" s="357" t="s">
        <v>10</v>
      </c>
      <c r="Y292" s="47">
        <f t="shared" si="51"/>
        <v>1</v>
      </c>
      <c r="Z292" s="360"/>
    </row>
    <row r="293" spans="1:26" x14ac:dyDescent="0.2">
      <c r="A293" s="58"/>
      <c r="B293" s="353"/>
      <c r="C293" s="353"/>
      <c r="D293" s="353"/>
      <c r="E293" s="353"/>
      <c r="F293" s="353"/>
      <c r="G293" s="354"/>
      <c r="H293" s="375"/>
      <c r="I293" s="67">
        <v>23</v>
      </c>
      <c r="J293" s="67"/>
      <c r="K293" s="67">
        <v>2</v>
      </c>
      <c r="L293" s="67">
        <v>2</v>
      </c>
      <c r="M293" s="67"/>
      <c r="N293" s="67"/>
      <c r="O293" s="67"/>
      <c r="P293" s="67"/>
      <c r="Q293" s="67"/>
      <c r="R293" s="67"/>
      <c r="S293" s="67"/>
      <c r="T293" s="356">
        <f>SUM(H293,J293,L293,N293,P293,R293,S293)</f>
        <v>2</v>
      </c>
      <c r="U293" s="216">
        <f t="shared" si="49"/>
        <v>8.8495575221238937E-4</v>
      </c>
      <c r="V293" s="350">
        <f>D267</f>
        <v>2260</v>
      </c>
      <c r="W293" s="350"/>
      <c r="X293" s="357" t="s">
        <v>13</v>
      </c>
      <c r="Y293" s="47">
        <f t="shared" si="51"/>
        <v>2</v>
      </c>
      <c r="Z293" s="360"/>
    </row>
    <row r="294" spans="1:26" x14ac:dyDescent="0.2">
      <c r="A294" s="58"/>
      <c r="B294" s="353"/>
      <c r="C294" s="353"/>
      <c r="D294" s="353"/>
      <c r="E294" s="353"/>
      <c r="F294" s="353"/>
      <c r="G294" s="354"/>
      <c r="H294" s="355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356">
        <f>SUM(H294,J294,L294,N294,P294,R294,S294)</f>
        <v>0</v>
      </c>
      <c r="U294" s="216">
        <f t="shared" si="49"/>
        <v>0</v>
      </c>
      <c r="V294" s="350" t="str">
        <f>D266</f>
        <v>Build QTY</v>
      </c>
      <c r="W294" s="350"/>
      <c r="X294" s="357" t="s">
        <v>100</v>
      </c>
      <c r="Y294" s="47">
        <f t="shared" ref="Y294:Y305" si="52">T295</f>
        <v>1</v>
      </c>
      <c r="Z294" s="359"/>
    </row>
    <row r="295" spans="1:26" ht="15.75" x14ac:dyDescent="0.2">
      <c r="A295" s="58"/>
      <c r="B295" s="353"/>
      <c r="C295" s="353"/>
      <c r="D295" s="353"/>
      <c r="E295" s="353"/>
      <c r="F295" s="353"/>
      <c r="G295" s="354"/>
      <c r="H295" s="355"/>
      <c r="I295" s="67"/>
      <c r="J295" s="67"/>
      <c r="K295" s="67"/>
      <c r="L295" s="67"/>
      <c r="M295" s="67"/>
      <c r="N295" s="67"/>
      <c r="O295" s="67"/>
      <c r="P295" s="67"/>
      <c r="Q295" s="67"/>
      <c r="R295" s="67">
        <v>1</v>
      </c>
      <c r="S295" s="67"/>
      <c r="T295" s="356">
        <f>SUM(H295,J295,L295,N295,P295,R295,S295)</f>
        <v>1</v>
      </c>
      <c r="U295" s="216">
        <f t="shared" si="49"/>
        <v>4.4247787610619468E-4</v>
      </c>
      <c r="V295" s="350">
        <f>D267</f>
        <v>2260</v>
      </c>
      <c r="W295" s="350"/>
      <c r="X295" s="376" t="s">
        <v>89</v>
      </c>
      <c r="Y295" s="47">
        <f t="shared" si="52"/>
        <v>1</v>
      </c>
      <c r="Z295" s="359"/>
    </row>
    <row r="296" spans="1:26" x14ac:dyDescent="0.2">
      <c r="A296" s="58"/>
      <c r="B296" s="353"/>
      <c r="C296" s="353"/>
      <c r="D296" s="353"/>
      <c r="E296" s="353"/>
      <c r="F296" s="353"/>
      <c r="G296" s="354"/>
      <c r="H296" s="355"/>
      <c r="I296" s="67">
        <v>10</v>
      </c>
      <c r="J296" s="67"/>
      <c r="K296" s="67"/>
      <c r="L296" s="67"/>
      <c r="M296" s="67"/>
      <c r="N296" s="67"/>
      <c r="O296" s="67"/>
      <c r="P296" s="67"/>
      <c r="Q296" s="67"/>
      <c r="R296" s="67">
        <v>1</v>
      </c>
      <c r="S296" s="67"/>
      <c r="T296" s="356">
        <f>SUM(H296,J296,L296,N296,P296,R296,S296)</f>
        <v>1</v>
      </c>
      <c r="U296" s="216">
        <f t="shared" si="49"/>
        <v>4.4247787610619468E-4</v>
      </c>
      <c r="V296" s="350">
        <f>D267</f>
        <v>2260</v>
      </c>
      <c r="W296" s="350"/>
      <c r="X296" s="357" t="s">
        <v>102</v>
      </c>
      <c r="Y296" s="47">
        <f t="shared" si="52"/>
        <v>2</v>
      </c>
      <c r="Z296" s="360"/>
    </row>
    <row r="297" spans="1:26" ht="15.75" thickBot="1" x14ac:dyDescent="0.25">
      <c r="A297" s="58"/>
      <c r="B297" s="353"/>
      <c r="C297" s="353"/>
      <c r="D297" s="353"/>
      <c r="E297" s="353"/>
      <c r="F297" s="353"/>
      <c r="G297" s="354"/>
      <c r="H297" s="361"/>
      <c r="I297" s="72"/>
      <c r="J297" s="72"/>
      <c r="K297" s="72"/>
      <c r="L297" s="72"/>
      <c r="M297" s="72"/>
      <c r="N297" s="72"/>
      <c r="O297" s="72"/>
      <c r="P297" s="72"/>
      <c r="Q297" s="72"/>
      <c r="R297" s="72">
        <v>2</v>
      </c>
      <c r="S297" s="72"/>
      <c r="T297" s="356">
        <f>SUM(H297,J297,L297,N297,P297,R297,S297)</f>
        <v>2</v>
      </c>
      <c r="U297" s="216">
        <f t="shared" si="49"/>
        <v>8.8495575221238937E-4</v>
      </c>
      <c r="V297" s="350">
        <f>D267</f>
        <v>2260</v>
      </c>
      <c r="W297" s="370"/>
      <c r="X297" s="363" t="s">
        <v>124</v>
      </c>
      <c r="Y297" s="47">
        <f t="shared" si="52"/>
        <v>0</v>
      </c>
      <c r="Z297" s="352"/>
    </row>
    <row r="298" spans="1:26" ht="15.75" thickBot="1" x14ac:dyDescent="0.25">
      <c r="A298" s="58"/>
      <c r="B298" s="353"/>
      <c r="C298" s="353"/>
      <c r="D298" s="353"/>
      <c r="E298" s="353"/>
      <c r="F298" s="353"/>
      <c r="G298" s="354"/>
      <c r="H298" s="347"/>
      <c r="I298" s="200"/>
      <c r="J298" s="200"/>
      <c r="K298" s="200"/>
      <c r="L298" s="200"/>
      <c r="M298" s="200"/>
      <c r="N298" s="200"/>
      <c r="O298" s="200"/>
      <c r="P298" s="200"/>
      <c r="Q298" s="200"/>
      <c r="R298" s="200"/>
      <c r="S298" s="200"/>
      <c r="T298" s="199"/>
      <c r="U298" s="199"/>
      <c r="V298" s="199"/>
      <c r="W298" s="377"/>
      <c r="X298" s="438" t="s">
        <v>85</v>
      </c>
      <c r="Y298" s="47">
        <f t="shared" si="52"/>
        <v>0</v>
      </c>
      <c r="Z298" s="352"/>
    </row>
    <row r="299" spans="1:26" ht="15.75" x14ac:dyDescent="0.2">
      <c r="A299" s="58"/>
      <c r="B299" s="353"/>
      <c r="C299" s="353"/>
      <c r="D299" s="353"/>
      <c r="E299" s="353"/>
      <c r="F299" s="353"/>
      <c r="G299" s="62"/>
      <c r="H299" s="348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378">
        <f t="shared" ref="T299:T306" si="53">SUM(H299,J299,L299,N299,P299,R299,S299)</f>
        <v>0</v>
      </c>
      <c r="U299" s="216">
        <f>($T299)/$D$267</f>
        <v>0</v>
      </c>
      <c r="V299" s="350">
        <f>D267</f>
        <v>2260</v>
      </c>
      <c r="W299" s="379"/>
      <c r="X299" s="275" t="s">
        <v>482</v>
      </c>
      <c r="Y299" s="47">
        <f t="shared" si="52"/>
        <v>2</v>
      </c>
      <c r="Z299" s="103" t="s">
        <v>411</v>
      </c>
    </row>
    <row r="300" spans="1:26" x14ac:dyDescent="0.2">
      <c r="A300" s="58"/>
      <c r="B300" s="353"/>
      <c r="C300" s="353"/>
      <c r="D300" s="353"/>
      <c r="E300" s="353"/>
      <c r="F300" s="353"/>
      <c r="G300" s="62"/>
      <c r="H300" s="355">
        <v>2</v>
      </c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356">
        <f t="shared" si="53"/>
        <v>2</v>
      </c>
      <c r="U300" s="216">
        <f t="shared" ref="U300:U306" si="54">($T300)/$D$267</f>
        <v>8.8495575221238937E-4</v>
      </c>
      <c r="V300" s="350">
        <f>D267</f>
        <v>2260</v>
      </c>
      <c r="W300" s="350"/>
      <c r="X300" s="357" t="s">
        <v>75</v>
      </c>
      <c r="Y300" s="47">
        <f t="shared" si="52"/>
        <v>0</v>
      </c>
      <c r="Z300" s="103" t="s">
        <v>485</v>
      </c>
    </row>
    <row r="301" spans="1:26" x14ac:dyDescent="0.2">
      <c r="A301" s="58"/>
      <c r="B301" s="353"/>
      <c r="C301" s="353"/>
      <c r="D301" s="353"/>
      <c r="E301" s="353"/>
      <c r="F301" s="353"/>
      <c r="G301" s="62"/>
      <c r="H301" s="355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356">
        <f t="shared" si="53"/>
        <v>0</v>
      </c>
      <c r="U301" s="216">
        <f t="shared" si="54"/>
        <v>0</v>
      </c>
      <c r="V301" s="350">
        <f>D267</f>
        <v>2260</v>
      </c>
      <c r="W301" s="350"/>
      <c r="X301" s="357" t="s">
        <v>86</v>
      </c>
      <c r="Y301" s="47">
        <f t="shared" si="52"/>
        <v>0</v>
      </c>
      <c r="Z301" s="103" t="s">
        <v>484</v>
      </c>
    </row>
    <row r="302" spans="1:26" x14ac:dyDescent="0.2">
      <c r="A302" s="58"/>
      <c r="B302" s="353"/>
      <c r="C302" s="353"/>
      <c r="D302" s="353"/>
      <c r="E302" s="353"/>
      <c r="F302" s="353"/>
      <c r="G302" s="62"/>
      <c r="H302" s="355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356">
        <f t="shared" si="53"/>
        <v>0</v>
      </c>
      <c r="U302" s="216">
        <f t="shared" si="54"/>
        <v>0</v>
      </c>
      <c r="V302" s="350">
        <f>D267</f>
        <v>2260</v>
      </c>
      <c r="W302" s="350"/>
      <c r="X302" s="357" t="s">
        <v>87</v>
      </c>
      <c r="Y302" s="47">
        <f t="shared" si="52"/>
        <v>0</v>
      </c>
      <c r="Z302" s="103" t="s">
        <v>487</v>
      </c>
    </row>
    <row r="303" spans="1:26" x14ac:dyDescent="0.2">
      <c r="A303" s="58"/>
      <c r="B303" s="353"/>
      <c r="C303" s="353"/>
      <c r="D303" s="353"/>
      <c r="E303" s="353"/>
      <c r="F303" s="353"/>
      <c r="G303" s="62"/>
      <c r="H303" s="355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356">
        <f t="shared" si="53"/>
        <v>0</v>
      </c>
      <c r="U303" s="216">
        <f t="shared" si="54"/>
        <v>0</v>
      </c>
      <c r="V303" s="350">
        <f>D267</f>
        <v>2260</v>
      </c>
      <c r="W303" s="350"/>
      <c r="X303" s="178" t="s">
        <v>37</v>
      </c>
      <c r="Y303" s="47">
        <f t="shared" si="52"/>
        <v>1</v>
      </c>
      <c r="Z303" s="103" t="s">
        <v>483</v>
      </c>
    </row>
    <row r="304" spans="1:26" x14ac:dyDescent="0.2">
      <c r="A304" s="58"/>
      <c r="B304" s="353"/>
      <c r="C304" s="353"/>
      <c r="D304" s="353"/>
      <c r="E304" s="353"/>
      <c r="F304" s="353"/>
      <c r="G304" s="62"/>
      <c r="H304" s="355">
        <v>1</v>
      </c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356">
        <f t="shared" si="53"/>
        <v>1</v>
      </c>
      <c r="U304" s="216">
        <f t="shared" si="54"/>
        <v>4.4247787610619468E-4</v>
      </c>
      <c r="V304" s="350">
        <f>D267</f>
        <v>2260</v>
      </c>
      <c r="W304" s="350"/>
      <c r="X304" s="178" t="s">
        <v>180</v>
      </c>
      <c r="Y304" s="47">
        <f t="shared" si="52"/>
        <v>0</v>
      </c>
      <c r="Z304" s="426"/>
    </row>
    <row r="305" spans="1:26" ht="15.75" x14ac:dyDescent="0.2">
      <c r="A305" s="58"/>
      <c r="B305" s="353"/>
      <c r="C305" s="353"/>
      <c r="D305" s="353"/>
      <c r="E305" s="353"/>
      <c r="F305" s="353"/>
      <c r="G305" s="62"/>
      <c r="H305" s="361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356">
        <f t="shared" si="53"/>
        <v>0</v>
      </c>
      <c r="U305" s="216">
        <f t="shared" si="54"/>
        <v>0</v>
      </c>
      <c r="V305" s="350">
        <f>D267</f>
        <v>2260</v>
      </c>
      <c r="W305" s="350"/>
      <c r="X305" s="380" t="s">
        <v>16</v>
      </c>
      <c r="Y305" s="47">
        <f t="shared" si="52"/>
        <v>0</v>
      </c>
      <c r="Z305" s="103"/>
    </row>
    <row r="306" spans="1:26" ht="15.75" thickBot="1" x14ac:dyDescent="0.25">
      <c r="A306" s="188"/>
      <c r="B306" s="189"/>
      <c r="C306" s="189"/>
      <c r="D306" s="189"/>
      <c r="E306" s="189"/>
      <c r="F306" s="189"/>
      <c r="G306" s="196"/>
      <c r="H306" s="361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362">
        <f t="shared" si="53"/>
        <v>0</v>
      </c>
      <c r="U306" s="216">
        <f t="shared" si="54"/>
        <v>0</v>
      </c>
      <c r="V306" s="350">
        <f>D267</f>
        <v>2260</v>
      </c>
      <c r="W306" s="350"/>
      <c r="X306" s="381" t="s">
        <v>163</v>
      </c>
      <c r="Z306" s="429"/>
    </row>
    <row r="307" spans="1:26" ht="15.75" thickBot="1" x14ac:dyDescent="0.25">
      <c r="G307" s="53" t="s">
        <v>5</v>
      </c>
      <c r="H307" s="63">
        <f>SUM(H268:H306)</f>
        <v>240</v>
      </c>
      <c r="I307" s="63">
        <f>SUM(I268:I306)</f>
        <v>73</v>
      </c>
      <c r="J307" s="63">
        <f t="shared" ref="J307:S307" si="55">SUM(J268:J306)</f>
        <v>100</v>
      </c>
      <c r="K307" s="63">
        <f t="shared" si="55"/>
        <v>7</v>
      </c>
      <c r="L307" s="63">
        <f t="shared" si="55"/>
        <v>31</v>
      </c>
      <c r="M307" s="63">
        <f t="shared" si="55"/>
        <v>0</v>
      </c>
      <c r="N307" s="63">
        <f t="shared" si="55"/>
        <v>0</v>
      </c>
      <c r="O307" s="63">
        <f t="shared" si="55"/>
        <v>0</v>
      </c>
      <c r="P307" s="63">
        <f t="shared" si="55"/>
        <v>0</v>
      </c>
      <c r="Q307" s="63">
        <f t="shared" si="55"/>
        <v>0</v>
      </c>
      <c r="R307" s="63">
        <f t="shared" si="55"/>
        <v>6</v>
      </c>
      <c r="S307" s="63">
        <f t="shared" si="55"/>
        <v>59</v>
      </c>
      <c r="T307" s="382">
        <f>SUM(H307,J307,L307,N307,P307,R307,S307)</f>
        <v>436</v>
      </c>
      <c r="U307" s="476">
        <f>($T307)/$D$267</f>
        <v>0.1929203539823009</v>
      </c>
      <c r="V307" s="350">
        <f>D267</f>
        <v>2260</v>
      </c>
      <c r="W307" s="350"/>
      <c r="X307" s="11"/>
      <c r="Z307" s="7"/>
    </row>
    <row r="309" spans="1:26" ht="15.75" thickBot="1" x14ac:dyDescent="0.3"/>
    <row r="310" spans="1:26" ht="90.75" thickBot="1" x14ac:dyDescent="0.3">
      <c r="A310" s="49" t="s">
        <v>23</v>
      </c>
      <c r="B310" s="49" t="s">
        <v>50</v>
      </c>
      <c r="C310" s="49" t="s">
        <v>55</v>
      </c>
      <c r="D310" s="49" t="s">
        <v>18</v>
      </c>
      <c r="E310" s="48" t="s">
        <v>17</v>
      </c>
      <c r="F310" s="50" t="s">
        <v>1</v>
      </c>
      <c r="G310" s="51" t="s">
        <v>24</v>
      </c>
      <c r="H310" s="52" t="s">
        <v>76</v>
      </c>
      <c r="I310" s="52" t="s">
        <v>77</v>
      </c>
      <c r="J310" s="52" t="s">
        <v>56</v>
      </c>
      <c r="K310" s="52" t="s">
        <v>61</v>
      </c>
      <c r="L310" s="52" t="s">
        <v>57</v>
      </c>
      <c r="M310" s="52" t="s">
        <v>62</v>
      </c>
      <c r="N310" s="52" t="s">
        <v>58</v>
      </c>
      <c r="O310" s="52" t="s">
        <v>63</v>
      </c>
      <c r="P310" s="52" t="s">
        <v>59</v>
      </c>
      <c r="Q310" s="52" t="s">
        <v>78</v>
      </c>
      <c r="R310" s="52" t="s">
        <v>128</v>
      </c>
      <c r="S310" s="52" t="s">
        <v>43</v>
      </c>
      <c r="T310" s="52" t="s">
        <v>5</v>
      </c>
      <c r="U310" s="48" t="s">
        <v>2</v>
      </c>
      <c r="V310" s="86" t="s">
        <v>73</v>
      </c>
      <c r="W310" s="86" t="s">
        <v>73</v>
      </c>
      <c r="X310" s="87" t="s">
        <v>21</v>
      </c>
      <c r="Z310" s="88" t="s">
        <v>7</v>
      </c>
    </row>
    <row r="311" spans="1:26" ht="15.75" thickBot="1" x14ac:dyDescent="0.3">
      <c r="A311" s="80">
        <v>1491608</v>
      </c>
      <c r="B311" s="80" t="s">
        <v>112</v>
      </c>
      <c r="C311" s="450">
        <v>1920</v>
      </c>
      <c r="D311" s="450">
        <v>2174</v>
      </c>
      <c r="E311" s="450">
        <v>1848</v>
      </c>
      <c r="F311" s="451">
        <f>E311/D311</f>
        <v>0.85004599816007365</v>
      </c>
      <c r="G311" s="54">
        <v>45079</v>
      </c>
      <c r="H311" s="347"/>
      <c r="I311" s="200"/>
      <c r="J311" s="200"/>
      <c r="K311" s="200"/>
      <c r="L311" s="200"/>
      <c r="M311" s="200"/>
      <c r="N311" s="200"/>
      <c r="O311" s="200"/>
      <c r="P311" s="200"/>
      <c r="Q311" s="200"/>
      <c r="R311" s="200"/>
      <c r="S311" s="200"/>
      <c r="T311" s="92"/>
      <c r="U311" s="199"/>
      <c r="V311" s="200"/>
      <c r="W311" s="199"/>
      <c r="X311" s="93" t="s">
        <v>79</v>
      </c>
      <c r="Z311" s="45" t="s">
        <v>134</v>
      </c>
    </row>
    <row r="312" spans="1:26" x14ac:dyDescent="0.2">
      <c r="A312" s="55"/>
      <c r="B312" s="56"/>
      <c r="C312" s="56"/>
      <c r="D312" s="56"/>
      <c r="E312" s="56"/>
      <c r="F312" s="56"/>
      <c r="G312" s="57"/>
      <c r="H312" s="348">
        <v>114</v>
      </c>
      <c r="I312" s="65"/>
      <c r="J312" s="65">
        <v>3</v>
      </c>
      <c r="K312" s="65"/>
      <c r="L312" s="65"/>
      <c r="M312" s="65"/>
      <c r="N312" s="65"/>
      <c r="O312" s="65"/>
      <c r="P312" s="65"/>
      <c r="Q312" s="65"/>
      <c r="R312" s="65"/>
      <c r="S312" s="65">
        <v>16</v>
      </c>
      <c r="T312" s="349">
        <f>SUM(H312,J312,L312,N312,P312,R312,S312)</f>
        <v>133</v>
      </c>
      <c r="U312" s="216">
        <f>($T312)/$D$311</f>
        <v>6.1177552897884083E-2</v>
      </c>
      <c r="V312" s="350">
        <f>D311</f>
        <v>2174</v>
      </c>
      <c r="W312" s="350"/>
      <c r="X312" s="351" t="s">
        <v>16</v>
      </c>
      <c r="Y312" s="47">
        <f>T312</f>
        <v>133</v>
      </c>
      <c r="Z312" s="352"/>
    </row>
    <row r="313" spans="1:26" x14ac:dyDescent="0.2">
      <c r="A313" s="58"/>
      <c r="B313" s="353"/>
      <c r="C313" s="353"/>
      <c r="D313" s="353"/>
      <c r="E313" s="353"/>
      <c r="F313" s="353"/>
      <c r="G313" s="354"/>
      <c r="H313" s="355">
        <v>22</v>
      </c>
      <c r="I313" s="67"/>
      <c r="J313" s="67">
        <v>3</v>
      </c>
      <c r="K313" s="67"/>
      <c r="L313" s="67"/>
      <c r="M313" s="67"/>
      <c r="N313" s="67"/>
      <c r="O313" s="67"/>
      <c r="P313" s="67"/>
      <c r="Q313" s="67"/>
      <c r="R313" s="67"/>
      <c r="S313" s="67">
        <v>1</v>
      </c>
      <c r="T313" s="356">
        <f t="shared" ref="T313:T336" si="56">SUM(H313,J313,L313,N313,P313,R313,S313)</f>
        <v>26</v>
      </c>
      <c r="U313" s="216">
        <f t="shared" ref="U313:U341" si="57">($T313)/$D$311</f>
        <v>1.1959521619135235E-2</v>
      </c>
      <c r="V313" s="350">
        <f>D311</f>
        <v>2174</v>
      </c>
      <c r="W313" s="350"/>
      <c r="X313" s="357" t="s">
        <v>6</v>
      </c>
      <c r="Y313" s="47">
        <f t="shared" ref="Y313:Y323" si="58">T313</f>
        <v>26</v>
      </c>
      <c r="Z313" s="358" t="s">
        <v>135</v>
      </c>
    </row>
    <row r="314" spans="1:26" x14ac:dyDescent="0.2">
      <c r="A314" s="58"/>
      <c r="B314" s="353"/>
      <c r="C314" s="353"/>
      <c r="D314" s="353"/>
      <c r="E314" s="353"/>
      <c r="F314" s="353"/>
      <c r="G314" s="354"/>
      <c r="H314" s="355">
        <v>13</v>
      </c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>
        <v>1</v>
      </c>
      <c r="T314" s="356">
        <f t="shared" si="56"/>
        <v>14</v>
      </c>
      <c r="U314" s="216">
        <f t="shared" si="57"/>
        <v>6.439742410303588E-3</v>
      </c>
      <c r="V314" s="350">
        <f>D311</f>
        <v>2174</v>
      </c>
      <c r="W314" s="350"/>
      <c r="X314" s="357" t="s">
        <v>14</v>
      </c>
      <c r="Y314" s="47">
        <f t="shared" si="58"/>
        <v>14</v>
      </c>
      <c r="Z314" s="358" t="s">
        <v>176</v>
      </c>
    </row>
    <row r="315" spans="1:26" x14ac:dyDescent="0.2">
      <c r="A315" s="58"/>
      <c r="B315" s="353"/>
      <c r="C315" s="353"/>
      <c r="D315" s="353"/>
      <c r="E315" s="353"/>
      <c r="F315" s="353"/>
      <c r="G315" s="354"/>
      <c r="H315" s="355">
        <v>1</v>
      </c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>
        <v>1</v>
      </c>
      <c r="T315" s="356">
        <f t="shared" si="56"/>
        <v>2</v>
      </c>
      <c r="U315" s="216">
        <f t="shared" si="57"/>
        <v>9.1996320147194111E-4</v>
      </c>
      <c r="V315" s="350">
        <f>D311</f>
        <v>2174</v>
      </c>
      <c r="W315" s="350"/>
      <c r="X315" s="357" t="s">
        <v>15</v>
      </c>
      <c r="Y315" s="47">
        <f t="shared" si="58"/>
        <v>2</v>
      </c>
      <c r="Z315" s="359"/>
    </row>
    <row r="316" spans="1:26" x14ac:dyDescent="0.2">
      <c r="A316" s="58"/>
      <c r="B316" s="353"/>
      <c r="C316" s="353"/>
      <c r="D316" s="353"/>
      <c r="E316" s="353"/>
      <c r="F316" s="353"/>
      <c r="G316" s="354"/>
      <c r="H316" s="355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356">
        <f t="shared" si="56"/>
        <v>0</v>
      </c>
      <c r="U316" s="216">
        <f t="shared" si="57"/>
        <v>0</v>
      </c>
      <c r="V316" s="350">
        <f>D311</f>
        <v>2174</v>
      </c>
      <c r="W316" s="350"/>
      <c r="X316" s="357" t="s">
        <v>32</v>
      </c>
      <c r="Y316" s="47">
        <f t="shared" si="58"/>
        <v>0</v>
      </c>
      <c r="Z316" s="359"/>
    </row>
    <row r="317" spans="1:26" x14ac:dyDescent="0.2">
      <c r="A317" s="58"/>
      <c r="B317" s="353"/>
      <c r="C317" s="353"/>
      <c r="D317" s="353"/>
      <c r="E317" s="353"/>
      <c r="F317" s="353"/>
      <c r="G317" s="354"/>
      <c r="H317" s="355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356">
        <f t="shared" si="56"/>
        <v>0</v>
      </c>
      <c r="U317" s="216">
        <f t="shared" si="57"/>
        <v>0</v>
      </c>
      <c r="V317" s="350">
        <f>D311</f>
        <v>2174</v>
      </c>
      <c r="W317" s="350"/>
      <c r="X317" s="357" t="s">
        <v>33</v>
      </c>
      <c r="Y317" s="47">
        <f t="shared" si="58"/>
        <v>0</v>
      </c>
      <c r="Z317" s="359"/>
    </row>
    <row r="318" spans="1:26" x14ac:dyDescent="0.2">
      <c r="A318" s="58"/>
      <c r="B318" s="353"/>
      <c r="C318" s="353"/>
      <c r="D318" s="353"/>
      <c r="E318" s="353"/>
      <c r="F318" s="353"/>
      <c r="G318" s="354"/>
      <c r="H318" s="355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356">
        <f t="shared" si="56"/>
        <v>0</v>
      </c>
      <c r="U318" s="216">
        <f t="shared" si="57"/>
        <v>0</v>
      </c>
      <c r="V318" s="350">
        <f>D311</f>
        <v>2174</v>
      </c>
      <c r="W318" s="350"/>
      <c r="X318" s="357" t="s">
        <v>211</v>
      </c>
      <c r="Y318" s="47">
        <f t="shared" si="58"/>
        <v>0</v>
      </c>
      <c r="Z318" s="359"/>
    </row>
    <row r="319" spans="1:26" x14ac:dyDescent="0.2">
      <c r="A319" s="58"/>
      <c r="B319" s="353"/>
      <c r="C319" s="353"/>
      <c r="D319" s="353"/>
      <c r="E319" s="353"/>
      <c r="F319" s="353" t="s">
        <v>109</v>
      </c>
      <c r="G319" s="354"/>
      <c r="H319" s="355">
        <v>1</v>
      </c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356">
        <f t="shared" si="56"/>
        <v>1</v>
      </c>
      <c r="U319" s="216">
        <f t="shared" si="57"/>
        <v>4.5998160073597056E-4</v>
      </c>
      <c r="V319" s="350">
        <f>D311</f>
        <v>2174</v>
      </c>
      <c r="W319" s="350"/>
      <c r="X319" s="357" t="s">
        <v>31</v>
      </c>
      <c r="Y319" s="47">
        <f t="shared" si="58"/>
        <v>1</v>
      </c>
      <c r="Z319" s="359"/>
    </row>
    <row r="320" spans="1:26" x14ac:dyDescent="0.2">
      <c r="A320" s="58"/>
      <c r="B320" s="353"/>
      <c r="C320" s="353"/>
      <c r="D320" s="353"/>
      <c r="E320" s="353"/>
      <c r="F320" s="353"/>
      <c r="G320" s="354"/>
      <c r="H320" s="355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>
        <v>4</v>
      </c>
      <c r="T320" s="356">
        <f t="shared" si="56"/>
        <v>4</v>
      </c>
      <c r="U320" s="216">
        <f t="shared" si="57"/>
        <v>1.8399264029438822E-3</v>
      </c>
      <c r="V320" s="350">
        <f>D311</f>
        <v>2174</v>
      </c>
      <c r="W320" s="350"/>
      <c r="X320" s="357" t="s">
        <v>0</v>
      </c>
      <c r="Y320" s="47">
        <f t="shared" si="58"/>
        <v>4</v>
      </c>
      <c r="Z320" s="360"/>
    </row>
    <row r="321" spans="1:26" x14ac:dyDescent="0.2">
      <c r="A321" s="58"/>
      <c r="B321" s="353"/>
      <c r="C321" s="353"/>
      <c r="D321" s="353"/>
      <c r="E321" s="353"/>
      <c r="F321" s="353"/>
      <c r="G321" s="354"/>
      <c r="H321" s="355">
        <v>5</v>
      </c>
      <c r="I321" s="67"/>
      <c r="J321" s="67">
        <v>4</v>
      </c>
      <c r="K321" s="67"/>
      <c r="L321" s="67"/>
      <c r="M321" s="67"/>
      <c r="N321" s="67"/>
      <c r="O321" s="67"/>
      <c r="P321" s="67"/>
      <c r="Q321" s="67"/>
      <c r="R321" s="67"/>
      <c r="S321" s="67"/>
      <c r="T321" s="356">
        <f t="shared" si="56"/>
        <v>9</v>
      </c>
      <c r="U321" s="216">
        <f t="shared" si="57"/>
        <v>4.1398344066237349E-3</v>
      </c>
      <c r="V321" s="350">
        <f>D311</f>
        <v>2174</v>
      </c>
      <c r="W321" s="350"/>
      <c r="X321" s="357" t="s">
        <v>12</v>
      </c>
      <c r="Y321" s="47">
        <f t="shared" si="58"/>
        <v>9</v>
      </c>
      <c r="Z321" s="360"/>
    </row>
    <row r="322" spans="1:26" x14ac:dyDescent="0.2">
      <c r="A322" s="58"/>
      <c r="B322" s="353"/>
      <c r="C322" s="353"/>
      <c r="D322" s="353"/>
      <c r="E322" s="353"/>
      <c r="F322" s="353"/>
      <c r="G322" s="354"/>
      <c r="H322" s="355">
        <v>9</v>
      </c>
      <c r="I322" s="67"/>
      <c r="J322" s="67">
        <v>2</v>
      </c>
      <c r="K322" s="67"/>
      <c r="L322" s="67"/>
      <c r="M322" s="67"/>
      <c r="N322" s="67"/>
      <c r="O322" s="67"/>
      <c r="P322" s="67"/>
      <c r="Q322" s="67"/>
      <c r="R322" s="67"/>
      <c r="S322" s="67">
        <v>4</v>
      </c>
      <c r="T322" s="356">
        <f t="shared" si="56"/>
        <v>15</v>
      </c>
      <c r="U322" s="216">
        <f t="shared" si="57"/>
        <v>6.8997240110395585E-3</v>
      </c>
      <c r="V322" s="350">
        <f>D311</f>
        <v>2174</v>
      </c>
      <c r="W322" s="350"/>
      <c r="X322" s="357" t="s">
        <v>35</v>
      </c>
      <c r="Y322" s="47">
        <f t="shared" si="58"/>
        <v>15</v>
      </c>
      <c r="Z322" s="360"/>
    </row>
    <row r="323" spans="1:26" x14ac:dyDescent="0.2">
      <c r="A323" s="58"/>
      <c r="B323" s="353"/>
      <c r="C323" s="353"/>
      <c r="D323" s="353"/>
      <c r="E323" s="353"/>
      <c r="F323" s="353"/>
      <c r="G323" s="354"/>
      <c r="H323" s="361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362">
        <f t="shared" si="56"/>
        <v>0</v>
      </c>
      <c r="U323" s="216">
        <f t="shared" si="57"/>
        <v>0</v>
      </c>
      <c r="V323" s="350">
        <f>D311</f>
        <v>2174</v>
      </c>
      <c r="W323" s="350"/>
      <c r="X323" s="178" t="s">
        <v>180</v>
      </c>
      <c r="Y323" s="47">
        <f t="shared" si="58"/>
        <v>0</v>
      </c>
      <c r="Z323" s="360"/>
    </row>
    <row r="324" spans="1:26" x14ac:dyDescent="0.2">
      <c r="A324" s="58"/>
      <c r="B324" s="353"/>
      <c r="C324" s="353"/>
      <c r="D324" s="353"/>
      <c r="E324" s="353"/>
      <c r="F324" s="353"/>
      <c r="G324" s="62"/>
      <c r="H324" s="364"/>
      <c r="I324" s="67"/>
      <c r="J324" s="72"/>
      <c r="K324" s="67"/>
      <c r="L324" s="67"/>
      <c r="M324" s="67"/>
      <c r="N324" s="67"/>
      <c r="O324" s="67"/>
      <c r="P324" s="67"/>
      <c r="Q324" s="67"/>
      <c r="R324" s="67"/>
      <c r="S324" s="67"/>
      <c r="T324" s="356">
        <f t="shared" si="56"/>
        <v>0</v>
      </c>
      <c r="U324" s="216">
        <f t="shared" si="57"/>
        <v>0</v>
      </c>
      <c r="V324" s="350">
        <f>D311</f>
        <v>2174</v>
      </c>
      <c r="W324" s="350"/>
      <c r="X324" s="480" t="s">
        <v>163</v>
      </c>
      <c r="Z324" s="366"/>
    </row>
    <row r="325" spans="1:26" x14ac:dyDescent="0.2">
      <c r="A325" s="58"/>
      <c r="B325" s="353"/>
      <c r="C325" s="353"/>
      <c r="D325" s="353"/>
      <c r="E325" s="353"/>
      <c r="F325" s="353"/>
      <c r="G325" s="62"/>
      <c r="H325" s="367">
        <v>7</v>
      </c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356">
        <f t="shared" si="56"/>
        <v>7</v>
      </c>
      <c r="U325" s="216">
        <f t="shared" si="57"/>
        <v>3.219871205151794E-3</v>
      </c>
      <c r="V325" s="350">
        <f>D311</f>
        <v>2174</v>
      </c>
      <c r="W325" s="350"/>
      <c r="X325" s="245" t="s">
        <v>208</v>
      </c>
      <c r="Z325" s="352"/>
    </row>
    <row r="326" spans="1:26" x14ac:dyDescent="0.2">
      <c r="A326" s="58"/>
      <c r="B326" s="353"/>
      <c r="C326" s="353"/>
      <c r="D326" s="353"/>
      <c r="E326" s="353"/>
      <c r="F326" s="353"/>
      <c r="G326" s="354"/>
      <c r="H326" s="355"/>
      <c r="I326" s="364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356">
        <f t="shared" si="56"/>
        <v>0</v>
      </c>
      <c r="U326" s="216">
        <f t="shared" si="57"/>
        <v>0</v>
      </c>
      <c r="V326" s="350"/>
      <c r="W326" s="350"/>
      <c r="X326" s="357" t="s">
        <v>191</v>
      </c>
      <c r="Z326" s="352"/>
    </row>
    <row r="327" spans="1:26" ht="15.75" thickBot="1" x14ac:dyDescent="0.25">
      <c r="A327" s="58"/>
      <c r="B327" s="353"/>
      <c r="C327" s="353"/>
      <c r="D327" s="353"/>
      <c r="E327" s="353"/>
      <c r="F327" s="353"/>
      <c r="G327" s="354"/>
      <c r="H327" s="368"/>
      <c r="I327" s="207"/>
      <c r="J327" s="207">
        <v>11</v>
      </c>
      <c r="K327" s="207"/>
      <c r="L327" s="207"/>
      <c r="M327" s="207"/>
      <c r="N327" s="207"/>
      <c r="O327" s="207"/>
      <c r="P327" s="207"/>
      <c r="Q327" s="207"/>
      <c r="R327" s="207"/>
      <c r="S327" s="207"/>
      <c r="T327" s="369">
        <f t="shared" si="56"/>
        <v>11</v>
      </c>
      <c r="U327" s="320">
        <f t="shared" si="57"/>
        <v>5.0597976080956758E-3</v>
      </c>
      <c r="V327" s="350">
        <f>D311</f>
        <v>2174</v>
      </c>
      <c r="W327" s="370"/>
      <c r="X327" s="371" t="s">
        <v>29</v>
      </c>
      <c r="Y327" s="47">
        <f t="shared" ref="Y327:Y337" si="59">T327</f>
        <v>11</v>
      </c>
      <c r="Z327" s="372"/>
    </row>
    <row r="328" spans="1:26" x14ac:dyDescent="0.2">
      <c r="A328" s="58"/>
      <c r="B328" s="353"/>
      <c r="C328" s="353" t="s">
        <v>123</v>
      </c>
      <c r="D328" s="353"/>
      <c r="E328" s="353"/>
      <c r="F328" s="353"/>
      <c r="G328" s="354"/>
      <c r="H328" s="373"/>
      <c r="I328" s="68">
        <v>3</v>
      </c>
      <c r="J328" s="68" t="s">
        <v>511</v>
      </c>
      <c r="K328" s="68"/>
      <c r="L328" s="68"/>
      <c r="M328" s="68"/>
      <c r="N328" s="68"/>
      <c r="O328" s="68"/>
      <c r="P328" s="68"/>
      <c r="Q328" s="68"/>
      <c r="R328" s="68"/>
      <c r="S328" s="68"/>
      <c r="T328" s="356">
        <f t="shared" si="56"/>
        <v>0</v>
      </c>
      <c r="U328" s="216">
        <f t="shared" si="57"/>
        <v>0</v>
      </c>
      <c r="V328" s="350">
        <f>D311</f>
        <v>2174</v>
      </c>
      <c r="W328" s="350"/>
      <c r="X328" s="374" t="s">
        <v>11</v>
      </c>
      <c r="Y328" s="47">
        <f t="shared" si="59"/>
        <v>0</v>
      </c>
      <c r="Z328" s="352"/>
    </row>
    <row r="329" spans="1:26" x14ac:dyDescent="0.2">
      <c r="A329" s="58"/>
      <c r="B329" s="353"/>
      <c r="C329" s="353"/>
      <c r="D329" s="353"/>
      <c r="E329" s="353"/>
      <c r="F329" s="353"/>
      <c r="G329" s="354"/>
      <c r="H329" s="375"/>
      <c r="I329" s="67"/>
      <c r="J329" s="67" t="s">
        <v>501</v>
      </c>
      <c r="K329" s="67"/>
      <c r="L329" s="67"/>
      <c r="M329" s="67"/>
      <c r="N329" s="67"/>
      <c r="O329" s="67"/>
      <c r="P329" s="67"/>
      <c r="Q329" s="67"/>
      <c r="R329" s="67"/>
      <c r="S329" s="67"/>
      <c r="T329" s="356">
        <f t="shared" si="56"/>
        <v>0</v>
      </c>
      <c r="U329" s="216">
        <f t="shared" si="57"/>
        <v>0</v>
      </c>
      <c r="V329" s="350">
        <f>D311</f>
        <v>2174</v>
      </c>
      <c r="W329" s="350"/>
      <c r="X329" s="357" t="s">
        <v>30</v>
      </c>
      <c r="Y329" s="47">
        <f t="shared" si="59"/>
        <v>0</v>
      </c>
      <c r="Z329" s="352"/>
    </row>
    <row r="330" spans="1:26" x14ac:dyDescent="0.2">
      <c r="A330" s="58"/>
      <c r="B330" s="353"/>
      <c r="C330" s="353"/>
      <c r="D330" s="353"/>
      <c r="E330" s="353"/>
      <c r="F330" s="353"/>
      <c r="G330" s="354"/>
      <c r="H330" s="375"/>
      <c r="I330" s="67"/>
      <c r="J330" s="67">
        <v>1</v>
      </c>
      <c r="K330" s="67"/>
      <c r="L330" s="67"/>
      <c r="M330" s="67"/>
      <c r="N330" s="67"/>
      <c r="O330" s="67"/>
      <c r="P330" s="67"/>
      <c r="Q330" s="67"/>
      <c r="R330" s="67"/>
      <c r="S330" s="67"/>
      <c r="T330" s="356">
        <f t="shared" si="56"/>
        <v>1</v>
      </c>
      <c r="U330" s="216">
        <f t="shared" si="57"/>
        <v>4.5998160073597056E-4</v>
      </c>
      <c r="V330" s="350">
        <f>D311</f>
        <v>2174</v>
      </c>
      <c r="W330" s="350"/>
      <c r="X330" s="357" t="s">
        <v>3</v>
      </c>
      <c r="Y330" s="47">
        <f t="shared" si="59"/>
        <v>1</v>
      </c>
      <c r="Z330" s="359"/>
    </row>
    <row r="331" spans="1:26" x14ac:dyDescent="0.2">
      <c r="A331" s="58"/>
      <c r="B331" s="353"/>
      <c r="C331" s="353"/>
      <c r="D331" s="353"/>
      <c r="E331" s="353"/>
      <c r="F331" s="353"/>
      <c r="G331" s="354"/>
      <c r="H331" s="375"/>
      <c r="I331" s="67">
        <v>200</v>
      </c>
      <c r="J331" s="67">
        <v>12</v>
      </c>
      <c r="K331" s="67"/>
      <c r="L331" s="67"/>
      <c r="M331" s="67"/>
      <c r="N331" s="67"/>
      <c r="O331" s="67"/>
      <c r="P331" s="67"/>
      <c r="Q331" s="67"/>
      <c r="R331" s="67"/>
      <c r="S331" s="67"/>
      <c r="T331" s="356">
        <f t="shared" si="56"/>
        <v>12</v>
      </c>
      <c r="U331" s="216">
        <f t="shared" si="57"/>
        <v>5.5197792088316471E-3</v>
      </c>
      <c r="V331" s="350">
        <f>D311</f>
        <v>2174</v>
      </c>
      <c r="W331" s="350"/>
      <c r="X331" s="357" t="s">
        <v>8</v>
      </c>
      <c r="Y331" s="47">
        <f t="shared" si="59"/>
        <v>12</v>
      </c>
      <c r="Z331" s="360"/>
    </row>
    <row r="332" spans="1:26" x14ac:dyDescent="0.2">
      <c r="A332" s="58"/>
      <c r="B332" s="353"/>
      <c r="C332" s="353"/>
      <c r="D332" s="353"/>
      <c r="E332" s="353"/>
      <c r="F332" s="353"/>
      <c r="G332" s="354"/>
      <c r="H332" s="375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356">
        <f t="shared" si="56"/>
        <v>0</v>
      </c>
      <c r="U332" s="216">
        <f t="shared" si="57"/>
        <v>0</v>
      </c>
      <c r="V332" s="350">
        <f>D311</f>
        <v>2174</v>
      </c>
      <c r="W332" s="350"/>
      <c r="X332" s="357" t="s">
        <v>9</v>
      </c>
      <c r="Y332" s="47">
        <f t="shared" si="59"/>
        <v>0</v>
      </c>
      <c r="Z332" s="360"/>
    </row>
    <row r="333" spans="1:26" x14ac:dyDescent="0.2">
      <c r="A333" s="58"/>
      <c r="B333" s="353"/>
      <c r="C333" s="353"/>
      <c r="D333" s="353"/>
      <c r="E333" s="353"/>
      <c r="F333" s="353"/>
      <c r="G333" s="354"/>
      <c r="H333" s="375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356">
        <f t="shared" si="56"/>
        <v>0</v>
      </c>
      <c r="U333" s="216">
        <f t="shared" si="57"/>
        <v>0</v>
      </c>
      <c r="V333" s="350">
        <f>D311</f>
        <v>2174</v>
      </c>
      <c r="W333" s="350"/>
      <c r="X333" s="357" t="s">
        <v>81</v>
      </c>
      <c r="Y333" s="47">
        <f t="shared" si="59"/>
        <v>0</v>
      </c>
      <c r="Z333" s="352" t="s">
        <v>510</v>
      </c>
    </row>
    <row r="334" spans="1:26" x14ac:dyDescent="0.2">
      <c r="A334" s="58"/>
      <c r="B334" s="353"/>
      <c r="C334" s="353"/>
      <c r="D334" s="353"/>
      <c r="E334" s="353"/>
      <c r="F334" s="353"/>
      <c r="G334" s="354"/>
      <c r="H334" s="375"/>
      <c r="I334" s="67">
        <v>1</v>
      </c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356">
        <f t="shared" si="56"/>
        <v>0</v>
      </c>
      <c r="U334" s="216">
        <f t="shared" si="57"/>
        <v>0</v>
      </c>
      <c r="V334" s="350">
        <f>D311</f>
        <v>2174</v>
      </c>
      <c r="W334" s="350"/>
      <c r="X334" s="357" t="s">
        <v>20</v>
      </c>
      <c r="Y334" s="47">
        <f t="shared" si="59"/>
        <v>0</v>
      </c>
      <c r="Z334" s="352" t="s">
        <v>515</v>
      </c>
    </row>
    <row r="335" spans="1:26" x14ac:dyDescent="0.2">
      <c r="A335" s="58"/>
      <c r="B335" s="353"/>
      <c r="C335" s="353"/>
      <c r="D335" s="353"/>
      <c r="E335" s="353"/>
      <c r="F335" s="353"/>
      <c r="G335" s="354"/>
      <c r="H335" s="375"/>
      <c r="I335" s="67">
        <v>1</v>
      </c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356">
        <f t="shared" si="56"/>
        <v>0</v>
      </c>
      <c r="U335" s="216">
        <f t="shared" si="57"/>
        <v>0</v>
      </c>
      <c r="V335" s="350">
        <f>D311</f>
        <v>2174</v>
      </c>
      <c r="W335" s="350"/>
      <c r="X335" s="357" t="s">
        <v>82</v>
      </c>
      <c r="Y335" s="47">
        <f t="shared" si="59"/>
        <v>0</v>
      </c>
      <c r="Z335" s="359"/>
    </row>
    <row r="336" spans="1:26" x14ac:dyDescent="0.2">
      <c r="A336" s="58"/>
      <c r="B336" s="353"/>
      <c r="C336" s="353"/>
      <c r="D336" s="353"/>
      <c r="E336" s="353"/>
      <c r="F336" s="353"/>
      <c r="G336" s="354"/>
      <c r="H336" s="375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356">
        <f t="shared" si="56"/>
        <v>0</v>
      </c>
      <c r="U336" s="216">
        <f t="shared" si="57"/>
        <v>0</v>
      </c>
      <c r="V336" s="350">
        <f>D311</f>
        <v>2174</v>
      </c>
      <c r="W336" s="350"/>
      <c r="X336" s="357" t="s">
        <v>10</v>
      </c>
      <c r="Y336" s="47">
        <f t="shared" si="59"/>
        <v>0</v>
      </c>
      <c r="Z336" s="360"/>
    </row>
    <row r="337" spans="1:26" x14ac:dyDescent="0.2">
      <c r="A337" s="58"/>
      <c r="B337" s="353"/>
      <c r="C337" s="353"/>
      <c r="D337" s="353"/>
      <c r="E337" s="353"/>
      <c r="F337" s="353"/>
      <c r="G337" s="354"/>
      <c r="H337" s="375"/>
      <c r="I337" s="67">
        <v>6</v>
      </c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356">
        <f>SUM(H337,J337,L337,N337,P337,R337,S337)</f>
        <v>0</v>
      </c>
      <c r="U337" s="216">
        <f t="shared" si="57"/>
        <v>0</v>
      </c>
      <c r="V337" s="350">
        <f>D311</f>
        <v>2174</v>
      </c>
      <c r="W337" s="350"/>
      <c r="X337" s="357" t="s">
        <v>13</v>
      </c>
      <c r="Y337" s="47">
        <f t="shared" si="59"/>
        <v>0</v>
      </c>
      <c r="Z337" s="360"/>
    </row>
    <row r="338" spans="1:26" x14ac:dyDescent="0.2">
      <c r="A338" s="58"/>
      <c r="B338" s="353"/>
      <c r="C338" s="353"/>
      <c r="D338" s="353"/>
      <c r="E338" s="353"/>
      <c r="F338" s="353"/>
      <c r="G338" s="354"/>
      <c r="H338" s="355"/>
      <c r="I338" s="67">
        <v>1</v>
      </c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356">
        <f>SUM(H338,J338,L338,N338,P338,R338,S338)</f>
        <v>0</v>
      </c>
      <c r="U338" s="216">
        <f t="shared" si="57"/>
        <v>0</v>
      </c>
      <c r="V338" s="350" t="str">
        <f>D310</f>
        <v>Build QTY</v>
      </c>
      <c r="W338" s="350"/>
      <c r="X338" s="357" t="s">
        <v>100</v>
      </c>
      <c r="Y338" s="47">
        <f t="shared" ref="Y338:Y349" si="60">T339</f>
        <v>0</v>
      </c>
      <c r="Z338" s="359"/>
    </row>
    <row r="339" spans="1:26" x14ac:dyDescent="0.2">
      <c r="A339" s="58"/>
      <c r="B339" s="353"/>
      <c r="C339" s="353"/>
      <c r="D339" s="353"/>
      <c r="E339" s="353"/>
      <c r="F339" s="353"/>
      <c r="G339" s="354"/>
      <c r="H339" s="355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356">
        <f>SUM(H339,J339,L339,N339,P339,R339,S339)</f>
        <v>0</v>
      </c>
      <c r="U339" s="216">
        <f t="shared" si="57"/>
        <v>0</v>
      </c>
      <c r="V339" s="350">
        <f>D311</f>
        <v>2174</v>
      </c>
      <c r="W339" s="350"/>
      <c r="X339" s="357" t="s">
        <v>89</v>
      </c>
      <c r="Y339" s="47">
        <f t="shared" si="60"/>
        <v>2</v>
      </c>
      <c r="Z339" s="359"/>
    </row>
    <row r="340" spans="1:26" x14ac:dyDescent="0.2">
      <c r="A340" s="58"/>
      <c r="B340" s="353"/>
      <c r="C340" s="353"/>
      <c r="D340" s="353"/>
      <c r="E340" s="353"/>
      <c r="F340" s="353"/>
      <c r="G340" s="354"/>
      <c r="H340" s="355"/>
      <c r="I340" s="67">
        <v>9</v>
      </c>
      <c r="J340" s="67">
        <v>1</v>
      </c>
      <c r="K340" s="67"/>
      <c r="L340" s="67"/>
      <c r="M340" s="67"/>
      <c r="N340" s="67"/>
      <c r="O340" s="67"/>
      <c r="P340" s="67"/>
      <c r="Q340" s="67"/>
      <c r="R340" s="67"/>
      <c r="S340" s="67">
        <v>1</v>
      </c>
      <c r="T340" s="356">
        <f>SUM(H340,J340,L340,N340,P340,R340,S340)</f>
        <v>2</v>
      </c>
      <c r="U340" s="216">
        <f t="shared" si="57"/>
        <v>9.1996320147194111E-4</v>
      </c>
      <c r="V340" s="350">
        <f>D311</f>
        <v>2174</v>
      </c>
      <c r="W340" s="350"/>
      <c r="X340" s="357" t="s">
        <v>84</v>
      </c>
      <c r="Y340" s="47">
        <f t="shared" si="60"/>
        <v>2</v>
      </c>
      <c r="Z340" s="360"/>
    </row>
    <row r="341" spans="1:26" ht="15.75" thickBot="1" x14ac:dyDescent="0.25">
      <c r="A341" s="58"/>
      <c r="B341" s="353"/>
      <c r="C341" s="353"/>
      <c r="D341" s="353"/>
      <c r="E341" s="353"/>
      <c r="F341" s="353"/>
      <c r="G341" s="354"/>
      <c r="H341" s="361"/>
      <c r="I341" s="72"/>
      <c r="J341" s="72"/>
      <c r="K341" s="72"/>
      <c r="L341" s="72"/>
      <c r="M341" s="72"/>
      <c r="N341" s="72"/>
      <c r="O341" s="72"/>
      <c r="P341" s="72"/>
      <c r="Q341" s="72"/>
      <c r="R341" s="72">
        <v>2</v>
      </c>
      <c r="S341" s="72"/>
      <c r="T341" s="356">
        <f>SUM(H341,J341,L341,N341,P341,R341,S341)</f>
        <v>2</v>
      </c>
      <c r="U341" s="216">
        <f t="shared" si="57"/>
        <v>9.1996320147194111E-4</v>
      </c>
      <c r="V341" s="350">
        <f>D311</f>
        <v>2174</v>
      </c>
      <c r="W341" s="370"/>
      <c r="X341" s="363" t="s">
        <v>124</v>
      </c>
      <c r="Y341" s="47">
        <f t="shared" si="60"/>
        <v>0</v>
      </c>
      <c r="Z341" s="352"/>
    </row>
    <row r="342" spans="1:26" ht="15.75" thickBot="1" x14ac:dyDescent="0.25">
      <c r="A342" s="58"/>
      <c r="B342" s="353"/>
      <c r="C342" s="353"/>
      <c r="D342" s="353"/>
      <c r="E342" s="353"/>
      <c r="F342" s="353"/>
      <c r="G342" s="354"/>
      <c r="H342" s="347"/>
      <c r="I342" s="200"/>
      <c r="J342" s="200"/>
      <c r="K342" s="200"/>
      <c r="L342" s="200"/>
      <c r="M342" s="200"/>
      <c r="N342" s="200"/>
      <c r="O342" s="200"/>
      <c r="P342" s="200"/>
      <c r="Q342" s="200"/>
      <c r="R342" s="200"/>
      <c r="S342" s="200"/>
      <c r="T342" s="199"/>
      <c r="U342" s="199"/>
      <c r="V342" s="199"/>
      <c r="W342" s="377"/>
      <c r="X342" s="438" t="s">
        <v>85</v>
      </c>
      <c r="Y342" s="47">
        <f t="shared" si="60"/>
        <v>0</v>
      </c>
      <c r="Z342" s="352"/>
    </row>
    <row r="343" spans="1:26" x14ac:dyDescent="0.2">
      <c r="A343" s="58"/>
      <c r="B343" s="353"/>
      <c r="C343" s="353"/>
      <c r="D343" s="353"/>
      <c r="E343" s="353"/>
      <c r="F343" s="353"/>
      <c r="G343" s="62"/>
      <c r="H343" s="348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378">
        <f t="shared" ref="T343:T350" si="61">SUM(H343,J343,L343,N343,P343,R343,S343)</f>
        <v>0</v>
      </c>
      <c r="U343" s="216">
        <f>($T343)/$D$311</f>
        <v>0</v>
      </c>
      <c r="V343" s="350">
        <f>D311</f>
        <v>2174</v>
      </c>
      <c r="W343" s="379"/>
      <c r="X343" s="121" t="s">
        <v>482</v>
      </c>
      <c r="Y343" s="47">
        <f t="shared" si="60"/>
        <v>1</v>
      </c>
      <c r="Z343" s="103" t="s">
        <v>513</v>
      </c>
    </row>
    <row r="344" spans="1:26" x14ac:dyDescent="0.2">
      <c r="A344" s="58"/>
      <c r="B344" s="353"/>
      <c r="C344" s="353"/>
      <c r="D344" s="353"/>
      <c r="E344" s="353"/>
      <c r="F344" s="353"/>
      <c r="G344" s="62"/>
      <c r="H344" s="355">
        <v>1</v>
      </c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356">
        <f t="shared" si="61"/>
        <v>1</v>
      </c>
      <c r="U344" s="216">
        <f t="shared" ref="U344:U350" si="62">($T344)/$D$311</f>
        <v>4.5998160073597056E-4</v>
      </c>
      <c r="V344" s="350">
        <f>D311</f>
        <v>2174</v>
      </c>
      <c r="W344" s="350"/>
      <c r="X344" s="357" t="s">
        <v>75</v>
      </c>
      <c r="Y344" s="47">
        <f t="shared" si="60"/>
        <v>0</v>
      </c>
      <c r="Z344" s="103" t="s">
        <v>512</v>
      </c>
    </row>
    <row r="345" spans="1:26" x14ac:dyDescent="0.2">
      <c r="A345" s="58"/>
      <c r="B345" s="353"/>
      <c r="C345" s="353"/>
      <c r="D345" s="353"/>
      <c r="E345" s="353"/>
      <c r="F345" s="353"/>
      <c r="G345" s="62"/>
      <c r="H345" s="355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356">
        <f t="shared" si="61"/>
        <v>0</v>
      </c>
      <c r="U345" s="216">
        <f t="shared" si="62"/>
        <v>0</v>
      </c>
      <c r="V345" s="350">
        <f>D311</f>
        <v>2174</v>
      </c>
      <c r="W345" s="350"/>
      <c r="X345" s="357" t="s">
        <v>86</v>
      </c>
      <c r="Y345" s="47">
        <f t="shared" si="60"/>
        <v>0</v>
      </c>
      <c r="Z345" s="103" t="s">
        <v>270</v>
      </c>
    </row>
    <row r="346" spans="1:26" x14ac:dyDescent="0.2">
      <c r="A346" s="58"/>
      <c r="B346" s="353"/>
      <c r="C346" s="353"/>
      <c r="D346" s="353"/>
      <c r="E346" s="353"/>
      <c r="F346" s="353"/>
      <c r="G346" s="62"/>
      <c r="H346" s="355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356">
        <f t="shared" si="61"/>
        <v>0</v>
      </c>
      <c r="U346" s="216">
        <f t="shared" si="62"/>
        <v>0</v>
      </c>
      <c r="V346" s="350">
        <f>D311</f>
        <v>2174</v>
      </c>
      <c r="W346" s="350"/>
      <c r="X346" s="357" t="s">
        <v>87</v>
      </c>
      <c r="Y346" s="47">
        <f t="shared" si="60"/>
        <v>6</v>
      </c>
      <c r="Z346" s="103" t="s">
        <v>410</v>
      </c>
    </row>
    <row r="347" spans="1:26" x14ac:dyDescent="0.2">
      <c r="A347" s="58"/>
      <c r="B347" s="353"/>
      <c r="C347" s="353"/>
      <c r="D347" s="353"/>
      <c r="E347" s="353"/>
      <c r="F347" s="353"/>
      <c r="G347" s="62"/>
      <c r="H347" s="355">
        <v>6</v>
      </c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356">
        <f t="shared" si="61"/>
        <v>6</v>
      </c>
      <c r="U347" s="216">
        <f t="shared" si="62"/>
        <v>2.7598896044158236E-3</v>
      </c>
      <c r="V347" s="350">
        <f>D311</f>
        <v>2174</v>
      </c>
      <c r="W347" s="350"/>
      <c r="X347" s="178" t="s">
        <v>37</v>
      </c>
      <c r="Y347" s="47">
        <f t="shared" si="60"/>
        <v>0</v>
      </c>
      <c r="Z347" s="103" t="s">
        <v>514</v>
      </c>
    </row>
    <row r="348" spans="1:26" x14ac:dyDescent="0.2">
      <c r="A348" s="58"/>
      <c r="B348" s="353"/>
      <c r="C348" s="353"/>
      <c r="D348" s="353"/>
      <c r="E348" s="353"/>
      <c r="F348" s="353"/>
      <c r="G348" s="62"/>
      <c r="H348" s="355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356">
        <f t="shared" si="61"/>
        <v>0</v>
      </c>
      <c r="U348" s="216">
        <f t="shared" si="62"/>
        <v>0</v>
      </c>
      <c r="V348" s="350">
        <f>D311</f>
        <v>2174</v>
      </c>
      <c r="W348" s="350"/>
      <c r="X348" s="178" t="s">
        <v>180</v>
      </c>
      <c r="Y348" s="47">
        <f t="shared" si="60"/>
        <v>0</v>
      </c>
      <c r="Z348" s="426"/>
    </row>
    <row r="349" spans="1:26" x14ac:dyDescent="0.2">
      <c r="A349" s="58"/>
      <c r="B349" s="353"/>
      <c r="C349" s="353"/>
      <c r="D349" s="353"/>
      <c r="E349" s="353"/>
      <c r="F349" s="353"/>
      <c r="G349" s="62"/>
      <c r="H349" s="361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356">
        <f t="shared" si="61"/>
        <v>0</v>
      </c>
      <c r="U349" s="216">
        <f t="shared" si="62"/>
        <v>0</v>
      </c>
      <c r="V349" s="350">
        <f>D311</f>
        <v>2174</v>
      </c>
      <c r="W349" s="350"/>
      <c r="X349" s="481" t="s">
        <v>16</v>
      </c>
      <c r="Y349" s="47">
        <f t="shared" si="60"/>
        <v>75</v>
      </c>
      <c r="Z349" s="103"/>
    </row>
    <row r="350" spans="1:26" ht="15.75" thickBot="1" x14ac:dyDescent="0.25">
      <c r="A350" s="188"/>
      <c r="B350" s="189"/>
      <c r="C350" s="189"/>
      <c r="D350" s="189"/>
      <c r="E350" s="189"/>
      <c r="F350" s="189"/>
      <c r="G350" s="196"/>
      <c r="H350" s="361">
        <v>75</v>
      </c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362">
        <f t="shared" si="61"/>
        <v>75</v>
      </c>
      <c r="U350" s="216">
        <f t="shared" si="62"/>
        <v>3.4498620055197791E-2</v>
      </c>
      <c r="V350" s="350">
        <f>D311</f>
        <v>2174</v>
      </c>
      <c r="W350" s="350"/>
      <c r="X350" s="381" t="s">
        <v>163</v>
      </c>
      <c r="Z350" s="429"/>
    </row>
    <row r="351" spans="1:26" ht="15.75" thickBot="1" x14ac:dyDescent="0.25">
      <c r="G351" s="53" t="s">
        <v>5</v>
      </c>
      <c r="H351" s="63">
        <f>SUM(H312:H350)</f>
        <v>254</v>
      </c>
      <c r="I351" s="63">
        <f>SUM(I312:I350)</f>
        <v>221</v>
      </c>
      <c r="J351" s="63">
        <f t="shared" ref="J351:S351" si="63">SUM(J312:J350)</f>
        <v>37</v>
      </c>
      <c r="K351" s="63">
        <f t="shared" si="63"/>
        <v>0</v>
      </c>
      <c r="L351" s="63">
        <f t="shared" si="63"/>
        <v>0</v>
      </c>
      <c r="M351" s="63">
        <f t="shared" si="63"/>
        <v>0</v>
      </c>
      <c r="N351" s="63">
        <f t="shared" si="63"/>
        <v>0</v>
      </c>
      <c r="O351" s="63">
        <f t="shared" si="63"/>
        <v>0</v>
      </c>
      <c r="P351" s="63">
        <f t="shared" si="63"/>
        <v>0</v>
      </c>
      <c r="Q351" s="63">
        <f t="shared" si="63"/>
        <v>0</v>
      </c>
      <c r="R351" s="63">
        <f t="shared" si="63"/>
        <v>2</v>
      </c>
      <c r="S351" s="63">
        <f t="shared" si="63"/>
        <v>28</v>
      </c>
      <c r="T351" s="382">
        <f>SUM(H351,J351,L351,N351,P351,R351,S351)</f>
        <v>321</v>
      </c>
      <c r="U351" s="479">
        <f>($T351)/$D$311</f>
        <v>0.14765409383624656</v>
      </c>
      <c r="V351" s="350">
        <f>D311</f>
        <v>2174</v>
      </c>
      <c r="W351" s="350"/>
      <c r="X351" s="11"/>
      <c r="Z351" s="7"/>
    </row>
    <row r="353" spans="1:26" ht="15.75" thickBot="1" x14ac:dyDescent="0.3"/>
    <row r="354" spans="1:26" ht="90.75" thickBot="1" x14ac:dyDescent="0.3">
      <c r="A354" s="49" t="s">
        <v>23</v>
      </c>
      <c r="B354" s="49" t="s">
        <v>50</v>
      </c>
      <c r="C354" s="49" t="s">
        <v>55</v>
      </c>
      <c r="D354" s="49" t="s">
        <v>18</v>
      </c>
      <c r="E354" s="48" t="s">
        <v>17</v>
      </c>
      <c r="F354" s="50" t="s">
        <v>1</v>
      </c>
      <c r="G354" s="51" t="s">
        <v>24</v>
      </c>
      <c r="H354" s="52" t="s">
        <v>76</v>
      </c>
      <c r="I354" s="52" t="s">
        <v>77</v>
      </c>
      <c r="J354" s="52" t="s">
        <v>56</v>
      </c>
      <c r="K354" s="52" t="s">
        <v>61</v>
      </c>
      <c r="L354" s="52" t="s">
        <v>57</v>
      </c>
      <c r="M354" s="52" t="s">
        <v>62</v>
      </c>
      <c r="N354" s="52" t="s">
        <v>58</v>
      </c>
      <c r="O354" s="52" t="s">
        <v>63</v>
      </c>
      <c r="P354" s="52" t="s">
        <v>59</v>
      </c>
      <c r="Q354" s="52" t="s">
        <v>78</v>
      </c>
      <c r="R354" s="52" t="s">
        <v>128</v>
      </c>
      <c r="S354" s="52" t="s">
        <v>43</v>
      </c>
      <c r="T354" s="52" t="s">
        <v>5</v>
      </c>
      <c r="U354" s="48" t="s">
        <v>2</v>
      </c>
      <c r="V354" s="86" t="s">
        <v>73</v>
      </c>
      <c r="W354" s="86" t="s">
        <v>73</v>
      </c>
      <c r="X354" s="87" t="s">
        <v>21</v>
      </c>
      <c r="Z354" s="88" t="s">
        <v>7</v>
      </c>
    </row>
    <row r="355" spans="1:26" ht="15.75" thickBot="1" x14ac:dyDescent="0.3">
      <c r="A355" s="80">
        <v>1486763</v>
      </c>
      <c r="B355" s="80" t="s">
        <v>112</v>
      </c>
      <c r="C355" s="450">
        <v>1152</v>
      </c>
      <c r="D355" s="450">
        <v>1268</v>
      </c>
      <c r="E355" s="450">
        <v>1125</v>
      </c>
      <c r="F355" s="451">
        <f>E355/D355</f>
        <v>0.88722397476340698</v>
      </c>
      <c r="G355" s="54">
        <v>45089</v>
      </c>
      <c r="H355" s="347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92"/>
      <c r="U355" s="199"/>
      <c r="V355" s="200"/>
      <c r="W355" s="199"/>
      <c r="X355" s="93" t="s">
        <v>79</v>
      </c>
      <c r="Z355" s="45" t="s">
        <v>134</v>
      </c>
    </row>
    <row r="356" spans="1:26" x14ac:dyDescent="0.2">
      <c r="A356" s="55"/>
      <c r="B356" s="56"/>
      <c r="C356" s="56"/>
      <c r="D356" s="56"/>
      <c r="E356" s="56"/>
      <c r="F356" s="56"/>
      <c r="G356" s="57"/>
      <c r="H356" s="348">
        <v>61</v>
      </c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>
        <v>11</v>
      </c>
      <c r="T356" s="349">
        <f>SUM(H356,J356,L356,N356,P356,R356,S356)</f>
        <v>72</v>
      </c>
      <c r="U356" s="216">
        <f>($T356)/$D$355</f>
        <v>5.6782334384858045E-2</v>
      </c>
      <c r="V356" s="350">
        <f>D355</f>
        <v>1268</v>
      </c>
      <c r="W356" s="350"/>
      <c r="X356" s="351" t="s">
        <v>16</v>
      </c>
      <c r="Y356" s="47">
        <f>T356</f>
        <v>72</v>
      </c>
      <c r="Z356" s="352"/>
    </row>
    <row r="357" spans="1:26" x14ac:dyDescent="0.2">
      <c r="A357" s="58"/>
      <c r="B357" s="353"/>
      <c r="C357" s="353"/>
      <c r="D357" s="353"/>
      <c r="E357" s="353"/>
      <c r="F357" s="353"/>
      <c r="G357" s="354"/>
      <c r="H357" s="355">
        <v>3</v>
      </c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356">
        <f t="shared" ref="T357:T380" si="64">SUM(H357,J357,L357,N357,P357,R357,S357)</f>
        <v>3</v>
      </c>
      <c r="U357" s="216">
        <f t="shared" ref="U357:U385" si="65">($T357)/$D$355</f>
        <v>2.3659305993690852E-3</v>
      </c>
      <c r="V357" s="350">
        <f>D355</f>
        <v>1268</v>
      </c>
      <c r="W357" s="350"/>
      <c r="X357" s="357" t="s">
        <v>6</v>
      </c>
      <c r="Y357" s="47">
        <f t="shared" ref="Y357:Y367" si="66">T357</f>
        <v>3</v>
      </c>
      <c r="Z357" s="358" t="s">
        <v>135</v>
      </c>
    </row>
    <row r="358" spans="1:26" x14ac:dyDescent="0.2">
      <c r="A358" s="58"/>
      <c r="B358" s="353"/>
      <c r="C358" s="353"/>
      <c r="D358" s="353"/>
      <c r="E358" s="353"/>
      <c r="F358" s="353"/>
      <c r="G358" s="354"/>
      <c r="H358" s="355">
        <v>4</v>
      </c>
      <c r="I358" s="67"/>
      <c r="J358" s="67">
        <v>1</v>
      </c>
      <c r="K358" s="67"/>
      <c r="L358" s="67"/>
      <c r="M358" s="67"/>
      <c r="N358" s="67"/>
      <c r="O358" s="67"/>
      <c r="P358" s="67"/>
      <c r="Q358" s="67"/>
      <c r="R358" s="67"/>
      <c r="S358" s="67"/>
      <c r="T358" s="356">
        <f t="shared" si="64"/>
        <v>5</v>
      </c>
      <c r="U358" s="216">
        <f t="shared" si="65"/>
        <v>3.9432176656151417E-3</v>
      </c>
      <c r="V358" s="350">
        <f>D355</f>
        <v>1268</v>
      </c>
      <c r="W358" s="350"/>
      <c r="X358" s="357" t="s">
        <v>14</v>
      </c>
      <c r="Y358" s="47">
        <f t="shared" si="66"/>
        <v>5</v>
      </c>
      <c r="Z358" s="358" t="s">
        <v>176</v>
      </c>
    </row>
    <row r="359" spans="1:26" x14ac:dyDescent="0.2">
      <c r="A359" s="58"/>
      <c r="B359" s="353"/>
      <c r="C359" s="353"/>
      <c r="D359" s="353"/>
      <c r="E359" s="353"/>
      <c r="F359" s="353"/>
      <c r="G359" s="354"/>
      <c r="H359" s="355">
        <v>3</v>
      </c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356">
        <f t="shared" si="64"/>
        <v>3</v>
      </c>
      <c r="U359" s="216">
        <f t="shared" si="65"/>
        <v>2.3659305993690852E-3</v>
      </c>
      <c r="V359" s="350">
        <f>D355</f>
        <v>1268</v>
      </c>
      <c r="W359" s="350"/>
      <c r="X359" s="357" t="s">
        <v>15</v>
      </c>
      <c r="Y359" s="47">
        <f t="shared" si="66"/>
        <v>3</v>
      </c>
      <c r="Z359" s="359"/>
    </row>
    <row r="360" spans="1:26" x14ac:dyDescent="0.2">
      <c r="A360" s="58"/>
      <c r="B360" s="353"/>
      <c r="C360" s="353"/>
      <c r="D360" s="353"/>
      <c r="E360" s="353"/>
      <c r="F360" s="353"/>
      <c r="G360" s="354"/>
      <c r="H360" s="355">
        <v>2</v>
      </c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356">
        <f t="shared" si="64"/>
        <v>2</v>
      </c>
      <c r="U360" s="216">
        <f t="shared" si="65"/>
        <v>1.5772870662460567E-3</v>
      </c>
      <c r="V360" s="350">
        <f>D355</f>
        <v>1268</v>
      </c>
      <c r="W360" s="350"/>
      <c r="X360" s="357" t="s">
        <v>32</v>
      </c>
      <c r="Y360" s="47">
        <f t="shared" si="66"/>
        <v>2</v>
      </c>
      <c r="Z360" s="359"/>
    </row>
    <row r="361" spans="1:26" x14ac:dyDescent="0.2">
      <c r="A361" s="58"/>
      <c r="B361" s="353"/>
      <c r="C361" s="353"/>
      <c r="D361" s="353"/>
      <c r="E361" s="353"/>
      <c r="F361" s="353"/>
      <c r="G361" s="354"/>
      <c r="H361" s="355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356">
        <f t="shared" si="64"/>
        <v>0</v>
      </c>
      <c r="U361" s="216">
        <f t="shared" si="65"/>
        <v>0</v>
      </c>
      <c r="V361" s="350">
        <f>D355</f>
        <v>1268</v>
      </c>
      <c r="W361" s="350"/>
      <c r="X361" s="357" t="s">
        <v>33</v>
      </c>
      <c r="Y361" s="47">
        <f t="shared" si="66"/>
        <v>0</v>
      </c>
      <c r="Z361" s="359"/>
    </row>
    <row r="362" spans="1:26" x14ac:dyDescent="0.2">
      <c r="A362" s="58"/>
      <c r="B362" s="353"/>
      <c r="C362" s="353"/>
      <c r="D362" s="353"/>
      <c r="E362" s="353"/>
      <c r="F362" s="353"/>
      <c r="G362" s="354"/>
      <c r="H362" s="355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356">
        <f t="shared" si="64"/>
        <v>0</v>
      </c>
      <c r="U362" s="216">
        <f t="shared" si="65"/>
        <v>0</v>
      </c>
      <c r="V362" s="350">
        <f>D355</f>
        <v>1268</v>
      </c>
      <c r="W362" s="350"/>
      <c r="X362" s="357" t="s">
        <v>211</v>
      </c>
      <c r="Y362" s="47">
        <f t="shared" si="66"/>
        <v>0</v>
      </c>
      <c r="Z362" s="359"/>
    </row>
    <row r="363" spans="1:26" x14ac:dyDescent="0.2">
      <c r="A363" s="58"/>
      <c r="B363" s="353"/>
      <c r="C363" s="353"/>
      <c r="D363" s="353"/>
      <c r="E363" s="353"/>
      <c r="F363" s="353" t="s">
        <v>109</v>
      </c>
      <c r="G363" s="354"/>
      <c r="H363" s="355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356">
        <f t="shared" si="64"/>
        <v>0</v>
      </c>
      <c r="U363" s="216">
        <f t="shared" si="65"/>
        <v>0</v>
      </c>
      <c r="V363" s="350">
        <f>D355</f>
        <v>1268</v>
      </c>
      <c r="W363" s="350"/>
      <c r="X363" s="357" t="s">
        <v>31</v>
      </c>
      <c r="Y363" s="47">
        <f t="shared" si="66"/>
        <v>0</v>
      </c>
      <c r="Z363" s="359"/>
    </row>
    <row r="364" spans="1:26" x14ac:dyDescent="0.2">
      <c r="A364" s="58"/>
      <c r="B364" s="353"/>
      <c r="C364" s="353"/>
      <c r="D364" s="353"/>
      <c r="E364" s="353"/>
      <c r="F364" s="353"/>
      <c r="G364" s="354"/>
      <c r="H364" s="355">
        <v>1</v>
      </c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356">
        <f t="shared" si="64"/>
        <v>1</v>
      </c>
      <c r="U364" s="216">
        <f t="shared" si="65"/>
        <v>7.8864353312302837E-4</v>
      </c>
      <c r="V364" s="350">
        <f>D355</f>
        <v>1268</v>
      </c>
      <c r="W364" s="350"/>
      <c r="X364" s="357" t="s">
        <v>0</v>
      </c>
      <c r="Y364" s="47">
        <f t="shared" si="66"/>
        <v>1</v>
      </c>
      <c r="Z364" s="360"/>
    </row>
    <row r="365" spans="1:26" x14ac:dyDescent="0.2">
      <c r="A365" s="58"/>
      <c r="B365" s="353"/>
      <c r="C365" s="353"/>
      <c r="D365" s="353"/>
      <c r="E365" s="353"/>
      <c r="F365" s="353"/>
      <c r="G365" s="354"/>
      <c r="H365" s="355">
        <v>5</v>
      </c>
      <c r="I365" s="67"/>
      <c r="J365" s="67">
        <v>5</v>
      </c>
      <c r="K365" s="67"/>
      <c r="L365" s="67"/>
      <c r="M365" s="67"/>
      <c r="N365" s="67"/>
      <c r="O365" s="67"/>
      <c r="P365" s="67"/>
      <c r="Q365" s="67"/>
      <c r="R365" s="67"/>
      <c r="S365" s="67">
        <v>5</v>
      </c>
      <c r="T365" s="356">
        <f t="shared" si="64"/>
        <v>15</v>
      </c>
      <c r="U365" s="216">
        <f t="shared" si="65"/>
        <v>1.1829652996845425E-2</v>
      </c>
      <c r="V365" s="350">
        <f>D355</f>
        <v>1268</v>
      </c>
      <c r="W365" s="350"/>
      <c r="X365" s="357" t="s">
        <v>12</v>
      </c>
      <c r="Y365" s="47">
        <f t="shared" si="66"/>
        <v>15</v>
      </c>
      <c r="Z365" s="360"/>
    </row>
    <row r="366" spans="1:26" x14ac:dyDescent="0.2">
      <c r="A366" s="58"/>
      <c r="B366" s="353"/>
      <c r="C366" s="353"/>
      <c r="D366" s="353"/>
      <c r="E366" s="353"/>
      <c r="F366" s="353"/>
      <c r="G366" s="354"/>
      <c r="H366" s="355">
        <v>1</v>
      </c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>
        <v>1</v>
      </c>
      <c r="T366" s="356">
        <f t="shared" si="64"/>
        <v>2</v>
      </c>
      <c r="U366" s="216">
        <f t="shared" si="65"/>
        <v>1.5772870662460567E-3</v>
      </c>
      <c r="V366" s="350">
        <f>D355</f>
        <v>1268</v>
      </c>
      <c r="W366" s="350"/>
      <c r="X366" s="357" t="s">
        <v>35</v>
      </c>
      <c r="Y366" s="47">
        <f t="shared" si="66"/>
        <v>2</v>
      </c>
      <c r="Z366" s="360"/>
    </row>
    <row r="367" spans="1:26" x14ac:dyDescent="0.2">
      <c r="A367" s="58"/>
      <c r="B367" s="353"/>
      <c r="C367" s="353"/>
      <c r="D367" s="353"/>
      <c r="E367" s="353"/>
      <c r="F367" s="353"/>
      <c r="G367" s="354"/>
      <c r="H367" s="361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362">
        <f t="shared" si="64"/>
        <v>0</v>
      </c>
      <c r="U367" s="216">
        <f t="shared" si="65"/>
        <v>0</v>
      </c>
      <c r="V367" s="350">
        <f>D355</f>
        <v>1268</v>
      </c>
      <c r="W367" s="350"/>
      <c r="X367" s="178" t="s">
        <v>180</v>
      </c>
      <c r="Y367" s="47">
        <f t="shared" si="66"/>
        <v>0</v>
      </c>
      <c r="Z367" s="360"/>
    </row>
    <row r="368" spans="1:26" x14ac:dyDescent="0.2">
      <c r="A368" s="58"/>
      <c r="B368" s="353"/>
      <c r="C368" s="353"/>
      <c r="D368" s="353"/>
      <c r="E368" s="353"/>
      <c r="F368" s="353"/>
      <c r="G368" s="62"/>
      <c r="H368" s="364"/>
      <c r="I368" s="67"/>
      <c r="J368" s="72"/>
      <c r="K368" s="67"/>
      <c r="L368" s="67"/>
      <c r="M368" s="67"/>
      <c r="N368" s="67"/>
      <c r="O368" s="67"/>
      <c r="P368" s="67"/>
      <c r="Q368" s="67"/>
      <c r="R368" s="67"/>
      <c r="S368" s="67"/>
      <c r="T368" s="356">
        <f t="shared" si="64"/>
        <v>0</v>
      </c>
      <c r="U368" s="216">
        <f t="shared" si="65"/>
        <v>0</v>
      </c>
      <c r="V368" s="350">
        <f>D355</f>
        <v>1268</v>
      </c>
      <c r="W368" s="350"/>
      <c r="X368" s="480" t="s">
        <v>163</v>
      </c>
      <c r="Z368" s="366"/>
    </row>
    <row r="369" spans="1:26" x14ac:dyDescent="0.2">
      <c r="A369" s="58"/>
      <c r="B369" s="353"/>
      <c r="C369" s="353"/>
      <c r="D369" s="353"/>
      <c r="E369" s="353"/>
      <c r="F369" s="353"/>
      <c r="G369" s="62"/>
      <c r="H369" s="3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356">
        <f t="shared" si="64"/>
        <v>0</v>
      </c>
      <c r="U369" s="216">
        <f t="shared" si="65"/>
        <v>0</v>
      </c>
      <c r="V369" s="350">
        <f>D355</f>
        <v>1268</v>
      </c>
      <c r="W369" s="350"/>
      <c r="X369" s="245" t="s">
        <v>208</v>
      </c>
      <c r="Z369" s="352"/>
    </row>
    <row r="370" spans="1:26" x14ac:dyDescent="0.2">
      <c r="A370" s="58"/>
      <c r="B370" s="353"/>
      <c r="C370" s="353"/>
      <c r="D370" s="353"/>
      <c r="E370" s="353"/>
      <c r="F370" s="353"/>
      <c r="G370" s="354"/>
      <c r="H370" s="355"/>
      <c r="I370" s="364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356">
        <f t="shared" si="64"/>
        <v>0</v>
      </c>
      <c r="U370" s="216">
        <f t="shared" si="65"/>
        <v>0</v>
      </c>
      <c r="V370" s="350"/>
      <c r="W370" s="350"/>
      <c r="X370" s="357" t="s">
        <v>191</v>
      </c>
      <c r="Z370" s="352"/>
    </row>
    <row r="371" spans="1:26" ht="15.75" thickBot="1" x14ac:dyDescent="0.25">
      <c r="A371" s="58"/>
      <c r="B371" s="353"/>
      <c r="C371" s="353"/>
      <c r="D371" s="353"/>
      <c r="E371" s="353"/>
      <c r="F371" s="353"/>
      <c r="G371" s="354"/>
      <c r="H371" s="368"/>
      <c r="I371" s="207"/>
      <c r="J371" s="207">
        <v>1</v>
      </c>
      <c r="K371" s="207"/>
      <c r="L371" s="207"/>
      <c r="M371" s="207"/>
      <c r="N371" s="207"/>
      <c r="O371" s="207"/>
      <c r="P371" s="207"/>
      <c r="Q371" s="207"/>
      <c r="R371" s="207"/>
      <c r="S371" s="207"/>
      <c r="T371" s="369">
        <f t="shared" si="64"/>
        <v>1</v>
      </c>
      <c r="U371" s="320">
        <f t="shared" si="65"/>
        <v>7.8864353312302837E-4</v>
      </c>
      <c r="V371" s="350">
        <f>D355</f>
        <v>1268</v>
      </c>
      <c r="W371" s="370"/>
      <c r="X371" s="371" t="s">
        <v>29</v>
      </c>
      <c r="Y371" s="47">
        <f t="shared" ref="Y371:Y381" si="67">T371</f>
        <v>1</v>
      </c>
      <c r="Z371" s="372"/>
    </row>
    <row r="372" spans="1:26" x14ac:dyDescent="0.2">
      <c r="A372" s="58"/>
      <c r="B372" s="353"/>
      <c r="C372" s="353" t="s">
        <v>123</v>
      </c>
      <c r="D372" s="353"/>
      <c r="E372" s="353"/>
      <c r="F372" s="353"/>
      <c r="G372" s="354"/>
      <c r="H372" s="373"/>
      <c r="I372" s="68">
        <v>1</v>
      </c>
      <c r="J372" s="68" t="s">
        <v>511</v>
      </c>
      <c r="K372" s="68"/>
      <c r="L372" s="68"/>
      <c r="M372" s="68"/>
      <c r="N372" s="68"/>
      <c r="O372" s="68"/>
      <c r="P372" s="68"/>
      <c r="Q372" s="68"/>
      <c r="R372" s="68"/>
      <c r="S372" s="68"/>
      <c r="T372" s="356">
        <f t="shared" si="64"/>
        <v>0</v>
      </c>
      <c r="U372" s="216">
        <f t="shared" si="65"/>
        <v>0</v>
      </c>
      <c r="V372" s="350">
        <f>D355</f>
        <v>1268</v>
      </c>
      <c r="W372" s="350"/>
      <c r="X372" s="374" t="s">
        <v>11</v>
      </c>
      <c r="Y372" s="47">
        <f t="shared" si="67"/>
        <v>0</v>
      </c>
      <c r="Z372" s="352"/>
    </row>
    <row r="373" spans="1:26" x14ac:dyDescent="0.2">
      <c r="A373" s="58"/>
      <c r="B373" s="353"/>
      <c r="C373" s="353"/>
      <c r="D373" s="353"/>
      <c r="E373" s="353"/>
      <c r="F373" s="353"/>
      <c r="G373" s="354"/>
      <c r="H373" s="375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356">
        <f t="shared" si="64"/>
        <v>0</v>
      </c>
      <c r="U373" s="216">
        <f t="shared" si="65"/>
        <v>0</v>
      </c>
      <c r="V373" s="350">
        <f>D355</f>
        <v>1268</v>
      </c>
      <c r="W373" s="350"/>
      <c r="X373" s="357" t="s">
        <v>30</v>
      </c>
      <c r="Y373" s="47">
        <f t="shared" si="67"/>
        <v>0</v>
      </c>
      <c r="Z373" s="352"/>
    </row>
    <row r="374" spans="1:26" x14ac:dyDescent="0.2">
      <c r="A374" s="58"/>
      <c r="B374" s="353"/>
      <c r="C374" s="353"/>
      <c r="D374" s="353"/>
      <c r="E374" s="353"/>
      <c r="F374" s="353"/>
      <c r="G374" s="354"/>
      <c r="H374" s="375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>
        <v>1</v>
      </c>
      <c r="T374" s="356">
        <f t="shared" si="64"/>
        <v>1</v>
      </c>
      <c r="U374" s="216">
        <f t="shared" si="65"/>
        <v>7.8864353312302837E-4</v>
      </c>
      <c r="V374" s="350">
        <f>D355</f>
        <v>1268</v>
      </c>
      <c r="W374" s="350"/>
      <c r="X374" s="357" t="s">
        <v>3</v>
      </c>
      <c r="Y374" s="47">
        <f t="shared" si="67"/>
        <v>1</v>
      </c>
      <c r="Z374" s="359"/>
    </row>
    <row r="375" spans="1:26" x14ac:dyDescent="0.2">
      <c r="A375" s="58"/>
      <c r="B375" s="353"/>
      <c r="C375" s="353"/>
      <c r="D375" s="353"/>
      <c r="E375" s="353"/>
      <c r="F375" s="353"/>
      <c r="G375" s="354"/>
      <c r="H375" s="375"/>
      <c r="I375" s="67">
        <v>29</v>
      </c>
      <c r="J375" s="67">
        <v>1</v>
      </c>
      <c r="K375" s="67"/>
      <c r="L375" s="67"/>
      <c r="M375" s="67"/>
      <c r="N375" s="67"/>
      <c r="O375" s="67"/>
      <c r="P375" s="67"/>
      <c r="Q375" s="67"/>
      <c r="R375" s="67"/>
      <c r="S375" s="67"/>
      <c r="T375" s="356">
        <f t="shared" si="64"/>
        <v>1</v>
      </c>
      <c r="U375" s="216">
        <f t="shared" si="65"/>
        <v>7.8864353312302837E-4</v>
      </c>
      <c r="V375" s="350">
        <f>D355</f>
        <v>1268</v>
      </c>
      <c r="W375" s="350"/>
      <c r="X375" s="357" t="s">
        <v>8</v>
      </c>
      <c r="Y375" s="47">
        <f t="shared" si="67"/>
        <v>1</v>
      </c>
      <c r="Z375" s="360"/>
    </row>
    <row r="376" spans="1:26" x14ac:dyDescent="0.2">
      <c r="A376" s="58"/>
      <c r="B376" s="353"/>
      <c r="C376" s="353"/>
      <c r="D376" s="353"/>
      <c r="E376" s="353"/>
      <c r="F376" s="353"/>
      <c r="G376" s="354"/>
      <c r="H376" s="375"/>
      <c r="I376" s="67">
        <v>1</v>
      </c>
      <c r="J376" s="67">
        <v>1</v>
      </c>
      <c r="K376" s="67"/>
      <c r="L376" s="67"/>
      <c r="M376" s="67"/>
      <c r="N376" s="67"/>
      <c r="O376" s="67"/>
      <c r="P376" s="67"/>
      <c r="Q376" s="67"/>
      <c r="R376" s="67"/>
      <c r="S376" s="67"/>
      <c r="T376" s="356">
        <f t="shared" si="64"/>
        <v>1</v>
      </c>
      <c r="U376" s="216">
        <f t="shared" si="65"/>
        <v>7.8864353312302837E-4</v>
      </c>
      <c r="V376" s="350">
        <f>D355</f>
        <v>1268</v>
      </c>
      <c r="W376" s="350"/>
      <c r="X376" s="357" t="s">
        <v>9</v>
      </c>
      <c r="Y376" s="47">
        <f t="shared" si="67"/>
        <v>1</v>
      </c>
      <c r="Z376" s="360"/>
    </row>
    <row r="377" spans="1:26" x14ac:dyDescent="0.2">
      <c r="A377" s="58"/>
      <c r="B377" s="353"/>
      <c r="C377" s="353"/>
      <c r="D377" s="353"/>
      <c r="E377" s="353"/>
      <c r="F377" s="353"/>
      <c r="G377" s="354"/>
      <c r="H377" s="375"/>
      <c r="I377" s="67">
        <v>1</v>
      </c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356">
        <f t="shared" si="64"/>
        <v>0</v>
      </c>
      <c r="U377" s="216">
        <f t="shared" si="65"/>
        <v>0</v>
      </c>
      <c r="V377" s="350">
        <f>D355</f>
        <v>1268</v>
      </c>
      <c r="W377" s="350"/>
      <c r="X377" s="357" t="s">
        <v>81</v>
      </c>
      <c r="Y377" s="47">
        <f t="shared" si="67"/>
        <v>0</v>
      </c>
      <c r="Z377" s="352" t="s">
        <v>212</v>
      </c>
    </row>
    <row r="378" spans="1:26" x14ac:dyDescent="0.2">
      <c r="A378" s="58"/>
      <c r="B378" s="353"/>
      <c r="C378" s="353"/>
      <c r="D378" s="353"/>
      <c r="E378" s="353"/>
      <c r="F378" s="353"/>
      <c r="G378" s="354"/>
      <c r="H378" s="375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356">
        <f t="shared" si="64"/>
        <v>0</v>
      </c>
      <c r="U378" s="216">
        <f t="shared" si="65"/>
        <v>0</v>
      </c>
      <c r="V378" s="350">
        <f>D355</f>
        <v>1268</v>
      </c>
      <c r="W378" s="350"/>
      <c r="X378" s="357" t="s">
        <v>20</v>
      </c>
      <c r="Y378" s="47">
        <f t="shared" si="67"/>
        <v>0</v>
      </c>
      <c r="Z378" s="352" t="s">
        <v>536</v>
      </c>
    </row>
    <row r="379" spans="1:26" x14ac:dyDescent="0.2">
      <c r="A379" s="58"/>
      <c r="B379" s="353"/>
      <c r="C379" s="353"/>
      <c r="D379" s="353"/>
      <c r="E379" s="353"/>
      <c r="F379" s="353"/>
      <c r="G379" s="354"/>
      <c r="H379" s="375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356">
        <f t="shared" si="64"/>
        <v>0</v>
      </c>
      <c r="U379" s="216">
        <f t="shared" si="65"/>
        <v>0</v>
      </c>
      <c r="V379" s="350">
        <f>D355</f>
        <v>1268</v>
      </c>
      <c r="W379" s="350"/>
      <c r="X379" s="357" t="s">
        <v>82</v>
      </c>
      <c r="Y379" s="47">
        <f t="shared" si="67"/>
        <v>0</v>
      </c>
      <c r="Z379" s="359"/>
    </row>
    <row r="380" spans="1:26" x14ac:dyDescent="0.2">
      <c r="A380" s="58"/>
      <c r="B380" s="353"/>
      <c r="C380" s="353"/>
      <c r="D380" s="353"/>
      <c r="E380" s="353"/>
      <c r="F380" s="353"/>
      <c r="G380" s="354"/>
      <c r="H380" s="375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356">
        <f t="shared" si="64"/>
        <v>0</v>
      </c>
      <c r="U380" s="216">
        <f t="shared" si="65"/>
        <v>0</v>
      </c>
      <c r="V380" s="350">
        <f>D355</f>
        <v>1268</v>
      </c>
      <c r="W380" s="350"/>
      <c r="X380" s="357" t="s">
        <v>10</v>
      </c>
      <c r="Y380" s="47">
        <f t="shared" si="67"/>
        <v>0</v>
      </c>
      <c r="Z380" s="360"/>
    </row>
    <row r="381" spans="1:26" x14ac:dyDescent="0.2">
      <c r="A381" s="58"/>
      <c r="B381" s="353"/>
      <c r="C381" s="353"/>
      <c r="D381" s="353"/>
      <c r="E381" s="353"/>
      <c r="F381" s="353"/>
      <c r="G381" s="354"/>
      <c r="H381" s="375"/>
      <c r="I381" s="67">
        <v>3</v>
      </c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356">
        <f>SUM(H381,J381,L381,N381,P381,R381,S381)</f>
        <v>0</v>
      </c>
      <c r="U381" s="216">
        <f t="shared" si="65"/>
        <v>0</v>
      </c>
      <c r="V381" s="350">
        <f>D355</f>
        <v>1268</v>
      </c>
      <c r="W381" s="350"/>
      <c r="X381" s="357" t="s">
        <v>13</v>
      </c>
      <c r="Y381" s="47">
        <f t="shared" si="67"/>
        <v>0</v>
      </c>
      <c r="Z381" s="360"/>
    </row>
    <row r="382" spans="1:26" x14ac:dyDescent="0.2">
      <c r="A382" s="58"/>
      <c r="B382" s="353"/>
      <c r="C382" s="353"/>
      <c r="D382" s="353"/>
      <c r="E382" s="353"/>
      <c r="F382" s="353"/>
      <c r="G382" s="354"/>
      <c r="H382" s="355"/>
      <c r="I382" s="67">
        <v>1</v>
      </c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356">
        <f>SUM(H382,J382,L382,N382,P382,R382,S382)</f>
        <v>0</v>
      </c>
      <c r="U382" s="216">
        <f t="shared" si="65"/>
        <v>0</v>
      </c>
      <c r="V382" s="350" t="str">
        <f>D354</f>
        <v>Build QTY</v>
      </c>
      <c r="W382" s="350"/>
      <c r="X382" s="357" t="s">
        <v>100</v>
      </c>
      <c r="Y382" s="47">
        <f t="shared" ref="Y382:Y393" si="68">T383</f>
        <v>0</v>
      </c>
      <c r="Z382" s="359"/>
    </row>
    <row r="383" spans="1:26" x14ac:dyDescent="0.2">
      <c r="A383" s="58"/>
      <c r="B383" s="353"/>
      <c r="C383" s="353"/>
      <c r="D383" s="353"/>
      <c r="E383" s="353"/>
      <c r="F383" s="353"/>
      <c r="G383" s="354"/>
      <c r="H383" s="355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356">
        <f>SUM(H383,J383,L383,N383,P383,R383,S383)</f>
        <v>0</v>
      </c>
      <c r="U383" s="216">
        <f t="shared" si="65"/>
        <v>0</v>
      </c>
      <c r="V383" s="350">
        <f>D355</f>
        <v>1268</v>
      </c>
      <c r="W383" s="350"/>
      <c r="X383" s="357" t="s">
        <v>89</v>
      </c>
      <c r="Y383" s="47">
        <f t="shared" si="68"/>
        <v>0</v>
      </c>
      <c r="Z383" s="359"/>
    </row>
    <row r="384" spans="1:26" x14ac:dyDescent="0.2">
      <c r="A384" s="58"/>
      <c r="B384" s="353"/>
      <c r="C384" s="353"/>
      <c r="D384" s="353"/>
      <c r="E384" s="353"/>
      <c r="F384" s="353"/>
      <c r="G384" s="354"/>
      <c r="H384" s="355"/>
      <c r="I384" s="67">
        <v>1</v>
      </c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356">
        <f>SUM(H384,J384,L384,N384,P384,R384,S384)</f>
        <v>0</v>
      </c>
      <c r="U384" s="216">
        <f t="shared" si="65"/>
        <v>0</v>
      </c>
      <c r="V384" s="350">
        <f>D355</f>
        <v>1268</v>
      </c>
      <c r="W384" s="350"/>
      <c r="X384" s="357" t="s">
        <v>84</v>
      </c>
      <c r="Y384" s="47">
        <f t="shared" si="68"/>
        <v>0</v>
      </c>
      <c r="Z384" s="360"/>
    </row>
    <row r="385" spans="1:26" ht="15.75" thickBot="1" x14ac:dyDescent="0.25">
      <c r="A385" s="58"/>
      <c r="B385" s="353"/>
      <c r="C385" s="353"/>
      <c r="D385" s="353"/>
      <c r="E385" s="353"/>
      <c r="F385" s="353"/>
      <c r="G385" s="354"/>
      <c r="H385" s="361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356">
        <f>SUM(H385,J385,L385,N385,P385,R385,S385)</f>
        <v>0</v>
      </c>
      <c r="U385" s="216">
        <f t="shared" si="65"/>
        <v>0</v>
      </c>
      <c r="V385" s="350">
        <f>D355</f>
        <v>1268</v>
      </c>
      <c r="W385" s="370"/>
      <c r="X385" s="363" t="s">
        <v>124</v>
      </c>
      <c r="Y385" s="47">
        <f t="shared" si="68"/>
        <v>0</v>
      </c>
      <c r="Z385" s="352"/>
    </row>
    <row r="386" spans="1:26" ht="15.75" thickBot="1" x14ac:dyDescent="0.25">
      <c r="A386" s="58"/>
      <c r="B386" s="353"/>
      <c r="C386" s="353"/>
      <c r="D386" s="353"/>
      <c r="E386" s="353"/>
      <c r="F386" s="353"/>
      <c r="G386" s="354"/>
      <c r="H386" s="347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199"/>
      <c r="U386" s="199"/>
      <c r="V386" s="199"/>
      <c r="W386" s="377"/>
      <c r="X386" s="438" t="s">
        <v>85</v>
      </c>
      <c r="Y386" s="47">
        <f t="shared" si="68"/>
        <v>0</v>
      </c>
      <c r="Z386" s="352"/>
    </row>
    <row r="387" spans="1:26" x14ac:dyDescent="0.2">
      <c r="A387" s="58"/>
      <c r="B387" s="353"/>
      <c r="C387" s="353"/>
      <c r="D387" s="353"/>
      <c r="E387" s="353"/>
      <c r="F387" s="353"/>
      <c r="G387" s="62"/>
      <c r="H387" s="348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378">
        <f t="shared" ref="T387:T394" si="69">SUM(H387,J387,L387,N387,P387,R387,S387)</f>
        <v>0</v>
      </c>
      <c r="U387" s="216">
        <f>($T387)/$D$355</f>
        <v>0</v>
      </c>
      <c r="V387" s="350">
        <f>D355</f>
        <v>1268</v>
      </c>
      <c r="W387" s="379"/>
      <c r="X387" s="121" t="s">
        <v>482</v>
      </c>
      <c r="Y387" s="47">
        <f t="shared" si="68"/>
        <v>4</v>
      </c>
      <c r="Z387" s="103" t="s">
        <v>537</v>
      </c>
    </row>
    <row r="388" spans="1:26" x14ac:dyDescent="0.2">
      <c r="A388" s="58"/>
      <c r="B388" s="353"/>
      <c r="C388" s="353"/>
      <c r="D388" s="353"/>
      <c r="E388" s="353"/>
      <c r="F388" s="353"/>
      <c r="G388" s="62"/>
      <c r="H388" s="355">
        <v>4</v>
      </c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356">
        <f t="shared" si="69"/>
        <v>4</v>
      </c>
      <c r="U388" s="216">
        <f t="shared" ref="U388:U394" si="70">($T388)/$D$355</f>
        <v>3.1545741324921135E-3</v>
      </c>
      <c r="V388" s="350">
        <f>D355</f>
        <v>1268</v>
      </c>
      <c r="W388" s="350"/>
      <c r="X388" s="357" t="s">
        <v>75</v>
      </c>
      <c r="Y388" s="47">
        <f t="shared" si="68"/>
        <v>0</v>
      </c>
      <c r="Z388" s="103" t="s">
        <v>538</v>
      </c>
    </row>
    <row r="389" spans="1:26" x14ac:dyDescent="0.2">
      <c r="A389" s="58"/>
      <c r="B389" s="353"/>
      <c r="C389" s="353"/>
      <c r="D389" s="353"/>
      <c r="E389" s="353"/>
      <c r="F389" s="353"/>
      <c r="G389" s="62"/>
      <c r="H389" s="355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356">
        <f t="shared" si="69"/>
        <v>0</v>
      </c>
      <c r="U389" s="216">
        <f t="shared" si="70"/>
        <v>0</v>
      </c>
      <c r="V389" s="350">
        <f>D355</f>
        <v>1268</v>
      </c>
      <c r="W389" s="350"/>
      <c r="X389" s="357" t="s">
        <v>86</v>
      </c>
      <c r="Y389" s="47">
        <f t="shared" si="68"/>
        <v>0</v>
      </c>
      <c r="Z389" s="103" t="s">
        <v>539</v>
      </c>
    </row>
    <row r="390" spans="1:26" x14ac:dyDescent="0.2">
      <c r="A390" s="58"/>
      <c r="B390" s="353"/>
      <c r="C390" s="353"/>
      <c r="D390" s="353"/>
      <c r="E390" s="353"/>
      <c r="F390" s="353"/>
      <c r="G390" s="62"/>
      <c r="H390" s="355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356">
        <f t="shared" si="69"/>
        <v>0</v>
      </c>
      <c r="U390" s="216">
        <f t="shared" si="70"/>
        <v>0</v>
      </c>
      <c r="V390" s="350">
        <f>D355</f>
        <v>1268</v>
      </c>
      <c r="W390" s="350"/>
      <c r="X390" s="357" t="s">
        <v>87</v>
      </c>
      <c r="Y390" s="47">
        <f t="shared" si="68"/>
        <v>3</v>
      </c>
      <c r="Z390" s="103"/>
    </row>
    <row r="391" spans="1:26" x14ac:dyDescent="0.2">
      <c r="A391" s="58"/>
      <c r="B391" s="353"/>
      <c r="C391" s="353"/>
      <c r="D391" s="353"/>
      <c r="E391" s="353"/>
      <c r="F391" s="353"/>
      <c r="G391" s="62"/>
      <c r="H391" s="355">
        <v>3</v>
      </c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356">
        <f t="shared" si="69"/>
        <v>3</v>
      </c>
      <c r="U391" s="216">
        <f t="shared" si="70"/>
        <v>2.3659305993690852E-3</v>
      </c>
      <c r="V391" s="350">
        <f>D355</f>
        <v>1268</v>
      </c>
      <c r="W391" s="350"/>
      <c r="X391" s="178" t="s">
        <v>37</v>
      </c>
      <c r="Y391" s="47">
        <f t="shared" si="68"/>
        <v>3</v>
      </c>
      <c r="Z391" s="103" t="s">
        <v>540</v>
      </c>
    </row>
    <row r="392" spans="1:26" x14ac:dyDescent="0.2">
      <c r="A392" s="58"/>
      <c r="B392" s="353"/>
      <c r="C392" s="353"/>
      <c r="D392" s="353"/>
      <c r="E392" s="353"/>
      <c r="F392" s="353"/>
      <c r="G392" s="62"/>
      <c r="H392" s="355">
        <v>3</v>
      </c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356">
        <f t="shared" si="69"/>
        <v>3</v>
      </c>
      <c r="U392" s="216">
        <f t="shared" si="70"/>
        <v>2.3659305993690852E-3</v>
      </c>
      <c r="V392" s="350">
        <f>D355</f>
        <v>1268</v>
      </c>
      <c r="W392" s="350"/>
      <c r="X392" s="178" t="s">
        <v>180</v>
      </c>
      <c r="Y392" s="47">
        <f t="shared" si="68"/>
        <v>1</v>
      </c>
      <c r="Z392" s="426"/>
    </row>
    <row r="393" spans="1:26" x14ac:dyDescent="0.2">
      <c r="A393" s="58"/>
      <c r="B393" s="353"/>
      <c r="C393" s="353"/>
      <c r="D393" s="353"/>
      <c r="E393" s="353"/>
      <c r="F393" s="353"/>
      <c r="G393" s="62"/>
      <c r="H393" s="361">
        <v>1</v>
      </c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356">
        <f t="shared" si="69"/>
        <v>1</v>
      </c>
      <c r="U393" s="216">
        <f t="shared" si="70"/>
        <v>7.8864353312302837E-4</v>
      </c>
      <c r="V393" s="350">
        <f>D355</f>
        <v>1268</v>
      </c>
      <c r="W393" s="350"/>
      <c r="X393" s="481" t="s">
        <v>16</v>
      </c>
      <c r="Y393" s="47">
        <f t="shared" si="68"/>
        <v>25</v>
      </c>
      <c r="Z393" s="103"/>
    </row>
    <row r="394" spans="1:26" ht="15.75" thickBot="1" x14ac:dyDescent="0.25">
      <c r="A394" s="188"/>
      <c r="B394" s="189"/>
      <c r="C394" s="189"/>
      <c r="D394" s="189"/>
      <c r="E394" s="189"/>
      <c r="F394" s="189"/>
      <c r="G394" s="196"/>
      <c r="H394" s="361">
        <v>25</v>
      </c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362">
        <f t="shared" si="69"/>
        <v>25</v>
      </c>
      <c r="U394" s="216">
        <f t="shared" si="70"/>
        <v>1.9716088328075709E-2</v>
      </c>
      <c r="V394" s="350">
        <f>D355</f>
        <v>1268</v>
      </c>
      <c r="W394" s="350"/>
      <c r="X394" s="381" t="s">
        <v>163</v>
      </c>
      <c r="Z394" s="429"/>
    </row>
    <row r="395" spans="1:26" ht="15.75" thickBot="1" x14ac:dyDescent="0.25">
      <c r="G395" s="53" t="s">
        <v>5</v>
      </c>
      <c r="H395" s="63">
        <f>SUM(H356:H394)</f>
        <v>116</v>
      </c>
      <c r="I395" s="63">
        <f>SUM(I356:I394)</f>
        <v>37</v>
      </c>
      <c r="J395" s="63">
        <f t="shared" ref="J395:S395" si="71">SUM(J356:J394)</f>
        <v>9</v>
      </c>
      <c r="K395" s="63">
        <f t="shared" si="71"/>
        <v>0</v>
      </c>
      <c r="L395" s="63">
        <f t="shared" si="71"/>
        <v>0</v>
      </c>
      <c r="M395" s="63">
        <f t="shared" si="71"/>
        <v>0</v>
      </c>
      <c r="N395" s="63">
        <f t="shared" si="71"/>
        <v>0</v>
      </c>
      <c r="O395" s="63">
        <f t="shared" si="71"/>
        <v>0</v>
      </c>
      <c r="P395" s="63">
        <f t="shared" si="71"/>
        <v>0</v>
      </c>
      <c r="Q395" s="63">
        <f t="shared" si="71"/>
        <v>0</v>
      </c>
      <c r="R395" s="63">
        <f t="shared" si="71"/>
        <v>0</v>
      </c>
      <c r="S395" s="63">
        <f t="shared" si="71"/>
        <v>18</v>
      </c>
      <c r="T395" s="382">
        <f>SUM(H395,J395,L395,N395,P395,R395,S395)</f>
        <v>143</v>
      </c>
      <c r="U395" s="479">
        <f>($T395)/$D$355</f>
        <v>0.11277602523659307</v>
      </c>
      <c r="V395" s="350">
        <f>D355</f>
        <v>1268</v>
      </c>
      <c r="W395" s="350"/>
      <c r="X395" s="11"/>
      <c r="Z395" s="7"/>
    </row>
    <row r="397" spans="1:26" ht="15.75" thickBot="1" x14ac:dyDescent="0.3"/>
    <row r="398" spans="1:26" ht="90.75" thickBot="1" x14ac:dyDescent="0.3">
      <c r="A398" s="49" t="s">
        <v>23</v>
      </c>
      <c r="B398" s="49" t="s">
        <v>50</v>
      </c>
      <c r="C398" s="49" t="s">
        <v>55</v>
      </c>
      <c r="D398" s="49" t="s">
        <v>18</v>
      </c>
      <c r="E398" s="48" t="s">
        <v>17</v>
      </c>
      <c r="F398" s="50" t="s">
        <v>1</v>
      </c>
      <c r="G398" s="51" t="s">
        <v>24</v>
      </c>
      <c r="H398" s="52" t="s">
        <v>76</v>
      </c>
      <c r="I398" s="52" t="s">
        <v>77</v>
      </c>
      <c r="J398" s="52" t="s">
        <v>56</v>
      </c>
      <c r="K398" s="52" t="s">
        <v>61</v>
      </c>
      <c r="L398" s="52" t="s">
        <v>57</v>
      </c>
      <c r="M398" s="52" t="s">
        <v>62</v>
      </c>
      <c r="N398" s="52" t="s">
        <v>58</v>
      </c>
      <c r="O398" s="52" t="s">
        <v>63</v>
      </c>
      <c r="P398" s="52" t="s">
        <v>59</v>
      </c>
      <c r="Q398" s="52" t="s">
        <v>78</v>
      </c>
      <c r="R398" s="52" t="s">
        <v>128</v>
      </c>
      <c r="S398" s="52" t="s">
        <v>43</v>
      </c>
      <c r="T398" s="52" t="s">
        <v>5</v>
      </c>
      <c r="U398" s="48" t="s">
        <v>2</v>
      </c>
      <c r="V398" s="86" t="s">
        <v>73</v>
      </c>
      <c r="W398" s="86" t="s">
        <v>73</v>
      </c>
      <c r="X398" s="87" t="s">
        <v>21</v>
      </c>
      <c r="Z398" s="88" t="s">
        <v>7</v>
      </c>
    </row>
    <row r="399" spans="1:26" ht="15.75" thickBot="1" x14ac:dyDescent="0.3">
      <c r="A399" s="80">
        <v>1493293</v>
      </c>
      <c r="B399" s="80" t="s">
        <v>112</v>
      </c>
      <c r="C399" s="450">
        <v>1920</v>
      </c>
      <c r="D399" s="450">
        <v>2195</v>
      </c>
      <c r="E399" s="450">
        <v>1822</v>
      </c>
      <c r="F399" s="451">
        <f>E399/D399</f>
        <v>0.83006833712984052</v>
      </c>
      <c r="G399" s="54">
        <v>45099</v>
      </c>
      <c r="H399" s="347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92"/>
      <c r="U399" s="199"/>
      <c r="V399" s="200"/>
      <c r="W399" s="199"/>
      <c r="X399" s="93" t="s">
        <v>79</v>
      </c>
      <c r="Z399" s="45" t="s">
        <v>134</v>
      </c>
    </row>
    <row r="400" spans="1:26" x14ac:dyDescent="0.2">
      <c r="A400" s="55"/>
      <c r="B400" s="56"/>
      <c r="C400" s="56"/>
      <c r="D400" s="56"/>
      <c r="E400" s="56"/>
      <c r="F400" s="56"/>
      <c r="G400" s="57"/>
      <c r="H400" s="348">
        <v>51</v>
      </c>
      <c r="I400" s="487"/>
      <c r="J400" s="65">
        <v>9</v>
      </c>
      <c r="K400" s="65"/>
      <c r="L400" s="65">
        <v>7</v>
      </c>
      <c r="M400" s="65"/>
      <c r="N400" s="65"/>
      <c r="O400" s="65"/>
      <c r="P400" s="65"/>
      <c r="Q400" s="65"/>
      <c r="R400" s="65"/>
      <c r="S400" s="65">
        <v>44</v>
      </c>
      <c r="T400" s="349">
        <f>SUM(H400,J400,L400,N400,P400,R400,S400)</f>
        <v>111</v>
      </c>
      <c r="U400" s="216">
        <f>($T400)/$D$399</f>
        <v>5.0569476082004558E-2</v>
      </c>
      <c r="V400" s="350">
        <f>D399</f>
        <v>2195</v>
      </c>
      <c r="W400" s="350"/>
      <c r="X400" s="351" t="s">
        <v>16</v>
      </c>
      <c r="Y400" s="47">
        <f>T400</f>
        <v>111</v>
      </c>
      <c r="Z400" s="352"/>
    </row>
    <row r="401" spans="1:26" x14ac:dyDescent="0.2">
      <c r="A401" s="58"/>
      <c r="B401" s="353"/>
      <c r="C401" s="353"/>
      <c r="D401" s="353"/>
      <c r="E401" s="353"/>
      <c r="F401" s="353"/>
      <c r="G401" s="354"/>
      <c r="H401" s="355">
        <v>10</v>
      </c>
      <c r="I401" s="488"/>
      <c r="J401" s="67">
        <v>3</v>
      </c>
      <c r="K401" s="67"/>
      <c r="L401" s="67"/>
      <c r="M401" s="67"/>
      <c r="N401" s="67"/>
      <c r="O401" s="67"/>
      <c r="P401" s="67"/>
      <c r="Q401" s="67"/>
      <c r="R401" s="67"/>
      <c r="S401" s="67"/>
      <c r="T401" s="356">
        <f t="shared" ref="T401:T424" si="72">SUM(H401,J401,L401,N401,P401,R401,S401)</f>
        <v>13</v>
      </c>
      <c r="U401" s="216">
        <f t="shared" ref="U401:U429" si="73">($T401)/$D$399</f>
        <v>5.92255125284738E-3</v>
      </c>
      <c r="V401" s="350">
        <f>D399</f>
        <v>2195</v>
      </c>
      <c r="W401" s="350"/>
      <c r="X401" s="357" t="s">
        <v>6</v>
      </c>
      <c r="Y401" s="47">
        <f t="shared" ref="Y401:Y411" si="74">T401</f>
        <v>13</v>
      </c>
      <c r="Z401" s="358" t="s">
        <v>135</v>
      </c>
    </row>
    <row r="402" spans="1:26" x14ac:dyDescent="0.2">
      <c r="A402" s="58"/>
      <c r="B402" s="353"/>
      <c r="C402" s="353"/>
      <c r="D402" s="353"/>
      <c r="E402" s="353"/>
      <c r="F402" s="353"/>
      <c r="G402" s="354"/>
      <c r="H402" s="355">
        <v>19</v>
      </c>
      <c r="I402" s="488"/>
      <c r="J402" s="67">
        <v>1</v>
      </c>
      <c r="K402" s="67"/>
      <c r="L402" s="67"/>
      <c r="M402" s="67"/>
      <c r="N402" s="67"/>
      <c r="O402" s="67"/>
      <c r="P402" s="67"/>
      <c r="Q402" s="67"/>
      <c r="R402" s="67"/>
      <c r="S402" s="67">
        <v>3</v>
      </c>
      <c r="T402" s="356">
        <f t="shared" si="72"/>
        <v>23</v>
      </c>
      <c r="U402" s="216">
        <f t="shared" si="73"/>
        <v>1.0478359908883827E-2</v>
      </c>
      <c r="V402" s="350">
        <f>D399</f>
        <v>2195</v>
      </c>
      <c r="W402" s="350"/>
      <c r="X402" s="357" t="s">
        <v>14</v>
      </c>
      <c r="Y402" s="47">
        <f t="shared" si="74"/>
        <v>23</v>
      </c>
      <c r="Z402" s="358" t="s">
        <v>176</v>
      </c>
    </row>
    <row r="403" spans="1:26" x14ac:dyDescent="0.2">
      <c r="A403" s="58"/>
      <c r="B403" s="353"/>
      <c r="C403" s="353"/>
      <c r="D403" s="353"/>
      <c r="E403" s="353"/>
      <c r="F403" s="353"/>
      <c r="G403" s="354"/>
      <c r="H403" s="355">
        <v>6</v>
      </c>
      <c r="I403" s="488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356">
        <f t="shared" si="72"/>
        <v>6</v>
      </c>
      <c r="U403" s="216">
        <f t="shared" si="73"/>
        <v>2.733485193621868E-3</v>
      </c>
      <c r="V403" s="350">
        <f>D399</f>
        <v>2195</v>
      </c>
      <c r="W403" s="350"/>
      <c r="X403" s="357" t="s">
        <v>15</v>
      </c>
      <c r="Y403" s="47">
        <f t="shared" si="74"/>
        <v>6</v>
      </c>
      <c r="Z403" s="359"/>
    </row>
    <row r="404" spans="1:26" x14ac:dyDescent="0.2">
      <c r="A404" s="58"/>
      <c r="B404" s="353"/>
      <c r="C404" s="353"/>
      <c r="D404" s="353"/>
      <c r="E404" s="353"/>
      <c r="F404" s="353"/>
      <c r="G404" s="354"/>
      <c r="H404" s="355">
        <v>4</v>
      </c>
      <c r="I404" s="488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356">
        <f t="shared" si="72"/>
        <v>4</v>
      </c>
      <c r="U404" s="216">
        <f t="shared" si="73"/>
        <v>1.8223234624145787E-3</v>
      </c>
      <c r="V404" s="350">
        <f>D399</f>
        <v>2195</v>
      </c>
      <c r="W404" s="350"/>
      <c r="X404" s="357" t="s">
        <v>32</v>
      </c>
      <c r="Y404" s="47">
        <f t="shared" si="74"/>
        <v>4</v>
      </c>
      <c r="Z404" s="359"/>
    </row>
    <row r="405" spans="1:26" x14ac:dyDescent="0.2">
      <c r="A405" s="58"/>
      <c r="B405" s="353"/>
      <c r="C405" s="353"/>
      <c r="D405" s="353"/>
      <c r="E405" s="353"/>
      <c r="F405" s="353"/>
      <c r="G405" s="354"/>
      <c r="H405" s="355"/>
      <c r="I405" s="488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356">
        <f t="shared" si="72"/>
        <v>0</v>
      </c>
      <c r="U405" s="216">
        <f t="shared" si="73"/>
        <v>0</v>
      </c>
      <c r="V405" s="350">
        <f>D399</f>
        <v>2195</v>
      </c>
      <c r="W405" s="350"/>
      <c r="X405" s="357" t="s">
        <v>33</v>
      </c>
      <c r="Y405" s="47">
        <f t="shared" si="74"/>
        <v>0</v>
      </c>
      <c r="Z405" s="359"/>
    </row>
    <row r="406" spans="1:26" x14ac:dyDescent="0.2">
      <c r="A406" s="58"/>
      <c r="B406" s="353"/>
      <c r="C406" s="353"/>
      <c r="D406" s="353"/>
      <c r="E406" s="353"/>
      <c r="F406" s="353"/>
      <c r="G406" s="354"/>
      <c r="H406" s="355"/>
      <c r="I406" s="488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356">
        <f t="shared" si="72"/>
        <v>0</v>
      </c>
      <c r="U406" s="216">
        <f t="shared" si="73"/>
        <v>0</v>
      </c>
      <c r="V406" s="350">
        <f>D399</f>
        <v>2195</v>
      </c>
      <c r="W406" s="350"/>
      <c r="X406" s="357" t="s">
        <v>211</v>
      </c>
      <c r="Y406" s="47">
        <f t="shared" si="74"/>
        <v>0</v>
      </c>
      <c r="Z406" s="359"/>
    </row>
    <row r="407" spans="1:26" x14ac:dyDescent="0.2">
      <c r="A407" s="58"/>
      <c r="B407" s="353"/>
      <c r="C407" s="353"/>
      <c r="D407" s="353"/>
      <c r="E407" s="353"/>
      <c r="F407" s="353" t="s">
        <v>109</v>
      </c>
      <c r="G407" s="354"/>
      <c r="H407" s="355"/>
      <c r="I407" s="488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356">
        <f t="shared" si="72"/>
        <v>0</v>
      </c>
      <c r="U407" s="216">
        <f t="shared" si="73"/>
        <v>0</v>
      </c>
      <c r="V407" s="350">
        <f>D399</f>
        <v>2195</v>
      </c>
      <c r="W407" s="350"/>
      <c r="X407" s="357" t="s">
        <v>31</v>
      </c>
      <c r="Y407" s="47">
        <f t="shared" si="74"/>
        <v>0</v>
      </c>
      <c r="Z407" s="359"/>
    </row>
    <row r="408" spans="1:26" x14ac:dyDescent="0.2">
      <c r="A408" s="58"/>
      <c r="B408" s="353"/>
      <c r="C408" s="353"/>
      <c r="D408" s="353"/>
      <c r="E408" s="353"/>
      <c r="F408" s="353"/>
      <c r="G408" s="354"/>
      <c r="H408" s="355">
        <v>4</v>
      </c>
      <c r="I408" s="488"/>
      <c r="J408" s="67">
        <v>1</v>
      </c>
      <c r="K408" s="67"/>
      <c r="L408" s="67"/>
      <c r="M408" s="67"/>
      <c r="N408" s="67"/>
      <c r="O408" s="67"/>
      <c r="P408" s="67"/>
      <c r="Q408" s="67"/>
      <c r="R408" s="67"/>
      <c r="S408" s="67"/>
      <c r="T408" s="356">
        <f t="shared" si="72"/>
        <v>5</v>
      </c>
      <c r="U408" s="216">
        <f t="shared" si="73"/>
        <v>2.2779043280182231E-3</v>
      </c>
      <c r="V408" s="350">
        <f>D399</f>
        <v>2195</v>
      </c>
      <c r="W408" s="350"/>
      <c r="X408" s="357" t="s">
        <v>0</v>
      </c>
      <c r="Y408" s="47">
        <f t="shared" si="74"/>
        <v>5</v>
      </c>
      <c r="Z408" s="360"/>
    </row>
    <row r="409" spans="1:26" x14ac:dyDescent="0.2">
      <c r="A409" s="58"/>
      <c r="B409" s="353"/>
      <c r="C409" s="353"/>
      <c r="D409" s="353"/>
      <c r="E409" s="353"/>
      <c r="F409" s="353"/>
      <c r="G409" s="354"/>
      <c r="H409" s="355">
        <v>2</v>
      </c>
      <c r="I409" s="488"/>
      <c r="J409" s="67">
        <v>9</v>
      </c>
      <c r="K409" s="67"/>
      <c r="L409" s="67"/>
      <c r="M409" s="67"/>
      <c r="N409" s="67"/>
      <c r="O409" s="67"/>
      <c r="P409" s="67"/>
      <c r="Q409" s="67"/>
      <c r="R409" s="67"/>
      <c r="S409" s="67">
        <v>1</v>
      </c>
      <c r="T409" s="356">
        <f t="shared" si="72"/>
        <v>12</v>
      </c>
      <c r="U409" s="216">
        <f t="shared" si="73"/>
        <v>5.466970387243736E-3</v>
      </c>
      <c r="V409" s="350">
        <f>D399</f>
        <v>2195</v>
      </c>
      <c r="W409" s="350"/>
      <c r="X409" s="357" t="s">
        <v>12</v>
      </c>
      <c r="Y409" s="47">
        <f t="shared" si="74"/>
        <v>12</v>
      </c>
      <c r="Z409" s="360"/>
    </row>
    <row r="410" spans="1:26" x14ac:dyDescent="0.2">
      <c r="A410" s="58"/>
      <c r="B410" s="353"/>
      <c r="C410" s="353"/>
      <c r="D410" s="353"/>
      <c r="E410" s="353"/>
      <c r="F410" s="353"/>
      <c r="G410" s="354"/>
      <c r="H410" s="355">
        <v>19</v>
      </c>
      <c r="I410" s="488"/>
      <c r="J410" s="67">
        <v>1</v>
      </c>
      <c r="K410" s="67"/>
      <c r="L410" s="67"/>
      <c r="M410" s="67"/>
      <c r="N410" s="67"/>
      <c r="O410" s="67"/>
      <c r="P410" s="67"/>
      <c r="Q410" s="67"/>
      <c r="R410" s="67"/>
      <c r="S410" s="67">
        <v>1</v>
      </c>
      <c r="T410" s="356">
        <f t="shared" si="72"/>
        <v>21</v>
      </c>
      <c r="U410" s="216">
        <f t="shared" si="73"/>
        <v>9.5671981776765374E-3</v>
      </c>
      <c r="V410" s="350">
        <f>D399</f>
        <v>2195</v>
      </c>
      <c r="W410" s="350"/>
      <c r="X410" s="357" t="s">
        <v>35</v>
      </c>
      <c r="Y410" s="47">
        <f t="shared" si="74"/>
        <v>21</v>
      </c>
      <c r="Z410" s="360"/>
    </row>
    <row r="411" spans="1:26" x14ac:dyDescent="0.2">
      <c r="A411" s="58"/>
      <c r="B411" s="353"/>
      <c r="C411" s="353"/>
      <c r="D411" s="353"/>
      <c r="E411" s="353"/>
      <c r="F411" s="353"/>
      <c r="G411" s="354"/>
      <c r="H411" s="361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362">
        <f t="shared" si="72"/>
        <v>0</v>
      </c>
      <c r="U411" s="216">
        <f t="shared" si="73"/>
        <v>0</v>
      </c>
      <c r="V411" s="350">
        <f>D399</f>
        <v>2195</v>
      </c>
      <c r="W411" s="350"/>
      <c r="X411" s="178" t="s">
        <v>180</v>
      </c>
      <c r="Y411" s="47">
        <f t="shared" si="74"/>
        <v>0</v>
      </c>
      <c r="Z411" s="360"/>
    </row>
    <row r="412" spans="1:26" x14ac:dyDescent="0.2">
      <c r="A412" s="58"/>
      <c r="B412" s="353"/>
      <c r="C412" s="353"/>
      <c r="D412" s="353"/>
      <c r="E412" s="353"/>
      <c r="F412" s="353"/>
      <c r="G412" s="62"/>
      <c r="H412" s="364">
        <v>1</v>
      </c>
      <c r="I412" s="67"/>
      <c r="J412" s="72"/>
      <c r="K412" s="67"/>
      <c r="L412" s="67"/>
      <c r="M412" s="67"/>
      <c r="N412" s="67"/>
      <c r="O412" s="67"/>
      <c r="P412" s="67"/>
      <c r="Q412" s="67"/>
      <c r="R412" s="67"/>
      <c r="S412" s="67"/>
      <c r="T412" s="356">
        <f t="shared" si="72"/>
        <v>1</v>
      </c>
      <c r="U412" s="216">
        <f t="shared" si="73"/>
        <v>4.5558086560364467E-4</v>
      </c>
      <c r="V412" s="350">
        <f>D399</f>
        <v>2195</v>
      </c>
      <c r="W412" s="350"/>
      <c r="X412" s="480" t="s">
        <v>163</v>
      </c>
      <c r="Z412" s="366"/>
    </row>
    <row r="413" spans="1:26" x14ac:dyDescent="0.2">
      <c r="A413" s="58"/>
      <c r="B413" s="353"/>
      <c r="C413" s="353"/>
      <c r="D413" s="353"/>
      <c r="E413" s="353"/>
      <c r="F413" s="353"/>
      <c r="G413" s="62"/>
      <c r="H413" s="367">
        <v>10</v>
      </c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356">
        <f t="shared" si="72"/>
        <v>10</v>
      </c>
      <c r="U413" s="216">
        <f t="shared" si="73"/>
        <v>4.5558086560364463E-3</v>
      </c>
      <c r="V413" s="350">
        <f>D399</f>
        <v>2195</v>
      </c>
      <c r="W413" s="350"/>
      <c r="X413" s="245" t="s">
        <v>208</v>
      </c>
      <c r="Z413" s="352"/>
    </row>
    <row r="414" spans="1:26" x14ac:dyDescent="0.2">
      <c r="A414" s="58"/>
      <c r="B414" s="353"/>
      <c r="C414" s="353"/>
      <c r="D414" s="353"/>
      <c r="E414" s="353"/>
      <c r="F414" s="353"/>
      <c r="G414" s="354"/>
      <c r="H414" s="355"/>
      <c r="I414" s="364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356">
        <f t="shared" si="72"/>
        <v>0</v>
      </c>
      <c r="U414" s="216">
        <f t="shared" si="73"/>
        <v>0</v>
      </c>
      <c r="V414" s="350"/>
      <c r="W414" s="350"/>
      <c r="X414" s="357" t="s">
        <v>191</v>
      </c>
      <c r="Z414" s="352"/>
    </row>
    <row r="415" spans="1:26" ht="15.75" thickBot="1" x14ac:dyDescent="0.25">
      <c r="A415" s="58"/>
      <c r="B415" s="353"/>
      <c r="C415" s="353"/>
      <c r="D415" s="353"/>
      <c r="E415" s="353"/>
      <c r="F415" s="353"/>
      <c r="G415" s="354"/>
      <c r="H415" s="368"/>
      <c r="I415" s="207"/>
      <c r="J415" s="207"/>
      <c r="K415" s="207"/>
      <c r="L415" s="207">
        <v>16</v>
      </c>
      <c r="M415" s="207"/>
      <c r="N415" s="207"/>
      <c r="O415" s="207"/>
      <c r="P415" s="207"/>
      <c r="Q415" s="207"/>
      <c r="R415" s="207"/>
      <c r="S415" s="207"/>
      <c r="T415" s="369">
        <f t="shared" si="72"/>
        <v>16</v>
      </c>
      <c r="U415" s="320">
        <f t="shared" si="73"/>
        <v>7.2892938496583147E-3</v>
      </c>
      <c r="V415" s="350">
        <f>D399</f>
        <v>2195</v>
      </c>
      <c r="W415" s="370"/>
      <c r="X415" s="371" t="s">
        <v>29</v>
      </c>
      <c r="Y415" s="47">
        <f t="shared" ref="Y415:Y425" si="75">T415</f>
        <v>16</v>
      </c>
      <c r="Z415" s="372"/>
    </row>
    <row r="416" spans="1:26" x14ac:dyDescent="0.2">
      <c r="A416" s="58"/>
      <c r="B416" s="353"/>
      <c r="C416" s="353" t="s">
        <v>123</v>
      </c>
      <c r="D416" s="353"/>
      <c r="E416" s="353"/>
      <c r="F416" s="353"/>
      <c r="G416" s="354"/>
      <c r="H416" s="373"/>
      <c r="I416" s="68">
        <v>12</v>
      </c>
      <c r="J416" s="68">
        <v>1</v>
      </c>
      <c r="K416" s="68"/>
      <c r="L416" s="68"/>
      <c r="M416" s="68"/>
      <c r="N416" s="68"/>
      <c r="O416" s="68"/>
      <c r="P416" s="68"/>
      <c r="Q416" s="68"/>
      <c r="R416" s="68"/>
      <c r="S416" s="68"/>
      <c r="T416" s="356">
        <f t="shared" si="72"/>
        <v>1</v>
      </c>
      <c r="U416" s="216">
        <f t="shared" si="73"/>
        <v>4.5558086560364467E-4</v>
      </c>
      <c r="V416" s="350">
        <f>D399</f>
        <v>2195</v>
      </c>
      <c r="W416" s="350"/>
      <c r="X416" s="374" t="s">
        <v>11</v>
      </c>
      <c r="Y416" s="47">
        <f t="shared" si="75"/>
        <v>1</v>
      </c>
      <c r="Z416" s="352"/>
    </row>
    <row r="417" spans="1:26" x14ac:dyDescent="0.2">
      <c r="A417" s="58"/>
      <c r="B417" s="353"/>
      <c r="C417" s="353"/>
      <c r="D417" s="353"/>
      <c r="E417" s="353"/>
      <c r="F417" s="353"/>
      <c r="G417" s="354"/>
      <c r="H417" s="375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356">
        <f t="shared" si="72"/>
        <v>0</v>
      </c>
      <c r="U417" s="216">
        <f t="shared" si="73"/>
        <v>0</v>
      </c>
      <c r="V417" s="350">
        <f>D399</f>
        <v>2195</v>
      </c>
      <c r="W417" s="350"/>
      <c r="X417" s="357" t="s">
        <v>30</v>
      </c>
      <c r="Y417" s="47">
        <f t="shared" si="75"/>
        <v>0</v>
      </c>
      <c r="Z417" s="352"/>
    </row>
    <row r="418" spans="1:26" x14ac:dyDescent="0.2">
      <c r="A418" s="58"/>
      <c r="B418" s="353"/>
      <c r="C418" s="353"/>
      <c r="D418" s="353"/>
      <c r="E418" s="353"/>
      <c r="F418" s="353"/>
      <c r="G418" s="354"/>
      <c r="H418" s="375"/>
      <c r="I418" s="67">
        <v>4</v>
      </c>
      <c r="J418" s="67">
        <v>2</v>
      </c>
      <c r="K418" s="67"/>
      <c r="L418" s="67"/>
      <c r="M418" s="67"/>
      <c r="N418" s="67"/>
      <c r="O418" s="67"/>
      <c r="P418" s="67"/>
      <c r="Q418" s="67"/>
      <c r="R418" s="67"/>
      <c r="S418" s="67">
        <v>2</v>
      </c>
      <c r="T418" s="356">
        <f t="shared" si="72"/>
        <v>4</v>
      </c>
      <c r="U418" s="216">
        <f t="shared" si="73"/>
        <v>1.8223234624145787E-3</v>
      </c>
      <c r="V418" s="350">
        <f>D399</f>
        <v>2195</v>
      </c>
      <c r="W418" s="350"/>
      <c r="X418" s="357" t="s">
        <v>3</v>
      </c>
      <c r="Y418" s="47">
        <f t="shared" si="75"/>
        <v>4</v>
      </c>
      <c r="Z418" s="359"/>
    </row>
    <row r="419" spans="1:26" x14ac:dyDescent="0.2">
      <c r="A419" s="58"/>
      <c r="B419" s="353"/>
      <c r="C419" s="353"/>
      <c r="D419" s="353"/>
      <c r="E419" s="353"/>
      <c r="F419" s="353"/>
      <c r="G419" s="354"/>
      <c r="H419" s="375"/>
      <c r="I419" s="67">
        <v>247</v>
      </c>
      <c r="J419" s="67">
        <v>30</v>
      </c>
      <c r="K419" s="67">
        <v>49</v>
      </c>
      <c r="L419" s="67">
        <v>23</v>
      </c>
      <c r="M419" s="67"/>
      <c r="N419" s="67"/>
      <c r="O419" s="67"/>
      <c r="P419" s="67"/>
      <c r="Q419" s="67"/>
      <c r="R419" s="67"/>
      <c r="S419" s="67"/>
      <c r="T419" s="356">
        <f t="shared" si="72"/>
        <v>53</v>
      </c>
      <c r="U419" s="216">
        <f t="shared" si="73"/>
        <v>2.4145785876993165E-2</v>
      </c>
      <c r="V419" s="350">
        <f>D399</f>
        <v>2195</v>
      </c>
      <c r="W419" s="350"/>
      <c r="X419" s="357" t="s">
        <v>8</v>
      </c>
      <c r="Y419" s="47">
        <f t="shared" si="75"/>
        <v>53</v>
      </c>
      <c r="Z419" s="360"/>
    </row>
    <row r="420" spans="1:26" x14ac:dyDescent="0.2">
      <c r="A420" s="58"/>
      <c r="B420" s="353"/>
      <c r="C420" s="353"/>
      <c r="D420" s="353"/>
      <c r="E420" s="353"/>
      <c r="F420" s="353"/>
      <c r="G420" s="354"/>
      <c r="H420" s="375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356">
        <f t="shared" si="72"/>
        <v>0</v>
      </c>
      <c r="U420" s="216">
        <f t="shared" si="73"/>
        <v>0</v>
      </c>
      <c r="V420" s="350">
        <f>D399</f>
        <v>2195</v>
      </c>
      <c r="W420" s="350"/>
      <c r="X420" s="357" t="s">
        <v>9</v>
      </c>
      <c r="Y420" s="47">
        <f t="shared" si="75"/>
        <v>0</v>
      </c>
      <c r="Z420" s="360"/>
    </row>
    <row r="421" spans="1:26" x14ac:dyDescent="0.2">
      <c r="A421" s="58"/>
      <c r="B421" s="353"/>
      <c r="C421" s="353"/>
      <c r="D421" s="353"/>
      <c r="E421" s="353"/>
      <c r="F421" s="353"/>
      <c r="G421" s="354"/>
      <c r="H421" s="375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356">
        <f t="shared" si="72"/>
        <v>0</v>
      </c>
      <c r="U421" s="216">
        <f t="shared" si="73"/>
        <v>0</v>
      </c>
      <c r="V421" s="350">
        <f>D399</f>
        <v>2195</v>
      </c>
      <c r="W421" s="350"/>
      <c r="X421" s="357" t="s">
        <v>81</v>
      </c>
      <c r="Y421" s="47">
        <f t="shared" si="75"/>
        <v>0</v>
      </c>
      <c r="Z421" s="352" t="s">
        <v>212</v>
      </c>
    </row>
    <row r="422" spans="1:26" x14ac:dyDescent="0.2">
      <c r="A422" s="58"/>
      <c r="B422" s="353"/>
      <c r="C422" s="353"/>
      <c r="D422" s="353"/>
      <c r="E422" s="353"/>
      <c r="F422" s="353"/>
      <c r="G422" s="354"/>
      <c r="H422" s="375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356">
        <f t="shared" si="72"/>
        <v>0</v>
      </c>
      <c r="U422" s="216">
        <f t="shared" si="73"/>
        <v>0</v>
      </c>
      <c r="V422" s="350">
        <f>D399</f>
        <v>2195</v>
      </c>
      <c r="W422" s="350"/>
      <c r="X422" s="357" t="s">
        <v>20</v>
      </c>
      <c r="Y422" s="47">
        <f t="shared" si="75"/>
        <v>0</v>
      </c>
      <c r="Z422" s="352" t="s">
        <v>579</v>
      </c>
    </row>
    <row r="423" spans="1:26" x14ac:dyDescent="0.2">
      <c r="A423" s="58"/>
      <c r="B423" s="353"/>
      <c r="C423" s="353"/>
      <c r="D423" s="353"/>
      <c r="E423" s="353"/>
      <c r="F423" s="353"/>
      <c r="G423" s="354"/>
      <c r="H423" s="375"/>
      <c r="I423" s="67"/>
      <c r="J423" s="67"/>
      <c r="K423" s="67">
        <v>2</v>
      </c>
      <c r="L423" s="67"/>
      <c r="M423" s="67"/>
      <c r="N423" s="67"/>
      <c r="O423" s="67"/>
      <c r="P423" s="67"/>
      <c r="Q423" s="67"/>
      <c r="R423" s="67"/>
      <c r="S423" s="67"/>
      <c r="T423" s="356">
        <f t="shared" si="72"/>
        <v>0</v>
      </c>
      <c r="U423" s="216">
        <f t="shared" si="73"/>
        <v>0</v>
      </c>
      <c r="V423" s="350">
        <f>D399</f>
        <v>2195</v>
      </c>
      <c r="W423" s="350"/>
      <c r="X423" s="357" t="s">
        <v>82</v>
      </c>
      <c r="Y423" s="47">
        <f t="shared" si="75"/>
        <v>0</v>
      </c>
      <c r="Z423" s="359"/>
    </row>
    <row r="424" spans="1:26" x14ac:dyDescent="0.2">
      <c r="A424" s="58"/>
      <c r="B424" s="353"/>
      <c r="C424" s="353"/>
      <c r="D424" s="353"/>
      <c r="E424" s="353"/>
      <c r="F424" s="353"/>
      <c r="G424" s="354"/>
      <c r="H424" s="375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356">
        <f t="shared" si="72"/>
        <v>0</v>
      </c>
      <c r="U424" s="216">
        <f t="shared" si="73"/>
        <v>0</v>
      </c>
      <c r="V424" s="350">
        <f>D399</f>
        <v>2195</v>
      </c>
      <c r="W424" s="350"/>
      <c r="X424" s="357" t="s">
        <v>10</v>
      </c>
      <c r="Y424" s="47">
        <f t="shared" si="75"/>
        <v>0</v>
      </c>
      <c r="Z424" s="360"/>
    </row>
    <row r="425" spans="1:26" x14ac:dyDescent="0.2">
      <c r="A425" s="58"/>
      <c r="B425" s="353"/>
      <c r="C425" s="353"/>
      <c r="D425" s="353"/>
      <c r="E425" s="353"/>
      <c r="F425" s="353"/>
      <c r="G425" s="354"/>
      <c r="H425" s="375"/>
      <c r="I425" s="67">
        <v>21</v>
      </c>
      <c r="J425" s="67"/>
      <c r="K425" s="67">
        <v>1</v>
      </c>
      <c r="L425" s="67"/>
      <c r="M425" s="67"/>
      <c r="N425" s="67"/>
      <c r="O425" s="67"/>
      <c r="P425" s="67"/>
      <c r="Q425" s="67"/>
      <c r="R425" s="67"/>
      <c r="S425" s="67"/>
      <c r="T425" s="356">
        <f>SUM(H425,J425,L425,N425,P425,R425,S425)</f>
        <v>0</v>
      </c>
      <c r="U425" s="216">
        <f t="shared" si="73"/>
        <v>0</v>
      </c>
      <c r="V425" s="350">
        <f>D399</f>
        <v>2195</v>
      </c>
      <c r="W425" s="350"/>
      <c r="X425" s="357" t="s">
        <v>13</v>
      </c>
      <c r="Y425" s="47">
        <f t="shared" si="75"/>
        <v>0</v>
      </c>
      <c r="Z425" s="360"/>
    </row>
    <row r="426" spans="1:26" x14ac:dyDescent="0.2">
      <c r="A426" s="58"/>
      <c r="B426" s="353"/>
      <c r="C426" s="353"/>
      <c r="D426" s="353"/>
      <c r="E426" s="353"/>
      <c r="F426" s="353"/>
      <c r="G426" s="354"/>
      <c r="H426" s="355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356">
        <f>SUM(H426,J426,L426,N426,P426,R426,S426)</f>
        <v>0</v>
      </c>
      <c r="U426" s="216">
        <f t="shared" si="73"/>
        <v>0</v>
      </c>
      <c r="V426" s="350" t="str">
        <f>D398</f>
        <v>Build QTY</v>
      </c>
      <c r="W426" s="350"/>
      <c r="X426" s="357" t="s">
        <v>100</v>
      </c>
      <c r="Y426" s="47">
        <f t="shared" ref="Y426:Y437" si="76">T427</f>
        <v>0</v>
      </c>
      <c r="Z426" s="359"/>
    </row>
    <row r="427" spans="1:26" x14ac:dyDescent="0.2">
      <c r="A427" s="58"/>
      <c r="B427" s="353"/>
      <c r="C427" s="353"/>
      <c r="D427" s="353"/>
      <c r="E427" s="353"/>
      <c r="F427" s="353"/>
      <c r="G427" s="354"/>
      <c r="H427" s="355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356">
        <f>SUM(H427,J427,L427,N427,P427,R427,S427)</f>
        <v>0</v>
      </c>
      <c r="U427" s="216">
        <f t="shared" si="73"/>
        <v>0</v>
      </c>
      <c r="V427" s="350">
        <f>D399</f>
        <v>2195</v>
      </c>
      <c r="W427" s="350"/>
      <c r="X427" s="357" t="s">
        <v>89</v>
      </c>
      <c r="Y427" s="47">
        <f t="shared" si="76"/>
        <v>0</v>
      </c>
      <c r="Z427" s="359"/>
    </row>
    <row r="428" spans="1:26" x14ac:dyDescent="0.2">
      <c r="A428" s="58"/>
      <c r="B428" s="353"/>
      <c r="C428" s="353"/>
      <c r="D428" s="353"/>
      <c r="E428" s="353"/>
      <c r="F428" s="353"/>
      <c r="G428" s="354"/>
      <c r="H428" s="355"/>
      <c r="I428" s="67">
        <v>1</v>
      </c>
      <c r="J428" s="67"/>
      <c r="K428" s="67">
        <v>2</v>
      </c>
      <c r="L428" s="67"/>
      <c r="M428" s="67"/>
      <c r="N428" s="67"/>
      <c r="O428" s="67"/>
      <c r="P428" s="67"/>
      <c r="Q428" s="67"/>
      <c r="R428" s="67"/>
      <c r="S428" s="67"/>
      <c r="T428" s="356">
        <f>SUM(H428,J428,L428,N428,P428,R428,S428)</f>
        <v>0</v>
      </c>
      <c r="U428" s="216">
        <f t="shared" si="73"/>
        <v>0</v>
      </c>
      <c r="V428" s="350">
        <f>D399</f>
        <v>2195</v>
      </c>
      <c r="W428" s="350"/>
      <c r="X428" s="357" t="s">
        <v>84</v>
      </c>
      <c r="Y428" s="47">
        <f t="shared" si="76"/>
        <v>0</v>
      </c>
      <c r="Z428" s="360"/>
    </row>
    <row r="429" spans="1:26" ht="15.75" thickBot="1" x14ac:dyDescent="0.25">
      <c r="A429" s="58"/>
      <c r="B429" s="353"/>
      <c r="C429" s="353"/>
      <c r="D429" s="353"/>
      <c r="E429" s="353"/>
      <c r="F429" s="353"/>
      <c r="G429" s="354"/>
      <c r="H429" s="361"/>
      <c r="I429" s="72">
        <v>2</v>
      </c>
      <c r="J429" s="72"/>
      <c r="K429" s="72">
        <v>1</v>
      </c>
      <c r="L429" s="72"/>
      <c r="M429" s="72"/>
      <c r="N429" s="72"/>
      <c r="O429" s="72"/>
      <c r="P429" s="72"/>
      <c r="Q429" s="72"/>
      <c r="R429" s="72"/>
      <c r="S429" s="72"/>
      <c r="T429" s="356">
        <f>SUM(H429,J429,L429,N429,P429,R429,S429)</f>
        <v>0</v>
      </c>
      <c r="U429" s="216">
        <f t="shared" si="73"/>
        <v>0</v>
      </c>
      <c r="V429" s="350">
        <f>D399</f>
        <v>2195</v>
      </c>
      <c r="W429" s="370"/>
      <c r="X429" s="363" t="s">
        <v>102</v>
      </c>
      <c r="Y429" s="47">
        <f t="shared" si="76"/>
        <v>0</v>
      </c>
      <c r="Z429" s="352"/>
    </row>
    <row r="430" spans="1:26" ht="15.75" thickBot="1" x14ac:dyDescent="0.25">
      <c r="A430" s="58"/>
      <c r="B430" s="353"/>
      <c r="C430" s="353"/>
      <c r="D430" s="353"/>
      <c r="E430" s="353"/>
      <c r="F430" s="353"/>
      <c r="G430" s="354"/>
      <c r="H430" s="347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199"/>
      <c r="U430" s="199"/>
      <c r="V430" s="199"/>
      <c r="W430" s="377"/>
      <c r="X430" s="438" t="s">
        <v>85</v>
      </c>
      <c r="Y430" s="47">
        <f t="shared" si="76"/>
        <v>4</v>
      </c>
      <c r="Z430" s="352"/>
    </row>
    <row r="431" spans="1:26" x14ac:dyDescent="0.2">
      <c r="A431" s="58"/>
      <c r="B431" s="353"/>
      <c r="C431" s="353"/>
      <c r="D431" s="353"/>
      <c r="E431" s="353"/>
      <c r="F431" s="353"/>
      <c r="G431" s="62"/>
      <c r="H431" s="348">
        <v>4</v>
      </c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378">
        <f t="shared" ref="T431:T438" si="77">SUM(H431,J431,L431,N431,P431,R431,S431)</f>
        <v>4</v>
      </c>
      <c r="U431" s="216">
        <f t="shared" ref="U431:U439" si="78">($T431)/$D$399</f>
        <v>1.8223234624145787E-3</v>
      </c>
      <c r="V431" s="350">
        <f>D399</f>
        <v>2195</v>
      </c>
      <c r="W431" s="379"/>
      <c r="X431" s="121" t="s">
        <v>574</v>
      </c>
      <c r="Y431" s="47">
        <f t="shared" si="76"/>
        <v>1</v>
      </c>
      <c r="Z431" s="103" t="s">
        <v>575</v>
      </c>
    </row>
    <row r="432" spans="1:26" x14ac:dyDescent="0.2">
      <c r="A432" s="58"/>
      <c r="B432" s="353"/>
      <c r="C432" s="353"/>
      <c r="D432" s="353"/>
      <c r="E432" s="353"/>
      <c r="F432" s="353"/>
      <c r="G432" s="62"/>
      <c r="H432" s="355">
        <v>1</v>
      </c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356">
        <f t="shared" si="77"/>
        <v>1</v>
      </c>
      <c r="U432" s="216">
        <f t="shared" si="78"/>
        <v>4.5558086560364467E-4</v>
      </c>
      <c r="V432" s="350">
        <f>D399</f>
        <v>2195</v>
      </c>
      <c r="W432" s="350"/>
      <c r="X432" s="357" t="s">
        <v>75</v>
      </c>
      <c r="Y432" s="47">
        <f t="shared" si="76"/>
        <v>7</v>
      </c>
      <c r="Z432" s="103" t="s">
        <v>349</v>
      </c>
    </row>
    <row r="433" spans="1:26" x14ac:dyDescent="0.2">
      <c r="A433" s="58"/>
      <c r="B433" s="353"/>
      <c r="C433" s="353"/>
      <c r="D433" s="353"/>
      <c r="E433" s="353"/>
      <c r="F433" s="353"/>
      <c r="G433" s="62"/>
      <c r="H433" s="355">
        <v>7</v>
      </c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356">
        <f t="shared" si="77"/>
        <v>7</v>
      </c>
      <c r="U433" s="216">
        <f t="shared" si="78"/>
        <v>3.1890660592255125E-3</v>
      </c>
      <c r="V433" s="350">
        <f>D399</f>
        <v>2195</v>
      </c>
      <c r="W433" s="350"/>
      <c r="X433" s="357" t="s">
        <v>12</v>
      </c>
      <c r="Y433" s="47">
        <f t="shared" si="76"/>
        <v>0</v>
      </c>
      <c r="Z433" s="103" t="s">
        <v>576</v>
      </c>
    </row>
    <row r="434" spans="1:26" x14ac:dyDescent="0.2">
      <c r="A434" s="58"/>
      <c r="B434" s="353"/>
      <c r="C434" s="353"/>
      <c r="D434" s="353"/>
      <c r="E434" s="353"/>
      <c r="F434" s="353"/>
      <c r="G434" s="62"/>
      <c r="H434" s="355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356">
        <f t="shared" si="77"/>
        <v>0</v>
      </c>
      <c r="U434" s="216">
        <f t="shared" si="78"/>
        <v>0</v>
      </c>
      <c r="V434" s="350">
        <f>D399</f>
        <v>2195</v>
      </c>
      <c r="W434" s="350"/>
      <c r="X434" s="357" t="s">
        <v>87</v>
      </c>
      <c r="Y434" s="47">
        <f t="shared" si="76"/>
        <v>1</v>
      </c>
      <c r="Z434" s="103" t="s">
        <v>577</v>
      </c>
    </row>
    <row r="435" spans="1:26" x14ac:dyDescent="0.2">
      <c r="A435" s="58"/>
      <c r="B435" s="353"/>
      <c r="C435" s="353"/>
      <c r="D435" s="353"/>
      <c r="E435" s="353"/>
      <c r="F435" s="353"/>
      <c r="G435" s="62"/>
      <c r="H435" s="355">
        <v>1</v>
      </c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356">
        <f t="shared" si="77"/>
        <v>1</v>
      </c>
      <c r="U435" s="216">
        <f t="shared" si="78"/>
        <v>4.5558086560364467E-4</v>
      </c>
      <c r="V435" s="350">
        <f>D399</f>
        <v>2195</v>
      </c>
      <c r="W435" s="350"/>
      <c r="X435" s="178" t="s">
        <v>37</v>
      </c>
      <c r="Y435" s="47">
        <f t="shared" si="76"/>
        <v>0</v>
      </c>
      <c r="Z435" s="103" t="s">
        <v>578</v>
      </c>
    </row>
    <row r="436" spans="1:26" x14ac:dyDescent="0.2">
      <c r="A436" s="58"/>
      <c r="B436" s="353"/>
      <c r="C436" s="353"/>
      <c r="D436" s="353"/>
      <c r="E436" s="353"/>
      <c r="F436" s="353"/>
      <c r="G436" s="62"/>
      <c r="H436" s="355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356">
        <f t="shared" si="77"/>
        <v>0</v>
      </c>
      <c r="U436" s="216">
        <f t="shared" si="78"/>
        <v>0</v>
      </c>
      <c r="V436" s="350">
        <f>D399</f>
        <v>2195</v>
      </c>
      <c r="W436" s="350"/>
      <c r="X436" s="178" t="s">
        <v>180</v>
      </c>
      <c r="Y436" s="47">
        <f t="shared" si="76"/>
        <v>1</v>
      </c>
      <c r="Z436" s="426"/>
    </row>
    <row r="437" spans="1:26" x14ac:dyDescent="0.2">
      <c r="A437" s="58"/>
      <c r="B437" s="353"/>
      <c r="C437" s="353"/>
      <c r="D437" s="353"/>
      <c r="E437" s="353"/>
      <c r="F437" s="353"/>
      <c r="G437" s="62"/>
      <c r="H437" s="361">
        <v>1</v>
      </c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356">
        <f t="shared" si="77"/>
        <v>1</v>
      </c>
      <c r="U437" s="216">
        <f t="shared" si="78"/>
        <v>4.5558086560364467E-4</v>
      </c>
      <c r="V437" s="350">
        <f>D399</f>
        <v>2195</v>
      </c>
      <c r="W437" s="350"/>
      <c r="X437" s="481" t="s">
        <v>89</v>
      </c>
      <c r="Y437" s="47">
        <f t="shared" si="76"/>
        <v>78</v>
      </c>
      <c r="Z437" s="103"/>
    </row>
    <row r="438" spans="1:26" ht="15.75" thickBot="1" x14ac:dyDescent="0.25">
      <c r="A438" s="188"/>
      <c r="B438" s="189"/>
      <c r="C438" s="189"/>
      <c r="D438" s="189"/>
      <c r="E438" s="189"/>
      <c r="F438" s="189"/>
      <c r="G438" s="196"/>
      <c r="H438" s="361">
        <v>78</v>
      </c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362">
        <f t="shared" si="77"/>
        <v>78</v>
      </c>
      <c r="U438" s="216">
        <f t="shared" si="78"/>
        <v>3.553530751708428E-2</v>
      </c>
      <c r="V438" s="350">
        <f>D399</f>
        <v>2195</v>
      </c>
      <c r="W438" s="350"/>
      <c r="X438" s="381" t="s">
        <v>163</v>
      </c>
      <c r="Z438" s="429"/>
    </row>
    <row r="439" spans="1:26" ht="15.75" thickBot="1" x14ac:dyDescent="0.25">
      <c r="G439" s="53" t="s">
        <v>5</v>
      </c>
      <c r="H439" s="63">
        <f>SUM(H400:H438)</f>
        <v>218</v>
      </c>
      <c r="I439" s="63">
        <f>SUM(I400:I438)</f>
        <v>287</v>
      </c>
      <c r="J439" s="63">
        <f t="shared" ref="J439:S439" si="79">SUM(J400:J438)</f>
        <v>57</v>
      </c>
      <c r="K439" s="63">
        <f t="shared" si="79"/>
        <v>55</v>
      </c>
      <c r="L439" s="63">
        <f t="shared" si="79"/>
        <v>46</v>
      </c>
      <c r="M439" s="63">
        <f t="shared" si="79"/>
        <v>0</v>
      </c>
      <c r="N439" s="63">
        <f t="shared" si="79"/>
        <v>0</v>
      </c>
      <c r="O439" s="63">
        <f t="shared" si="79"/>
        <v>0</v>
      </c>
      <c r="P439" s="63">
        <f t="shared" si="79"/>
        <v>0</v>
      </c>
      <c r="Q439" s="63">
        <f t="shared" si="79"/>
        <v>0</v>
      </c>
      <c r="R439" s="63">
        <f t="shared" si="79"/>
        <v>0</v>
      </c>
      <c r="S439" s="63">
        <f t="shared" si="79"/>
        <v>51</v>
      </c>
      <c r="T439" s="382">
        <f>SUM(H439,J439,L439,N439,P439,R439,S439)</f>
        <v>372</v>
      </c>
      <c r="U439" s="479">
        <f t="shared" si="78"/>
        <v>0.1694760820045558</v>
      </c>
      <c r="V439" s="350">
        <f>D399</f>
        <v>2195</v>
      </c>
      <c r="W439" s="350"/>
      <c r="X439" s="11"/>
      <c r="Z439" s="7"/>
    </row>
  </sheetData>
  <conditionalFormatting sqref="U44:W45 U1:W1 U88:W89 U4:U33 U48:U77 U134:W134 U177:W177 U220:W221 U264:W265 U308:W309 U352:W353 U396:W397 U440:W1048576">
    <cfRule type="cellIs" dxfId="48" priority="852" operator="greaterThan">
      <formula>0.2</formula>
    </cfRule>
  </conditionalFormatting>
  <conditionalFormatting sqref="U35:U43">
    <cfRule type="colorScale" priority="124">
      <colorScale>
        <cfvo type="min"/>
        <cfvo type="max"/>
        <color rgb="FFFCFCFF"/>
        <color rgb="FFF8696B"/>
      </colorScale>
    </cfRule>
  </conditionalFormatting>
  <conditionalFormatting sqref="U35:U43">
    <cfRule type="cellIs" dxfId="47" priority="72" operator="greaterThan">
      <formula>0.2</formula>
    </cfRule>
  </conditionalFormatting>
  <conditionalFormatting sqref="U2:V3">
    <cfRule type="cellIs" dxfId="46" priority="75" operator="greaterThan">
      <formula>0.2</formula>
    </cfRule>
  </conditionalFormatting>
  <conditionalFormatting sqref="U2:V3">
    <cfRule type="cellIs" dxfId="45" priority="74" operator="greaterThan">
      <formula>0.2</formula>
    </cfRule>
  </conditionalFormatting>
  <conditionalFormatting sqref="W2:W3">
    <cfRule type="cellIs" dxfId="44" priority="71" operator="greaterThan">
      <formula>0.2</formula>
    </cfRule>
  </conditionalFormatting>
  <conditionalFormatting sqref="U79:U87">
    <cfRule type="colorScale" priority="70">
      <colorScale>
        <cfvo type="min"/>
        <cfvo type="max"/>
        <color rgb="FFFCFCFF"/>
        <color rgb="FFF8696B"/>
      </colorScale>
    </cfRule>
  </conditionalFormatting>
  <conditionalFormatting sqref="U79:U87">
    <cfRule type="cellIs" dxfId="43" priority="65" operator="greaterThan">
      <formula>0.2</formula>
    </cfRule>
  </conditionalFormatting>
  <conditionalFormatting sqref="U46:V47">
    <cfRule type="cellIs" dxfId="42" priority="68" operator="greaterThan">
      <formula>0.2</formula>
    </cfRule>
  </conditionalFormatting>
  <conditionalFormatting sqref="U46:V47">
    <cfRule type="cellIs" dxfId="41" priority="67" operator="greaterThan">
      <formula>0.2</formula>
    </cfRule>
  </conditionalFormatting>
  <conditionalFormatting sqref="W46:W47">
    <cfRule type="cellIs" dxfId="40" priority="64" operator="greaterThan">
      <formula>0.2</formula>
    </cfRule>
  </conditionalFormatting>
  <conditionalFormatting sqref="U4:U33">
    <cfRule type="colorScale" priority="3326">
      <colorScale>
        <cfvo type="min"/>
        <cfvo type="max"/>
        <color rgb="FFFCFCFF"/>
        <color rgb="FFF8696B"/>
      </colorScale>
    </cfRule>
  </conditionalFormatting>
  <conditionalFormatting sqref="U48:U77">
    <cfRule type="colorScale" priority="3329">
      <colorScale>
        <cfvo type="min"/>
        <cfvo type="max"/>
        <color rgb="FFFCFCFF"/>
        <color rgb="FFF8696B"/>
      </colorScale>
    </cfRule>
  </conditionalFormatting>
  <conditionalFormatting sqref="U90:W90 U133:W133 U93:U122">
    <cfRule type="cellIs" dxfId="39" priority="62" operator="greaterThan">
      <formula>0.2</formula>
    </cfRule>
  </conditionalFormatting>
  <conditionalFormatting sqref="U124:U132">
    <cfRule type="colorScale" priority="61">
      <colorScale>
        <cfvo type="min"/>
        <cfvo type="max"/>
        <color rgb="FFFCFCFF"/>
        <color rgb="FFF8696B"/>
      </colorScale>
    </cfRule>
  </conditionalFormatting>
  <conditionalFormatting sqref="U124:U132">
    <cfRule type="cellIs" dxfId="38" priority="58" operator="greaterThan">
      <formula>0.2</formula>
    </cfRule>
  </conditionalFormatting>
  <conditionalFormatting sqref="U91:V92">
    <cfRule type="cellIs" dxfId="37" priority="60" operator="greaterThan">
      <formula>0.2</formula>
    </cfRule>
  </conditionalFormatting>
  <conditionalFormatting sqref="U91:V92">
    <cfRule type="cellIs" dxfId="36" priority="59" operator="greaterThan">
      <formula>0.2</formula>
    </cfRule>
  </conditionalFormatting>
  <conditionalFormatting sqref="W91:W92">
    <cfRule type="cellIs" dxfId="35" priority="57" operator="greaterThan">
      <formula>0.2</formula>
    </cfRule>
  </conditionalFormatting>
  <conditionalFormatting sqref="U93:U122">
    <cfRule type="colorScale" priority="63">
      <colorScale>
        <cfvo type="min"/>
        <cfvo type="max"/>
        <color rgb="FFFCFCFF"/>
        <color rgb="FFF8696B"/>
      </colorScale>
    </cfRule>
  </conditionalFormatting>
  <conditionalFormatting sqref="U137:U166">
    <cfRule type="cellIs" dxfId="34" priority="55" operator="greaterThan">
      <formula>0.2</formula>
    </cfRule>
  </conditionalFormatting>
  <conditionalFormatting sqref="U168:U176">
    <cfRule type="colorScale" priority="54">
      <colorScale>
        <cfvo type="min"/>
        <cfvo type="max"/>
        <color rgb="FFFCFCFF"/>
        <color rgb="FFF8696B"/>
      </colorScale>
    </cfRule>
  </conditionalFormatting>
  <conditionalFormatting sqref="U168:U176">
    <cfRule type="cellIs" dxfId="33" priority="51" operator="greaterThan">
      <formula>0.2</formula>
    </cfRule>
  </conditionalFormatting>
  <conditionalFormatting sqref="U135:V136">
    <cfRule type="cellIs" dxfId="32" priority="53" operator="greaterThan">
      <formula>0.2</formula>
    </cfRule>
  </conditionalFormatting>
  <conditionalFormatting sqref="U135:V136">
    <cfRule type="cellIs" dxfId="31" priority="52" operator="greaterThan">
      <formula>0.2</formula>
    </cfRule>
  </conditionalFormatting>
  <conditionalFormatting sqref="W135:W136">
    <cfRule type="cellIs" dxfId="30" priority="50" operator="greaterThan">
      <formula>0.2</formula>
    </cfRule>
  </conditionalFormatting>
  <conditionalFormatting sqref="U137:U166">
    <cfRule type="colorScale" priority="56">
      <colorScale>
        <cfvo type="min"/>
        <cfvo type="max"/>
        <color rgb="FFFCFCFF"/>
        <color rgb="FFF8696B"/>
      </colorScale>
    </cfRule>
  </conditionalFormatting>
  <conditionalFormatting sqref="U180:U209">
    <cfRule type="cellIs" dxfId="29" priority="48" operator="greaterThan">
      <formula>0.2</formula>
    </cfRule>
  </conditionalFormatting>
  <conditionalFormatting sqref="U211:U219">
    <cfRule type="colorScale" priority="47">
      <colorScale>
        <cfvo type="min"/>
        <cfvo type="max"/>
        <color rgb="FFFCFCFF"/>
        <color rgb="FFF8696B"/>
      </colorScale>
    </cfRule>
  </conditionalFormatting>
  <conditionalFormatting sqref="U211:U219">
    <cfRule type="cellIs" dxfId="28" priority="44" operator="greaterThan">
      <formula>0.2</formula>
    </cfRule>
  </conditionalFormatting>
  <conditionalFormatting sqref="U178:V179">
    <cfRule type="cellIs" dxfId="27" priority="46" operator="greaterThan">
      <formula>0.2</formula>
    </cfRule>
  </conditionalFormatting>
  <conditionalFormatting sqref="U178:V179">
    <cfRule type="cellIs" dxfId="26" priority="45" operator="greaterThan">
      <formula>0.2</formula>
    </cfRule>
  </conditionalFormatting>
  <conditionalFormatting sqref="W178:W179">
    <cfRule type="cellIs" dxfId="25" priority="43" operator="greaterThan">
      <formula>0.2</formula>
    </cfRule>
  </conditionalFormatting>
  <conditionalFormatting sqref="U180:U209">
    <cfRule type="colorScale" priority="49">
      <colorScale>
        <cfvo type="min"/>
        <cfvo type="max"/>
        <color rgb="FFFCFCFF"/>
        <color rgb="FFF8696B"/>
      </colorScale>
    </cfRule>
  </conditionalFormatting>
  <conditionalFormatting sqref="U224:U253">
    <cfRule type="cellIs" dxfId="24" priority="41" operator="greaterThan">
      <formula>0.2</formula>
    </cfRule>
  </conditionalFormatting>
  <conditionalFormatting sqref="U255:U263">
    <cfRule type="colorScale" priority="40">
      <colorScale>
        <cfvo type="min"/>
        <cfvo type="max"/>
        <color rgb="FFFCFCFF"/>
        <color rgb="FFF8696B"/>
      </colorScale>
    </cfRule>
  </conditionalFormatting>
  <conditionalFormatting sqref="U255:U263">
    <cfRule type="cellIs" dxfId="23" priority="37" operator="greaterThan">
      <formula>0.2</formula>
    </cfRule>
  </conditionalFormatting>
  <conditionalFormatting sqref="U222:V223">
    <cfRule type="cellIs" dxfId="22" priority="39" operator="greaterThan">
      <formula>0.2</formula>
    </cfRule>
  </conditionalFormatting>
  <conditionalFormatting sqref="U222:V223">
    <cfRule type="cellIs" dxfId="21" priority="38" operator="greaterThan">
      <formula>0.2</formula>
    </cfRule>
  </conditionalFormatting>
  <conditionalFormatting sqref="W222:W223">
    <cfRule type="cellIs" dxfId="20" priority="36" operator="greaterThan">
      <formula>0.2</formula>
    </cfRule>
  </conditionalFormatting>
  <conditionalFormatting sqref="U224:U253">
    <cfRule type="colorScale" priority="42">
      <colorScale>
        <cfvo type="min"/>
        <cfvo type="max"/>
        <color rgb="FFFCFCFF"/>
        <color rgb="FFF8696B"/>
      </colorScale>
    </cfRule>
  </conditionalFormatting>
  <conditionalFormatting sqref="U268:U297">
    <cfRule type="cellIs" dxfId="19" priority="34" operator="greaterThan">
      <formula>0.2</formula>
    </cfRule>
  </conditionalFormatting>
  <conditionalFormatting sqref="U299:U307">
    <cfRule type="colorScale" priority="33">
      <colorScale>
        <cfvo type="min"/>
        <cfvo type="max"/>
        <color rgb="FFFCFCFF"/>
        <color rgb="FFF8696B"/>
      </colorScale>
    </cfRule>
  </conditionalFormatting>
  <conditionalFormatting sqref="U299:U307">
    <cfRule type="cellIs" dxfId="18" priority="30" operator="greaterThan">
      <formula>0.2</formula>
    </cfRule>
  </conditionalFormatting>
  <conditionalFormatting sqref="U266:V267">
    <cfRule type="cellIs" dxfId="17" priority="32" operator="greaterThan">
      <formula>0.2</formula>
    </cfRule>
  </conditionalFormatting>
  <conditionalFormatting sqref="U266:V267">
    <cfRule type="cellIs" dxfId="16" priority="31" operator="greaterThan">
      <formula>0.2</formula>
    </cfRule>
  </conditionalFormatting>
  <conditionalFormatting sqref="W266:W267">
    <cfRule type="cellIs" dxfId="15" priority="29" operator="greaterThan">
      <formula>0.2</formula>
    </cfRule>
  </conditionalFormatting>
  <conditionalFormatting sqref="U268:U297">
    <cfRule type="colorScale" priority="35">
      <colorScale>
        <cfvo type="min"/>
        <cfvo type="max"/>
        <color rgb="FFFCFCFF"/>
        <color rgb="FFF8696B"/>
      </colorScale>
    </cfRule>
  </conditionalFormatting>
  <conditionalFormatting sqref="U312:U341">
    <cfRule type="cellIs" dxfId="14" priority="27" operator="greaterThan">
      <formula>0.2</formula>
    </cfRule>
  </conditionalFormatting>
  <conditionalFormatting sqref="U343:U351">
    <cfRule type="colorScale" priority="26">
      <colorScale>
        <cfvo type="min"/>
        <cfvo type="max"/>
        <color rgb="FFFCFCFF"/>
        <color rgb="FFF8696B"/>
      </colorScale>
    </cfRule>
  </conditionalFormatting>
  <conditionalFormatting sqref="U343:U351">
    <cfRule type="cellIs" dxfId="13" priority="23" operator="greaterThan">
      <formula>0.2</formula>
    </cfRule>
  </conditionalFormatting>
  <conditionalFormatting sqref="U310:V311">
    <cfRule type="cellIs" dxfId="12" priority="25" operator="greaterThan">
      <formula>0.2</formula>
    </cfRule>
  </conditionalFormatting>
  <conditionalFormatting sqref="U310:V311">
    <cfRule type="cellIs" dxfId="11" priority="24" operator="greaterThan">
      <formula>0.2</formula>
    </cfRule>
  </conditionalFormatting>
  <conditionalFormatting sqref="W310:W311">
    <cfRule type="cellIs" dxfId="10" priority="22" operator="greaterThan">
      <formula>0.2</formula>
    </cfRule>
  </conditionalFormatting>
  <conditionalFormatting sqref="U312:U341">
    <cfRule type="colorScale" priority="28">
      <colorScale>
        <cfvo type="min"/>
        <cfvo type="max"/>
        <color rgb="FFFCFCFF"/>
        <color rgb="FFF8696B"/>
      </colorScale>
    </cfRule>
  </conditionalFormatting>
  <conditionalFormatting sqref="U356:U385">
    <cfRule type="cellIs" dxfId="9" priority="20" operator="greaterThan">
      <formula>0.2</formula>
    </cfRule>
  </conditionalFormatting>
  <conditionalFormatting sqref="U387:U395">
    <cfRule type="colorScale" priority="19">
      <colorScale>
        <cfvo type="min"/>
        <cfvo type="max"/>
        <color rgb="FFFCFCFF"/>
        <color rgb="FFF8696B"/>
      </colorScale>
    </cfRule>
  </conditionalFormatting>
  <conditionalFormatting sqref="U387:U395">
    <cfRule type="cellIs" dxfId="8" priority="16" operator="greaterThan">
      <formula>0.2</formula>
    </cfRule>
  </conditionalFormatting>
  <conditionalFormatting sqref="U354:V355">
    <cfRule type="cellIs" dxfId="7" priority="18" operator="greaterThan">
      <formula>0.2</formula>
    </cfRule>
  </conditionalFormatting>
  <conditionalFormatting sqref="U354:V355">
    <cfRule type="cellIs" dxfId="6" priority="17" operator="greaterThan">
      <formula>0.2</formula>
    </cfRule>
  </conditionalFormatting>
  <conditionalFormatting sqref="W354:W355">
    <cfRule type="cellIs" dxfId="5" priority="15" operator="greaterThan">
      <formula>0.2</formula>
    </cfRule>
  </conditionalFormatting>
  <conditionalFormatting sqref="U356:U385">
    <cfRule type="colorScale" priority="21">
      <colorScale>
        <cfvo type="min"/>
        <cfvo type="max"/>
        <color rgb="FFFCFCFF"/>
        <color rgb="FFF8696B"/>
      </colorScale>
    </cfRule>
  </conditionalFormatting>
  <conditionalFormatting sqref="U400:U429">
    <cfRule type="cellIs" dxfId="4" priority="13" operator="greaterThan">
      <formula>0.2</formula>
    </cfRule>
  </conditionalFormatting>
  <conditionalFormatting sqref="U431:U439">
    <cfRule type="colorScale" priority="12">
      <colorScale>
        <cfvo type="min"/>
        <cfvo type="max"/>
        <color rgb="FFFCFCFF"/>
        <color rgb="FFF8696B"/>
      </colorScale>
    </cfRule>
  </conditionalFormatting>
  <conditionalFormatting sqref="U431:U439">
    <cfRule type="cellIs" dxfId="3" priority="9" operator="greaterThan">
      <formula>0.2</formula>
    </cfRule>
  </conditionalFormatting>
  <conditionalFormatting sqref="U398:V399">
    <cfRule type="cellIs" dxfId="2" priority="11" operator="greaterThan">
      <formula>0.2</formula>
    </cfRule>
  </conditionalFormatting>
  <conditionalFormatting sqref="U398:V399">
    <cfRule type="cellIs" dxfId="1" priority="10" operator="greaterThan">
      <formula>0.2</formula>
    </cfRule>
  </conditionalFormatting>
  <conditionalFormatting sqref="W398:W399">
    <cfRule type="cellIs" dxfId="0" priority="8" operator="greaterThan">
      <formula>0.2</formula>
    </cfRule>
  </conditionalFormatting>
  <conditionalFormatting sqref="U400:U429">
    <cfRule type="colorScale" priority="1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Q38"/>
  <sheetViews>
    <sheetView showGridLines="0" zoomScale="90" zoomScaleNormal="90" workbookViewId="0">
      <selection activeCell="N5" sqref="N4:N5"/>
    </sheetView>
  </sheetViews>
  <sheetFormatPr defaultRowHeight="15" x14ac:dyDescent="0.25"/>
  <cols>
    <col min="2" max="2" width="15.7109375" customWidth="1"/>
    <col min="3" max="3" width="9" style="25" hidden="1" customWidth="1"/>
    <col min="4" max="4" width="27.7109375" bestFit="1" customWidth="1"/>
    <col min="5" max="5" width="12.7109375" customWidth="1"/>
    <col min="6" max="6" width="12.5703125" style="25" bestFit="1" customWidth="1"/>
    <col min="7" max="7" width="15.7109375" customWidth="1"/>
    <col min="8" max="8" width="15.7109375" style="25" customWidth="1"/>
    <col min="9" max="9" width="15.7109375" customWidth="1"/>
    <col min="10" max="10" width="15.7109375" style="25" customWidth="1"/>
    <col min="11" max="11" width="15.7109375" customWidth="1"/>
    <col min="12" max="12" width="15.7109375" style="25" customWidth="1"/>
    <col min="13" max="14" width="10.7109375" style="25" customWidth="1"/>
    <col min="15" max="15" width="10.7109375" customWidth="1"/>
    <col min="16" max="16" width="11" bestFit="1" customWidth="1"/>
    <col min="17" max="17" width="55.7109375" customWidth="1"/>
  </cols>
  <sheetData>
    <row r="1" spans="2:17" s="25" customFormat="1" x14ac:dyDescent="0.25"/>
    <row r="2" spans="2:17" s="25" customFormat="1" x14ac:dyDescent="0.25"/>
    <row r="3" spans="2:17" s="25" customFormat="1" x14ac:dyDescent="0.25">
      <c r="D3" s="286" t="s">
        <v>50</v>
      </c>
      <c r="E3" s="287"/>
      <c r="G3" s="514" t="s">
        <v>162</v>
      </c>
      <c r="H3" s="514"/>
      <c r="I3" s="514"/>
      <c r="J3" s="514"/>
      <c r="K3" s="514"/>
      <c r="L3" s="514"/>
    </row>
    <row r="4" spans="2:17" s="25" customFormat="1" x14ac:dyDescent="0.25">
      <c r="D4" s="286" t="s">
        <v>23</v>
      </c>
      <c r="E4" s="287"/>
      <c r="G4" s="515"/>
      <c r="H4" s="516"/>
      <c r="I4" s="516"/>
      <c r="J4" s="516"/>
      <c r="K4" s="516"/>
      <c r="L4" s="517"/>
    </row>
    <row r="5" spans="2:17" x14ac:dyDescent="0.25">
      <c r="D5" s="286" t="s">
        <v>137</v>
      </c>
      <c r="E5" s="287"/>
      <c r="G5" s="518"/>
      <c r="H5" s="519"/>
      <c r="I5" s="519"/>
      <c r="J5" s="519"/>
      <c r="K5" s="519"/>
      <c r="L5" s="520"/>
    </row>
    <row r="6" spans="2:17" x14ac:dyDescent="0.25">
      <c r="D6" s="286" t="s">
        <v>138</v>
      </c>
      <c r="E6" s="287"/>
      <c r="G6" s="518"/>
      <c r="H6" s="519"/>
      <c r="I6" s="519"/>
      <c r="J6" s="519"/>
      <c r="K6" s="519"/>
      <c r="L6" s="520"/>
    </row>
    <row r="7" spans="2:17" x14ac:dyDescent="0.25">
      <c r="D7" s="286" t="s">
        <v>139</v>
      </c>
      <c r="E7" s="287"/>
      <c r="G7" s="521"/>
      <c r="H7" s="522"/>
      <c r="I7" s="522"/>
      <c r="J7" s="522"/>
      <c r="K7" s="522"/>
      <c r="L7" s="523"/>
    </row>
    <row r="8" spans="2:17" ht="5.0999999999999996" customHeight="1" x14ac:dyDescent="0.25"/>
    <row r="9" spans="2:17" ht="45" x14ac:dyDescent="0.25">
      <c r="C9" s="288" t="s">
        <v>73</v>
      </c>
      <c r="D9" s="288" t="s">
        <v>136</v>
      </c>
      <c r="E9" s="289" t="s">
        <v>160</v>
      </c>
      <c r="F9" s="289" t="s">
        <v>161</v>
      </c>
      <c r="G9" s="289" t="s">
        <v>148</v>
      </c>
      <c r="H9" s="289" t="s">
        <v>147</v>
      </c>
      <c r="I9" s="289" t="s">
        <v>149</v>
      </c>
      <c r="J9" s="289" t="s">
        <v>150</v>
      </c>
      <c r="K9" s="289" t="s">
        <v>151</v>
      </c>
      <c r="L9" s="289" t="s">
        <v>152</v>
      </c>
      <c r="M9" s="288" t="s">
        <v>140</v>
      </c>
      <c r="N9" s="288" t="s">
        <v>128</v>
      </c>
      <c r="O9" s="289" t="s">
        <v>158</v>
      </c>
      <c r="P9" s="288" t="s">
        <v>2</v>
      </c>
      <c r="Q9" s="288" t="s">
        <v>7</v>
      </c>
    </row>
    <row r="10" spans="2:17" x14ac:dyDescent="0.25">
      <c r="B10" s="507" t="s">
        <v>146</v>
      </c>
      <c r="C10" s="301"/>
      <c r="D10" s="297" t="s">
        <v>16</v>
      </c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>
        <f>SUM(E10,G10,I10,K10,M10,N10)</f>
        <v>0</v>
      </c>
      <c r="P10" s="294" t="e">
        <f t="shared" ref="P10:P37" si="0">O10/$E$6</f>
        <v>#DIV/0!</v>
      </c>
      <c r="Q10" s="290"/>
    </row>
    <row r="11" spans="2:17" x14ac:dyDescent="0.25">
      <c r="B11" s="508"/>
      <c r="C11" s="301"/>
      <c r="D11" s="297" t="s">
        <v>142</v>
      </c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>
        <f>SUM(E11,G11,I11,K11,M11,N11)</f>
        <v>0</v>
      </c>
      <c r="P11" s="294" t="e">
        <f t="shared" si="0"/>
        <v>#DIV/0!</v>
      </c>
      <c r="Q11" s="290"/>
    </row>
    <row r="12" spans="2:17" x14ac:dyDescent="0.25">
      <c r="B12" s="508"/>
      <c r="C12" s="301"/>
      <c r="D12" s="297" t="s">
        <v>51</v>
      </c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>
        <f t="shared" ref="O12:O37" si="1">SUM(E12,G12,I12,K12,M12,N12)</f>
        <v>0</v>
      </c>
      <c r="P12" s="294" t="e">
        <f t="shared" si="0"/>
        <v>#DIV/0!</v>
      </c>
      <c r="Q12" s="290"/>
    </row>
    <row r="13" spans="2:17" x14ac:dyDescent="0.25">
      <c r="B13" s="508"/>
      <c r="C13" s="301"/>
      <c r="D13" s="297" t="s">
        <v>143</v>
      </c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>
        <f t="shared" si="1"/>
        <v>0</v>
      </c>
      <c r="P13" s="294" t="e">
        <f t="shared" si="0"/>
        <v>#DIV/0!</v>
      </c>
      <c r="Q13" s="290"/>
    </row>
    <row r="14" spans="2:17" x14ac:dyDescent="0.25">
      <c r="B14" s="508"/>
      <c r="C14" s="301"/>
      <c r="D14" s="297" t="s">
        <v>143</v>
      </c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>
        <f t="shared" si="1"/>
        <v>0</v>
      </c>
      <c r="P14" s="294" t="e">
        <f t="shared" si="0"/>
        <v>#DIV/0!</v>
      </c>
      <c r="Q14" s="290"/>
    </row>
    <row r="15" spans="2:17" x14ac:dyDescent="0.25">
      <c r="B15" s="508"/>
      <c r="C15" s="301"/>
      <c r="D15" s="297" t="s">
        <v>144</v>
      </c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>
        <f t="shared" si="1"/>
        <v>0</v>
      </c>
      <c r="P15" s="294" t="e">
        <f t="shared" si="0"/>
        <v>#DIV/0!</v>
      </c>
      <c r="Q15" s="290"/>
    </row>
    <row r="16" spans="2:17" x14ac:dyDescent="0.25">
      <c r="B16" s="508"/>
      <c r="C16" s="301"/>
      <c r="D16" s="297" t="s">
        <v>32</v>
      </c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>
        <f t="shared" si="1"/>
        <v>0</v>
      </c>
      <c r="P16" s="294" t="e">
        <f t="shared" si="0"/>
        <v>#DIV/0!</v>
      </c>
      <c r="Q16" s="290"/>
    </row>
    <row r="17" spans="2:17" x14ac:dyDescent="0.25">
      <c r="B17" s="508"/>
      <c r="C17" s="301"/>
      <c r="D17" s="297" t="s">
        <v>33</v>
      </c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>
        <f t="shared" si="1"/>
        <v>0</v>
      </c>
      <c r="P17" s="294" t="e">
        <f t="shared" si="0"/>
        <v>#DIV/0!</v>
      </c>
      <c r="Q17" s="290"/>
    </row>
    <row r="18" spans="2:17" x14ac:dyDescent="0.25">
      <c r="B18" s="508"/>
      <c r="C18" s="301"/>
      <c r="D18" s="297" t="s">
        <v>127</v>
      </c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7">
        <f t="shared" si="1"/>
        <v>0</v>
      </c>
      <c r="P18" s="294" t="e">
        <f t="shared" si="0"/>
        <v>#DIV/0!</v>
      </c>
      <c r="Q18" s="290"/>
    </row>
    <row r="19" spans="2:17" x14ac:dyDescent="0.25">
      <c r="B19" s="508"/>
      <c r="C19" s="301"/>
      <c r="D19" s="297" t="s">
        <v>145</v>
      </c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>
        <f t="shared" si="1"/>
        <v>0</v>
      </c>
      <c r="P19" s="294" t="e">
        <f t="shared" si="0"/>
        <v>#DIV/0!</v>
      </c>
      <c r="Q19" s="290"/>
    </row>
    <row r="20" spans="2:17" x14ac:dyDescent="0.25">
      <c r="B20" s="508"/>
      <c r="C20" s="301"/>
      <c r="D20" s="297" t="s">
        <v>0</v>
      </c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>
        <f t="shared" si="1"/>
        <v>0</v>
      </c>
      <c r="P20" s="294" t="e">
        <f t="shared" si="0"/>
        <v>#DIV/0!</v>
      </c>
      <c r="Q20" s="290"/>
    </row>
    <row r="21" spans="2:17" x14ac:dyDescent="0.25">
      <c r="B21" s="508"/>
      <c r="C21" s="301"/>
      <c r="D21" s="297" t="s">
        <v>12</v>
      </c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>
        <f t="shared" si="1"/>
        <v>0</v>
      </c>
      <c r="P21" s="294" t="e">
        <f t="shared" si="0"/>
        <v>#DIV/0!</v>
      </c>
      <c r="Q21" s="290"/>
    </row>
    <row r="22" spans="2:17" x14ac:dyDescent="0.25">
      <c r="B22" s="508"/>
      <c r="C22" s="301"/>
      <c r="D22" s="297" t="s">
        <v>141</v>
      </c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>
        <f t="shared" si="1"/>
        <v>0</v>
      </c>
      <c r="P22" s="294" t="e">
        <f t="shared" si="0"/>
        <v>#DIV/0!</v>
      </c>
      <c r="Q22" s="290"/>
    </row>
    <row r="23" spans="2:17" ht="15.75" thickBot="1" x14ac:dyDescent="0.3">
      <c r="B23" s="509"/>
      <c r="C23" s="302"/>
      <c r="D23" s="298" t="s">
        <v>29</v>
      </c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>
        <f t="shared" si="1"/>
        <v>0</v>
      </c>
      <c r="P23" s="295" t="e">
        <f t="shared" si="0"/>
        <v>#DIV/0!</v>
      </c>
      <c r="Q23" s="291"/>
    </row>
    <row r="24" spans="2:17" x14ac:dyDescent="0.25">
      <c r="B24" s="510" t="s">
        <v>155</v>
      </c>
      <c r="C24" s="301"/>
      <c r="D24" s="299" t="s">
        <v>153</v>
      </c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9">
        <f t="shared" si="1"/>
        <v>0</v>
      </c>
      <c r="P24" s="296" t="e">
        <f t="shared" si="0"/>
        <v>#DIV/0!</v>
      </c>
      <c r="Q24" s="290"/>
    </row>
    <row r="25" spans="2:17" x14ac:dyDescent="0.25">
      <c r="B25" s="508"/>
      <c r="C25" s="301"/>
      <c r="D25" s="297" t="s">
        <v>3</v>
      </c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>
        <f t="shared" si="1"/>
        <v>0</v>
      </c>
      <c r="P25" s="294" t="e">
        <f t="shared" si="0"/>
        <v>#DIV/0!</v>
      </c>
      <c r="Q25" s="290"/>
    </row>
    <row r="26" spans="2:17" x14ac:dyDescent="0.25">
      <c r="B26" s="508"/>
      <c r="C26" s="301"/>
      <c r="D26" s="297" t="s">
        <v>8</v>
      </c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>
        <f t="shared" si="1"/>
        <v>0</v>
      </c>
      <c r="P26" s="294" t="e">
        <f t="shared" si="0"/>
        <v>#DIV/0!</v>
      </c>
      <c r="Q26" s="290"/>
    </row>
    <row r="27" spans="2:17" x14ac:dyDescent="0.25">
      <c r="B27" s="508"/>
      <c r="C27" s="301"/>
      <c r="D27" s="297" t="s">
        <v>9</v>
      </c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>
        <f t="shared" si="1"/>
        <v>0</v>
      </c>
      <c r="P27" s="294" t="e">
        <f t="shared" si="0"/>
        <v>#DIV/0!</v>
      </c>
      <c r="Q27" s="290"/>
    </row>
    <row r="28" spans="2:17" x14ac:dyDescent="0.25">
      <c r="B28" s="508"/>
      <c r="C28" s="301"/>
      <c r="D28" s="297" t="s">
        <v>81</v>
      </c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>
        <f t="shared" si="1"/>
        <v>0</v>
      </c>
      <c r="P28" s="294" t="e">
        <f t="shared" si="0"/>
        <v>#DIV/0!</v>
      </c>
      <c r="Q28" s="290"/>
    </row>
    <row r="29" spans="2:17" x14ac:dyDescent="0.25">
      <c r="B29" s="508"/>
      <c r="C29" s="301"/>
      <c r="D29" s="297" t="s">
        <v>20</v>
      </c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>
        <f t="shared" si="1"/>
        <v>0</v>
      </c>
      <c r="P29" s="294" t="e">
        <f t="shared" si="0"/>
        <v>#DIV/0!</v>
      </c>
      <c r="Q29" s="290"/>
    </row>
    <row r="30" spans="2:17" x14ac:dyDescent="0.25">
      <c r="B30" s="508"/>
      <c r="C30" s="301"/>
      <c r="D30" s="297" t="s">
        <v>82</v>
      </c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>
        <f t="shared" si="1"/>
        <v>0</v>
      </c>
      <c r="P30" s="294" t="e">
        <f t="shared" si="0"/>
        <v>#DIV/0!</v>
      </c>
      <c r="Q30" s="290"/>
    </row>
    <row r="31" spans="2:17" x14ac:dyDescent="0.25">
      <c r="B31" s="508"/>
      <c r="C31" s="301"/>
      <c r="D31" s="297" t="s">
        <v>121</v>
      </c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>
        <f t="shared" si="1"/>
        <v>0</v>
      </c>
      <c r="P31" s="294" t="e">
        <f t="shared" si="0"/>
        <v>#DIV/0!</v>
      </c>
      <c r="Q31" s="290"/>
    </row>
    <row r="32" spans="2:17" x14ac:dyDescent="0.25">
      <c r="B32" s="508"/>
      <c r="C32" s="301"/>
      <c r="D32" s="297" t="s">
        <v>154</v>
      </c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>
        <f t="shared" si="1"/>
        <v>0</v>
      </c>
      <c r="P32" s="294" t="e">
        <f t="shared" si="0"/>
        <v>#DIV/0!</v>
      </c>
      <c r="Q32" s="290"/>
    </row>
    <row r="33" spans="2:17" ht="15.75" thickBot="1" x14ac:dyDescent="0.3">
      <c r="B33" s="509"/>
      <c r="C33" s="302"/>
      <c r="D33" s="298" t="s">
        <v>84</v>
      </c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>
        <f t="shared" si="1"/>
        <v>0</v>
      </c>
      <c r="P33" s="295" t="e">
        <f t="shared" si="0"/>
        <v>#DIV/0!</v>
      </c>
      <c r="Q33" s="291"/>
    </row>
    <row r="34" spans="2:17" x14ac:dyDescent="0.25">
      <c r="B34" s="511" t="s">
        <v>157</v>
      </c>
      <c r="C34" s="303"/>
      <c r="D34" s="300" t="s">
        <v>96</v>
      </c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299">
        <f t="shared" si="1"/>
        <v>0</v>
      </c>
      <c r="P34" s="296" t="e">
        <f t="shared" si="0"/>
        <v>#DIV/0!</v>
      </c>
      <c r="Q34" s="292"/>
    </row>
    <row r="35" spans="2:17" x14ac:dyDescent="0.25">
      <c r="B35" s="512"/>
      <c r="C35" s="301"/>
      <c r="D35" s="297" t="s">
        <v>156</v>
      </c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7">
        <f t="shared" si="1"/>
        <v>0</v>
      </c>
      <c r="P35" s="294" t="e">
        <f t="shared" si="0"/>
        <v>#DIV/0!</v>
      </c>
      <c r="Q35" s="290"/>
    </row>
    <row r="36" spans="2:17" x14ac:dyDescent="0.25">
      <c r="B36" s="512"/>
      <c r="C36" s="301"/>
      <c r="D36" s="297" t="s">
        <v>154</v>
      </c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>
        <f t="shared" si="1"/>
        <v>0</v>
      </c>
      <c r="P36" s="294" t="e">
        <f t="shared" si="0"/>
        <v>#DIV/0!</v>
      </c>
      <c r="Q36" s="290"/>
    </row>
    <row r="37" spans="2:17" ht="15.75" thickBot="1" x14ac:dyDescent="0.3">
      <c r="B37" s="513"/>
      <c r="C37" s="301"/>
      <c r="D37" s="298" t="s">
        <v>89</v>
      </c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>
        <f t="shared" si="1"/>
        <v>0</v>
      </c>
      <c r="P37" s="295" t="e">
        <f t="shared" si="0"/>
        <v>#DIV/0!</v>
      </c>
      <c r="Q37" s="291"/>
    </row>
    <row r="38" spans="2:17" x14ac:dyDescent="0.25">
      <c r="D38" s="293" t="s">
        <v>159</v>
      </c>
      <c r="E38" s="290">
        <f>SUM(E10:E37)</f>
        <v>0</v>
      </c>
      <c r="F38" s="290">
        <f>SUM(F10:F37)</f>
        <v>0</v>
      </c>
      <c r="G38" s="290">
        <f t="shared" ref="G38:M38" si="2">SUM(G10:G37)</f>
        <v>0</v>
      </c>
      <c r="H38" s="290">
        <f t="shared" si="2"/>
        <v>0</v>
      </c>
      <c r="I38" s="290">
        <f t="shared" si="2"/>
        <v>0</v>
      </c>
      <c r="J38" s="290">
        <f t="shared" si="2"/>
        <v>0</v>
      </c>
      <c r="K38" s="290">
        <f t="shared" si="2"/>
        <v>0</v>
      </c>
      <c r="L38" s="290">
        <f t="shared" si="2"/>
        <v>0</v>
      </c>
      <c r="M38" s="290">
        <f t="shared" si="2"/>
        <v>0</v>
      </c>
      <c r="N38" s="290">
        <f>SUM(N10:N37)</f>
        <v>0</v>
      </c>
      <c r="O38" s="290">
        <f>SUM(O10:O37)</f>
        <v>0</v>
      </c>
      <c r="P38" s="290" t="e">
        <f>O38/E6</f>
        <v>#DIV/0!</v>
      </c>
    </row>
  </sheetData>
  <mergeCells count="5">
    <mergeCell ref="B10:B23"/>
    <mergeCell ref="B24:B33"/>
    <mergeCell ref="B34:B37"/>
    <mergeCell ref="G3:L3"/>
    <mergeCell ref="G4: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35"/>
  <sheetViews>
    <sheetView showGridLines="0" zoomScaleNormal="100" workbookViewId="0">
      <selection activeCell="H35" sqref="H35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4" width="10.7109375" style="25" customWidth="1"/>
    <col min="15" max="15" width="20.7109375" style="25" customWidth="1"/>
    <col min="16" max="16" width="10.7109375" style="25" customWidth="1"/>
    <col min="17" max="17" width="10.85546875" style="25" customWidth="1"/>
    <col min="18" max="18" width="12.7109375" style="25" customWidth="1"/>
    <col min="19" max="16384" width="9.140625" style="25"/>
  </cols>
  <sheetData>
    <row r="1" spans="1:18" ht="54" customHeight="1" x14ac:dyDescent="0.25">
      <c r="A1" s="493" t="s">
        <v>116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18" ht="26.25" customHeight="1" x14ac:dyDescent="0.25">
      <c r="O3" s="494" t="s">
        <v>65</v>
      </c>
      <c r="P3" s="495"/>
      <c r="Q3" s="495"/>
      <c r="R3" s="495"/>
    </row>
    <row r="4" spans="1:18" x14ac:dyDescent="0.25">
      <c r="O4" s="496" t="s">
        <v>21</v>
      </c>
      <c r="P4" s="497"/>
      <c r="Q4" s="498"/>
      <c r="R4" s="32" t="s">
        <v>25</v>
      </c>
    </row>
    <row r="5" spans="1:18" x14ac:dyDescent="0.25">
      <c r="O5" s="21" t="s">
        <v>16</v>
      </c>
      <c r="P5" s="22"/>
      <c r="Q5" s="23"/>
      <c r="R5" s="330">
        <f ca="1">SUMIF('EB011-EB211'!$X$44:$Y$300,O5,'EB011-EB211'!$Y$44:$Y$300)</f>
        <v>51</v>
      </c>
    </row>
    <row r="6" spans="1:18" x14ac:dyDescent="0.25">
      <c r="O6" s="21" t="s">
        <v>6</v>
      </c>
      <c r="P6" s="22"/>
      <c r="Q6" s="23"/>
      <c r="R6" s="330">
        <f ca="1">SUMIF('EB011-EB211'!$X$44:$Y$300,O6,'EB011-EB211'!$Y$44:$Y$300)</f>
        <v>44</v>
      </c>
    </row>
    <row r="7" spans="1:18" x14ac:dyDescent="0.25">
      <c r="O7" s="21" t="s">
        <v>12</v>
      </c>
      <c r="P7" s="22"/>
      <c r="Q7" s="23"/>
      <c r="R7" s="330">
        <f ca="1">SUMIF('EB011-EB211'!$X$44:$Y$300,O7,'EB011-EB211'!$Y$44:$Y$300)</f>
        <v>22</v>
      </c>
    </row>
    <row r="8" spans="1:18" x14ac:dyDescent="0.25">
      <c r="O8" s="21" t="s">
        <v>35</v>
      </c>
      <c r="P8" s="22"/>
      <c r="Q8" s="23"/>
      <c r="R8" s="330">
        <f ca="1">SUMIF('EB011-EB211'!$X$44:$Y$300,O8,'EB011-EB211'!$Y$44:$Y$300)</f>
        <v>12</v>
      </c>
    </row>
    <row r="9" spans="1:18" x14ac:dyDescent="0.25">
      <c r="O9" s="21" t="s">
        <v>15</v>
      </c>
      <c r="P9" s="22"/>
      <c r="Q9" s="23"/>
      <c r="R9" s="330">
        <f ca="1">SUMIF('EB011-EB211'!$X$44:$Y$300,O9,'EB011-EB211'!$Y$44:$Y$300)</f>
        <v>8</v>
      </c>
    </row>
    <row r="10" spans="1:18" x14ac:dyDescent="0.25">
      <c r="O10" s="21" t="s">
        <v>3</v>
      </c>
      <c r="P10" s="22"/>
      <c r="Q10" s="23"/>
      <c r="R10" s="330">
        <f ca="1">SUMIF('EB011-EB211'!$X$44:$Y$300,O10,'EB011-EB211'!$Y$44:$Y$300)</f>
        <v>6</v>
      </c>
    </row>
    <row r="11" spans="1:18" x14ac:dyDescent="0.25">
      <c r="O11" s="21" t="s">
        <v>14</v>
      </c>
      <c r="P11" s="22"/>
      <c r="Q11" s="23"/>
      <c r="R11" s="330">
        <f ca="1">SUMIF('EB011-EB211'!$X$44:$Y$300,O11,'EB011-EB211'!$Y$44:$Y$300)</f>
        <v>5</v>
      </c>
    </row>
    <row r="12" spans="1:18" x14ac:dyDescent="0.25">
      <c r="O12" s="21" t="s">
        <v>32</v>
      </c>
      <c r="P12" s="22"/>
      <c r="Q12" s="23"/>
      <c r="R12" s="330">
        <f ca="1">SUMIF('EB011-EB211'!$X$44:$Y$300,O12,'EB011-EB211'!$Y$44:$Y$300)</f>
        <v>5</v>
      </c>
    </row>
    <row r="13" spans="1:18" x14ac:dyDescent="0.25">
      <c r="O13" s="21" t="s">
        <v>0</v>
      </c>
      <c r="P13" s="22"/>
      <c r="Q13" s="23"/>
      <c r="R13" s="330">
        <f ca="1">SUMIF('EB011-EB211'!$X$44:$Y$300,O13,'EB011-EB211'!$Y$44:$Y$300)</f>
        <v>2</v>
      </c>
    </row>
    <row r="14" spans="1:18" x14ac:dyDescent="0.25">
      <c r="O14" s="21" t="s">
        <v>33</v>
      </c>
      <c r="P14" s="22"/>
      <c r="Q14" s="23"/>
      <c r="R14" s="330">
        <f ca="1">SUMIF('EB011-EB211'!$X$44:$Y$300,O14,'EB011-EB211'!$Y$44:$Y$300)</f>
        <v>1</v>
      </c>
    </row>
    <row r="15" spans="1:18" x14ac:dyDescent="0.25">
      <c r="O15" s="21" t="s">
        <v>8</v>
      </c>
      <c r="P15" s="22"/>
      <c r="Q15" s="23"/>
      <c r="R15" s="330">
        <f ca="1">SUMIF('EB011-EB211'!$X$44:$Y$300,O15,'EB011-EB211'!$Y$44:$Y$300)</f>
        <v>0</v>
      </c>
    </row>
    <row r="16" spans="1:18" x14ac:dyDescent="0.25">
      <c r="O16" s="21" t="s">
        <v>9</v>
      </c>
      <c r="P16" s="22"/>
      <c r="Q16" s="23"/>
      <c r="R16" s="330">
        <f ca="1">SUMIF('EB011-EB211'!$X$44:$Y$300,O16,'EB011-EB211'!$Y$44:$Y$300)</f>
        <v>0</v>
      </c>
    </row>
    <row r="17" spans="1:18" x14ac:dyDescent="0.25">
      <c r="O17" s="21" t="s">
        <v>20</v>
      </c>
      <c r="P17" s="22"/>
      <c r="Q17" s="23"/>
      <c r="R17" s="330">
        <f ca="1">SUMIF('EB011-EB211'!$X$44:$Y$300,O17,'EB011-EB211'!$Y$44:$Y$300)</f>
        <v>0</v>
      </c>
    </row>
    <row r="18" spans="1:18" x14ac:dyDescent="0.25">
      <c r="O18" s="21" t="s">
        <v>45</v>
      </c>
      <c r="P18" s="22"/>
      <c r="Q18" s="23"/>
      <c r="R18" s="330">
        <f ca="1">SUMIF('EB011-EB211'!$X$44:$Y$300,O18,'EB011-EB211'!$Y$44:$Y$300)</f>
        <v>0</v>
      </c>
    </row>
    <row r="19" spans="1:18" x14ac:dyDescent="0.25">
      <c r="O19" s="21" t="s">
        <v>13</v>
      </c>
      <c r="P19" s="22"/>
      <c r="Q19" s="23"/>
      <c r="R19" s="330">
        <f ca="1">SUMIF('EB011-EB211'!$X$44:$Y$300,O19,'EB011-EB211'!$Y$44:$Y$300)</f>
        <v>0</v>
      </c>
    </row>
    <row r="20" spans="1:18" x14ac:dyDescent="0.25">
      <c r="O20" s="21" t="s">
        <v>31</v>
      </c>
      <c r="P20" s="22"/>
      <c r="Q20" s="23"/>
      <c r="R20" s="330">
        <f ca="1">SUMIF('EB011-EB211'!$X$44:$Y$300,O20,'EB011-EB211'!$Y$44:$Y$300)</f>
        <v>0</v>
      </c>
    </row>
    <row r="21" spans="1:18" ht="27.75" customHeight="1" x14ac:dyDescent="0.25">
      <c r="A21" s="500" t="s">
        <v>66</v>
      </c>
      <c r="B21" s="501"/>
      <c r="C21" s="501"/>
      <c r="D21" s="501"/>
      <c r="E21" s="502"/>
      <c r="O21" s="21" t="s">
        <v>48</v>
      </c>
      <c r="P21" s="22"/>
      <c r="Q21" s="23"/>
      <c r="R21" s="330">
        <f ca="1">SUMIF('EB011-EB211'!$X$44:$Y$300,O21,'EB011-EB211'!$Y$44:$Y$300)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40</v>
      </c>
      <c r="P22" s="22"/>
      <c r="Q22" s="23"/>
      <c r="R22" s="330">
        <f ca="1">SUMIF('EB011-EB211'!$X$44:$Y$300,O22,'EB011-EB211'!$Y$44:$Y$300)</f>
        <v>0</v>
      </c>
    </row>
    <row r="23" spans="1:18" ht="15.75" customHeight="1" thickBot="1" x14ac:dyDescent="0.3">
      <c r="A23" s="471">
        <v>1486756</v>
      </c>
      <c r="B23" s="138">
        <f>VLOOKUP(Table1479[[#This Row],[Shop Order]],'EB011-EB211'!A:AE,4,FALSE)</f>
        <v>312</v>
      </c>
      <c r="C23" s="138">
        <f>VLOOKUP(Table1479[[#This Row],[Shop Order]],'EB011-EB211'!A:AE,5,FALSE)</f>
        <v>279</v>
      </c>
      <c r="D23" s="139">
        <f>VLOOKUP(Table1479[[#This Row],[Shop Order]],'EB011-EB211'!A:AE,6,FALSE)</f>
        <v>0.89423076923076927</v>
      </c>
      <c r="E23" s="140">
        <f>VLOOKUP(Table1479[[#This Row],[Shop Order]],'EB011-EB211'!A:AE,7,FALSE)</f>
        <v>45034</v>
      </c>
      <c r="O23" s="21" t="s">
        <v>30</v>
      </c>
      <c r="P23" s="22"/>
      <c r="Q23" s="23"/>
      <c r="R23" s="330">
        <f ca="1">SUMIF('EB011-EB211'!$X$44:$Y$300,O23,'EB011-EB211'!$Y$44:$Y$300)</f>
        <v>0</v>
      </c>
    </row>
    <row r="24" spans="1:18" ht="15.75" thickBot="1" x14ac:dyDescent="0.3">
      <c r="A24" s="477">
        <v>1486324</v>
      </c>
      <c r="B24" s="138">
        <f>VLOOKUP(Table1479[[#This Row],[Shop Order]],'EB011-EB211'!A:AE,4,FALSE)</f>
        <v>303</v>
      </c>
      <c r="C24" s="138">
        <f>VLOOKUP(Table1479[[#This Row],[Shop Order]],'EB011-EB211'!A:AE,5,FALSE)</f>
        <v>277</v>
      </c>
      <c r="D24" s="139">
        <f>VLOOKUP(Table1479[[#This Row],[Shop Order]],'EB011-EB211'!A:AE,6,FALSE)</f>
        <v>0.91419141914191415</v>
      </c>
      <c r="E24" s="140">
        <f>VLOOKUP(Table1479[[#This Row],[Shop Order]],'EB011-EB211'!A:AE,7,FALSE)</f>
        <v>45054</v>
      </c>
      <c r="O24" s="21" t="s">
        <v>127</v>
      </c>
      <c r="P24" s="22"/>
      <c r="Q24" s="23"/>
      <c r="R24" s="330">
        <f ca="1">SUMIF('EB011-EB211'!$X$44:$Y$300,O24,'EB011-EB211'!$Y$44:$Y$300)</f>
        <v>0</v>
      </c>
    </row>
    <row r="25" spans="1:18" x14ac:dyDescent="0.25">
      <c r="A25" s="471">
        <v>1490522</v>
      </c>
      <c r="B25" s="138">
        <f>VLOOKUP(Table1479[[#This Row],[Shop Order]],'EB011-EB211'!A:AE,4,FALSE)</f>
        <v>331</v>
      </c>
      <c r="C25" s="138">
        <f>VLOOKUP(Table1479[[#This Row],[Shop Order]],'EB011-EB211'!A:AE,5,FALSE)</f>
        <v>279</v>
      </c>
      <c r="D25" s="139">
        <f>VLOOKUP(Table1479[[#This Row],[Shop Order]],'EB011-EB211'!A:AE,6,FALSE)</f>
        <v>0.8429003021148036</v>
      </c>
      <c r="E25" s="140">
        <f>VLOOKUP(Table1479[[#This Row],[Shop Order]],'EB011-EB211'!A:AE,7,FALSE)</f>
        <v>45066</v>
      </c>
      <c r="O25" s="21" t="s">
        <v>11</v>
      </c>
      <c r="P25" s="22"/>
      <c r="Q25" s="23"/>
      <c r="R25" s="330">
        <f ca="1">SUMIF('EB011-EB211'!$X$44:$Y$300,O25,'EB011-EB211'!$Y$44:$Y$300)</f>
        <v>0</v>
      </c>
    </row>
    <row r="26" spans="1:18" x14ac:dyDescent="0.25">
      <c r="A26" s="471">
        <v>1492703</v>
      </c>
      <c r="B26" s="138">
        <f>VLOOKUP(Table1479[[#This Row],[Shop Order]],'EB011-EB211'!A:AE,4,FALSE)</f>
        <v>1192</v>
      </c>
      <c r="C26" s="138">
        <f>VLOOKUP(Table1479[[#This Row],[Shop Order]],'EB011-EB211'!A:AE,5,FALSE)</f>
        <v>1090</v>
      </c>
      <c r="D26" s="139">
        <f>VLOOKUP(Table1479[[#This Row],[Shop Order]],'EB011-EB211'!A:AE,6,FALSE)</f>
        <v>0.91442953020134232</v>
      </c>
      <c r="E26" s="140">
        <f>VLOOKUP(Table1479[[#This Row],[Shop Order]],'EB011-EB211'!A:AE,7,FALSE)</f>
        <v>45092</v>
      </c>
    </row>
    <row r="27" spans="1:18" x14ac:dyDescent="0.25">
      <c r="A27" s="471"/>
      <c r="B27" s="138" t="e">
        <f>VLOOKUP(Table1479[[#This Row],[Shop Order]],'EB011-EB211'!A:AE,4,FALSE)</f>
        <v>#N/A</v>
      </c>
      <c r="C27" s="138" t="e">
        <f>VLOOKUP(Table1479[[#This Row],[Shop Order]],'EB011-EB211'!A:AE,5,FALSE)</f>
        <v>#N/A</v>
      </c>
      <c r="D27" s="139" t="e">
        <f>VLOOKUP(Table1479[[#This Row],[Shop Order]],'EB011-EB211'!A:AE,6,FALSE)</f>
        <v>#N/A</v>
      </c>
      <c r="E27" s="140" t="e">
        <f>VLOOKUP(Table1479[[#This Row],[Shop Order]],'EB011-EB211'!A:AE,7,FALSE)</f>
        <v>#N/A</v>
      </c>
      <c r="F27" s="146"/>
    </row>
    <row r="28" spans="1:18" ht="15.75" thickBot="1" x14ac:dyDescent="0.3">
      <c r="A28" s="471"/>
      <c r="B28" s="138" t="e">
        <f>VLOOKUP(Table1479[[#This Row],[Shop Order]],'EB011-EB211'!A:AE,4,FALSE)</f>
        <v>#N/A</v>
      </c>
      <c r="C28" s="138" t="e">
        <f>VLOOKUP(Table1479[[#This Row],[Shop Order]],'EB011-EB211'!A:AE,5,FALSE)</f>
        <v>#N/A</v>
      </c>
      <c r="D28" s="139" t="e">
        <f>VLOOKUP(Table1479[[#This Row],[Shop Order]],'EB011-EB211'!A:AE,6,FALSE)</f>
        <v>#N/A</v>
      </c>
      <c r="E28" s="140" t="e">
        <f>VLOOKUP(Table1479[[#This Row],[Shop Order]],'EB011-EB211'!A:AE,7,FALSE)</f>
        <v>#N/A</v>
      </c>
    </row>
    <row r="29" spans="1:18" ht="15.75" thickBot="1" x14ac:dyDescent="0.3">
      <c r="A29" s="503" t="s">
        <v>52</v>
      </c>
      <c r="B29" s="504"/>
      <c r="C29" s="505"/>
      <c r="D29" s="35">
        <f>AVERAGE(D23:D26)</f>
        <v>0.89143800517220728</v>
      </c>
      <c r="G29" s="26"/>
    </row>
    <row r="30" spans="1:18" x14ac:dyDescent="0.25">
      <c r="E30" s="25"/>
    </row>
    <row r="31" spans="1:18" x14ac:dyDescent="0.25">
      <c r="E31" s="25"/>
    </row>
    <row r="32" spans="1:18" ht="38.25" customHeight="1" x14ac:dyDescent="0.25">
      <c r="E32" s="25"/>
    </row>
    <row r="33" spans="5:5" ht="30" customHeight="1" x14ac:dyDescent="0.25">
      <c r="E33" s="25"/>
    </row>
    <row r="34" spans="5:5" ht="35.25" customHeight="1" x14ac:dyDescent="0.25"/>
    <row r="35" spans="5:5" x14ac:dyDescent="0.25">
      <c r="E35" s="25"/>
    </row>
  </sheetData>
  <autoFilter ref="O4:R4">
    <filterColumn colId="0" showButton="0"/>
    <filterColumn colId="1" showButton="0"/>
    <sortState ref="O5:R25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9" orientation="landscape" r:id="rId1"/>
  <ignoredErrors>
    <ignoredError sqref="B24:E26 A23:A26" calculatedColumn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Z163"/>
  <sheetViews>
    <sheetView topLeftCell="A122" zoomScale="70" zoomScaleNormal="70" workbookViewId="0">
      <selection activeCell="N171" sqref="N171"/>
    </sheetView>
  </sheetViews>
  <sheetFormatPr defaultColWidth="9.140625" defaultRowHeight="15" x14ac:dyDescent="0.25"/>
  <cols>
    <col min="1" max="2" width="13.140625" style="47" customWidth="1"/>
    <col min="3" max="3" width="9.5703125" style="47" customWidth="1"/>
    <col min="4" max="4" width="10.140625" style="47" customWidth="1"/>
    <col min="5" max="5" width="8.42578125" style="47" customWidth="1"/>
    <col min="6" max="6" width="11.140625" style="47" bestFit="1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7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7" customWidth="1"/>
    <col min="25" max="25" width="0.28515625" style="47" customWidth="1"/>
    <col min="26" max="26" width="49.28515625" style="47" bestFit="1" customWidth="1"/>
    <col min="27" max="16384" width="9.140625" style="47"/>
  </cols>
  <sheetData>
    <row r="1" spans="1:26" ht="15.75" thickBot="1" x14ac:dyDescent="0.3"/>
    <row r="2" spans="1:26" ht="90.75" thickBot="1" x14ac:dyDescent="0.3">
      <c r="A2" s="49" t="s">
        <v>23</v>
      </c>
      <c r="B2" s="49" t="s">
        <v>50</v>
      </c>
      <c r="C2" s="49" t="s">
        <v>55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76</v>
      </c>
      <c r="I2" s="52" t="s">
        <v>77</v>
      </c>
      <c r="J2" s="52" t="s">
        <v>56</v>
      </c>
      <c r="K2" s="52" t="s">
        <v>61</v>
      </c>
      <c r="L2" s="52" t="s">
        <v>57</v>
      </c>
      <c r="M2" s="52" t="s">
        <v>62</v>
      </c>
      <c r="N2" s="52" t="s">
        <v>58</v>
      </c>
      <c r="O2" s="52" t="s">
        <v>63</v>
      </c>
      <c r="P2" s="52" t="s">
        <v>59</v>
      </c>
      <c r="Q2" s="52" t="s">
        <v>78</v>
      </c>
      <c r="R2" s="52" t="s">
        <v>60</v>
      </c>
      <c r="S2" s="52" t="s">
        <v>128</v>
      </c>
      <c r="T2" s="49" t="s">
        <v>43</v>
      </c>
      <c r="U2" s="49" t="s">
        <v>5</v>
      </c>
      <c r="V2" s="48" t="s">
        <v>2</v>
      </c>
      <c r="W2" s="86" t="s">
        <v>166</v>
      </c>
      <c r="X2" s="87" t="s">
        <v>21</v>
      </c>
      <c r="Y2" s="212" t="s">
        <v>5</v>
      </c>
      <c r="Z2" s="87" t="s">
        <v>7</v>
      </c>
    </row>
    <row r="3" spans="1:26" ht="15.75" thickBot="1" x14ac:dyDescent="0.3">
      <c r="A3" s="214">
        <v>1486756</v>
      </c>
      <c r="B3" s="214" t="s">
        <v>306</v>
      </c>
      <c r="C3" s="452">
        <v>288</v>
      </c>
      <c r="D3" s="452">
        <v>312</v>
      </c>
      <c r="E3" s="459">
        <v>279</v>
      </c>
      <c r="F3" s="460">
        <f>E3/D3</f>
        <v>0.89423076923076927</v>
      </c>
      <c r="G3" s="213">
        <v>45034</v>
      </c>
      <c r="H3" s="202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0"/>
      <c r="U3" s="92"/>
      <c r="V3" s="199"/>
      <c r="W3" s="199"/>
      <c r="X3" s="93" t="s">
        <v>79</v>
      </c>
      <c r="Y3" s="212" t="s">
        <v>5</v>
      </c>
      <c r="Z3" s="84" t="s">
        <v>74</v>
      </c>
    </row>
    <row r="4" spans="1:26" x14ac:dyDescent="0.25">
      <c r="A4" s="55"/>
      <c r="B4" s="56"/>
      <c r="C4" s="56"/>
      <c r="D4" s="56"/>
      <c r="E4" s="56"/>
      <c r="F4" s="56"/>
      <c r="G4" s="57"/>
      <c r="H4" s="64">
        <v>7</v>
      </c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65">
        <v>1</v>
      </c>
      <c r="U4" s="77">
        <f t="shared" ref="U4:U22" si="0">SUM(H4,J4,L4,N4,P4,R4,T4)</f>
        <v>8</v>
      </c>
      <c r="V4" s="216">
        <f>($U4)/$D$3</f>
        <v>2.564102564102564E-2</v>
      </c>
      <c r="W4" s="252">
        <f>D3</f>
        <v>312</v>
      </c>
      <c r="X4" s="198" t="s">
        <v>16</v>
      </c>
      <c r="Y4" s="211">
        <f t="shared" ref="Y4:Y15" si="1">U4</f>
        <v>8</v>
      </c>
      <c r="Z4" s="103"/>
    </row>
    <row r="5" spans="1:26" x14ac:dyDescent="0.25">
      <c r="A5" s="58"/>
      <c r="B5" s="59"/>
      <c r="C5" s="59"/>
      <c r="D5" s="59"/>
      <c r="E5" s="59" t="s">
        <v>218</v>
      </c>
      <c r="F5" s="59"/>
      <c r="G5" s="60"/>
      <c r="H5" s="66">
        <v>6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67"/>
      <c r="U5" s="73">
        <f t="shared" si="0"/>
        <v>6</v>
      </c>
      <c r="V5" s="216">
        <f t="shared" ref="V5:V31" si="2">($U5)/$D$3</f>
        <v>1.9230769230769232E-2</v>
      </c>
      <c r="W5" s="252">
        <f>D3</f>
        <v>312</v>
      </c>
      <c r="X5" s="197" t="s">
        <v>6</v>
      </c>
      <c r="Y5" s="193">
        <f t="shared" si="1"/>
        <v>6</v>
      </c>
      <c r="Z5" s="134"/>
    </row>
    <row r="6" spans="1:26" x14ac:dyDescent="0.25">
      <c r="A6" s="58"/>
      <c r="B6" s="59"/>
      <c r="C6" s="59"/>
      <c r="D6" s="59"/>
      <c r="E6" s="61"/>
      <c r="F6" s="61"/>
      <c r="G6" s="60"/>
      <c r="H6" s="66">
        <v>4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67"/>
      <c r="U6" s="73">
        <f t="shared" si="0"/>
        <v>4</v>
      </c>
      <c r="V6" s="216">
        <f t="shared" si="2"/>
        <v>1.282051282051282E-2</v>
      </c>
      <c r="W6" s="252">
        <f>D3</f>
        <v>312</v>
      </c>
      <c r="X6" s="197" t="s">
        <v>14</v>
      </c>
      <c r="Y6" s="193">
        <f t="shared" si="1"/>
        <v>4</v>
      </c>
      <c r="Z6" s="85"/>
    </row>
    <row r="7" spans="1:26" x14ac:dyDescent="0.25">
      <c r="A7" s="58"/>
      <c r="B7" s="59"/>
      <c r="C7" s="59"/>
      <c r="D7" s="59"/>
      <c r="E7" s="61"/>
      <c r="F7" s="61"/>
      <c r="G7" s="60"/>
      <c r="H7" s="66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67">
        <v>1</v>
      </c>
      <c r="U7" s="73">
        <f t="shared" si="0"/>
        <v>1</v>
      </c>
      <c r="V7" s="216">
        <f t="shared" si="2"/>
        <v>3.205128205128205E-3</v>
      </c>
      <c r="W7" s="252">
        <f>D3</f>
        <v>312</v>
      </c>
      <c r="X7" s="197" t="s">
        <v>15</v>
      </c>
      <c r="Y7" s="193">
        <f t="shared" si="1"/>
        <v>1</v>
      </c>
      <c r="Z7" s="85"/>
    </row>
    <row r="8" spans="1:26" x14ac:dyDescent="0.25">
      <c r="A8" s="58"/>
      <c r="B8" s="59"/>
      <c r="C8" s="59"/>
      <c r="D8" s="59"/>
      <c r="E8" s="61"/>
      <c r="F8" s="61"/>
      <c r="G8" s="60"/>
      <c r="H8" s="66">
        <v>2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67"/>
      <c r="U8" s="73">
        <f t="shared" si="0"/>
        <v>2</v>
      </c>
      <c r="V8" s="216">
        <f t="shared" si="2"/>
        <v>6.41025641025641E-3</v>
      </c>
      <c r="W8" s="252">
        <f>D3</f>
        <v>312</v>
      </c>
      <c r="X8" s="197" t="s">
        <v>32</v>
      </c>
      <c r="Y8" s="193">
        <f t="shared" si="1"/>
        <v>2</v>
      </c>
      <c r="Z8" s="134"/>
    </row>
    <row r="9" spans="1:26" x14ac:dyDescent="0.25">
      <c r="A9" s="58"/>
      <c r="B9" s="59"/>
      <c r="C9" s="59"/>
      <c r="D9" s="59"/>
      <c r="E9" s="61"/>
      <c r="F9" s="61"/>
      <c r="G9" s="60"/>
      <c r="H9" s="66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67"/>
      <c r="U9" s="73">
        <f t="shared" si="0"/>
        <v>0</v>
      </c>
      <c r="V9" s="216">
        <f t="shared" si="2"/>
        <v>0</v>
      </c>
      <c r="W9" s="252">
        <f>D3</f>
        <v>312</v>
      </c>
      <c r="X9" s="197" t="s">
        <v>33</v>
      </c>
      <c r="Y9" s="193">
        <f t="shared" si="1"/>
        <v>0</v>
      </c>
      <c r="Z9" s="134"/>
    </row>
    <row r="10" spans="1:26" x14ac:dyDescent="0.25">
      <c r="A10" s="58"/>
      <c r="B10" s="59"/>
      <c r="C10" s="59"/>
      <c r="D10" s="59"/>
      <c r="E10" s="61"/>
      <c r="F10" s="61"/>
      <c r="G10" s="60"/>
      <c r="H10" s="66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67"/>
      <c r="U10" s="73">
        <f t="shared" si="0"/>
        <v>0</v>
      </c>
      <c r="V10" s="216">
        <f t="shared" si="2"/>
        <v>0</v>
      </c>
      <c r="W10" s="252">
        <f>D3</f>
        <v>312</v>
      </c>
      <c r="X10" s="197" t="s">
        <v>127</v>
      </c>
      <c r="Y10" s="193">
        <f t="shared" si="1"/>
        <v>0</v>
      </c>
      <c r="Z10" s="134"/>
    </row>
    <row r="11" spans="1:26" x14ac:dyDescent="0.25">
      <c r="A11" s="58"/>
      <c r="B11" s="59"/>
      <c r="C11" s="59"/>
      <c r="D11" s="59"/>
      <c r="E11" s="61"/>
      <c r="F11" s="61"/>
      <c r="G11" s="60"/>
      <c r="H11" s="66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67"/>
      <c r="U11" s="73">
        <f t="shared" si="0"/>
        <v>0</v>
      </c>
      <c r="V11" s="216">
        <f t="shared" si="2"/>
        <v>0</v>
      </c>
      <c r="W11" s="252">
        <f>D3</f>
        <v>312</v>
      </c>
      <c r="X11" s="197" t="s">
        <v>31</v>
      </c>
      <c r="Y11" s="193">
        <f t="shared" si="1"/>
        <v>0</v>
      </c>
      <c r="Z11" s="134"/>
    </row>
    <row r="12" spans="1:26" x14ac:dyDescent="0.25">
      <c r="A12" s="58"/>
      <c r="B12" s="59"/>
      <c r="C12" s="59"/>
      <c r="D12" s="59"/>
      <c r="E12" s="61"/>
      <c r="F12" s="61"/>
      <c r="G12" s="60"/>
      <c r="H12" s="66">
        <v>1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67"/>
      <c r="U12" s="73">
        <f t="shared" si="0"/>
        <v>1</v>
      </c>
      <c r="V12" s="216">
        <f t="shared" si="2"/>
        <v>3.205128205128205E-3</v>
      </c>
      <c r="W12" s="252">
        <f>D3</f>
        <v>312</v>
      </c>
      <c r="X12" s="197" t="s">
        <v>0</v>
      </c>
      <c r="Y12" s="193">
        <f t="shared" si="1"/>
        <v>1</v>
      </c>
      <c r="Z12" s="85"/>
    </row>
    <row r="13" spans="1:26" x14ac:dyDescent="0.25">
      <c r="A13" s="58"/>
      <c r="B13" s="59"/>
      <c r="C13" s="59"/>
      <c r="D13" s="59"/>
      <c r="E13" s="61"/>
      <c r="F13" s="61"/>
      <c r="G13" s="60"/>
      <c r="H13" s="66">
        <v>1</v>
      </c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67"/>
      <c r="U13" s="73">
        <f t="shared" si="0"/>
        <v>1</v>
      </c>
      <c r="V13" s="216">
        <f t="shared" si="2"/>
        <v>3.205128205128205E-3</v>
      </c>
      <c r="W13" s="252">
        <f>D3</f>
        <v>312</v>
      </c>
      <c r="X13" s="197" t="s">
        <v>12</v>
      </c>
      <c r="Y13" s="193">
        <f t="shared" si="1"/>
        <v>1</v>
      </c>
      <c r="Z13" s="85"/>
    </row>
    <row r="14" spans="1:26" x14ac:dyDescent="0.25">
      <c r="A14" s="58"/>
      <c r="B14" s="59"/>
      <c r="C14" s="59"/>
      <c r="D14" s="59"/>
      <c r="E14" s="61"/>
      <c r="F14" s="61"/>
      <c r="G14" s="60"/>
      <c r="H14" s="66">
        <v>1</v>
      </c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67"/>
      <c r="U14" s="73">
        <f t="shared" si="0"/>
        <v>1</v>
      </c>
      <c r="V14" s="216">
        <f t="shared" si="2"/>
        <v>3.205128205128205E-3</v>
      </c>
      <c r="W14" s="252">
        <f>D3</f>
        <v>312</v>
      </c>
      <c r="X14" s="197" t="s">
        <v>35</v>
      </c>
      <c r="Y14" s="193">
        <f t="shared" si="1"/>
        <v>1</v>
      </c>
      <c r="Z14" s="134"/>
    </row>
    <row r="15" spans="1:26" x14ac:dyDescent="0.25">
      <c r="A15" s="58"/>
      <c r="B15" s="59"/>
      <c r="C15" s="59"/>
      <c r="D15" s="59"/>
      <c r="E15" s="61"/>
      <c r="F15" s="61"/>
      <c r="G15" s="60"/>
      <c r="H15" s="70"/>
      <c r="I15" s="71"/>
      <c r="J15" s="71">
        <v>1</v>
      </c>
      <c r="K15" s="71"/>
      <c r="L15" s="71"/>
      <c r="M15" s="71"/>
      <c r="N15" s="71"/>
      <c r="O15" s="71"/>
      <c r="P15" s="71"/>
      <c r="Q15" s="71"/>
      <c r="R15" s="71"/>
      <c r="S15" s="71"/>
      <c r="T15" s="72"/>
      <c r="U15" s="192">
        <f t="shared" si="0"/>
        <v>1</v>
      </c>
      <c r="V15" s="216">
        <f t="shared" si="2"/>
        <v>3.205128205128205E-3</v>
      </c>
      <c r="W15" s="252">
        <f>D3</f>
        <v>312</v>
      </c>
      <c r="X15" s="210" t="s">
        <v>29</v>
      </c>
      <c r="Y15" s="193">
        <f t="shared" si="1"/>
        <v>1</v>
      </c>
      <c r="Z15" s="85"/>
    </row>
    <row r="16" spans="1:26" ht="15.75" x14ac:dyDescent="0.25">
      <c r="A16" s="58"/>
      <c r="B16" s="59"/>
      <c r="C16" s="59"/>
      <c r="D16" s="59"/>
      <c r="E16" s="61"/>
      <c r="F16" s="61"/>
      <c r="G16" s="60"/>
      <c r="H16" s="70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2"/>
      <c r="U16" s="192">
        <f t="shared" si="0"/>
        <v>0</v>
      </c>
      <c r="V16" s="216">
        <f t="shared" si="2"/>
        <v>0</v>
      </c>
      <c r="W16" s="252"/>
      <c r="X16" s="365" t="s">
        <v>174</v>
      </c>
      <c r="Y16" s="193"/>
      <c r="Z16" s="85"/>
    </row>
    <row r="17" spans="1:26" x14ac:dyDescent="0.25">
      <c r="A17" s="58"/>
      <c r="B17" s="59"/>
      <c r="C17" s="59"/>
      <c r="D17" s="59"/>
      <c r="E17" s="61"/>
      <c r="F17" s="61"/>
      <c r="G17" s="62"/>
      <c r="H17" s="38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67"/>
      <c r="U17" s="73">
        <f t="shared" si="0"/>
        <v>0</v>
      </c>
      <c r="V17" s="216">
        <f t="shared" si="2"/>
        <v>0</v>
      </c>
      <c r="W17" s="252">
        <f>D3</f>
        <v>312</v>
      </c>
      <c r="X17" s="204" t="s">
        <v>170</v>
      </c>
      <c r="Y17" s="193"/>
      <c r="Z17" s="281"/>
    </row>
    <row r="18" spans="1:26" ht="15.75" thickBot="1" x14ac:dyDescent="0.3">
      <c r="A18" s="58"/>
      <c r="B18" s="59"/>
      <c r="C18" s="59"/>
      <c r="D18" s="59"/>
      <c r="E18" s="61"/>
      <c r="F18" s="61"/>
      <c r="G18" s="60"/>
      <c r="H18" s="209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7"/>
      <c r="U18" s="206">
        <f t="shared" si="0"/>
        <v>0</v>
      </c>
      <c r="V18" s="320">
        <f t="shared" si="2"/>
        <v>0</v>
      </c>
      <c r="W18" s="253">
        <f>D3</f>
        <v>312</v>
      </c>
      <c r="X18" s="205" t="s">
        <v>191</v>
      </c>
      <c r="Y18" s="193">
        <f>U18</f>
        <v>0</v>
      </c>
      <c r="Z18" s="134"/>
    </row>
    <row r="19" spans="1:26" x14ac:dyDescent="0.25">
      <c r="A19" s="58"/>
      <c r="B19" s="59"/>
      <c r="C19" s="59"/>
      <c r="D19" s="59"/>
      <c r="E19" s="61"/>
      <c r="F19" s="61"/>
      <c r="G19" s="60"/>
      <c r="H19" s="64"/>
      <c r="I19" s="182">
        <v>2</v>
      </c>
      <c r="J19" s="76">
        <v>2</v>
      </c>
      <c r="K19" s="76"/>
      <c r="L19" s="76"/>
      <c r="M19" s="76"/>
      <c r="N19" s="76"/>
      <c r="O19" s="76"/>
      <c r="P19" s="76"/>
      <c r="Q19" s="76"/>
      <c r="R19" s="76"/>
      <c r="S19" s="76"/>
      <c r="T19" s="68"/>
      <c r="U19" s="73">
        <f t="shared" si="0"/>
        <v>2</v>
      </c>
      <c r="V19" s="216">
        <f t="shared" si="2"/>
        <v>6.41025641025641E-3</v>
      </c>
      <c r="W19" s="254">
        <f>D3</f>
        <v>312</v>
      </c>
      <c r="X19" s="204" t="s">
        <v>11</v>
      </c>
      <c r="Y19" s="193"/>
      <c r="Z19" s="134"/>
    </row>
    <row r="20" spans="1:26" x14ac:dyDescent="0.25">
      <c r="A20" s="58"/>
      <c r="B20" s="59"/>
      <c r="C20" s="59"/>
      <c r="D20" s="59"/>
      <c r="E20" s="61"/>
      <c r="F20" s="61"/>
      <c r="G20" s="60"/>
      <c r="H20" s="66"/>
      <c r="I20" s="38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67"/>
      <c r="U20" s="73">
        <f t="shared" si="0"/>
        <v>0</v>
      </c>
      <c r="V20" s="216">
        <f t="shared" si="2"/>
        <v>0</v>
      </c>
      <c r="W20" s="252">
        <f>D3</f>
        <v>312</v>
      </c>
      <c r="X20" s="197" t="s">
        <v>30</v>
      </c>
      <c r="Y20" s="193">
        <f t="shared" ref="Y20:Y40" si="3">U20</f>
        <v>0</v>
      </c>
      <c r="Z20" s="359" t="s">
        <v>196</v>
      </c>
    </row>
    <row r="21" spans="1:26" x14ac:dyDescent="0.25">
      <c r="A21" s="58"/>
      <c r="B21" s="59"/>
      <c r="C21" s="59"/>
      <c r="D21" s="59"/>
      <c r="E21" s="61"/>
      <c r="F21" s="61"/>
      <c r="G21" s="60"/>
      <c r="H21" s="66"/>
      <c r="I21" s="38">
        <v>3</v>
      </c>
      <c r="J21" s="75">
        <v>1</v>
      </c>
      <c r="K21" s="75"/>
      <c r="L21" s="75"/>
      <c r="M21" s="75"/>
      <c r="N21" s="75"/>
      <c r="O21" s="75"/>
      <c r="P21" s="75"/>
      <c r="Q21" s="75"/>
      <c r="R21" s="75"/>
      <c r="S21" s="75"/>
      <c r="T21" s="67"/>
      <c r="U21" s="73">
        <f t="shared" si="0"/>
        <v>1</v>
      </c>
      <c r="V21" s="216">
        <f t="shared" si="2"/>
        <v>3.205128205128205E-3</v>
      </c>
      <c r="W21" s="252">
        <f>D3</f>
        <v>312</v>
      </c>
      <c r="X21" s="197" t="s">
        <v>3</v>
      </c>
      <c r="Y21" s="193">
        <f t="shared" si="3"/>
        <v>1</v>
      </c>
      <c r="Z21" s="359" t="s">
        <v>307</v>
      </c>
    </row>
    <row r="22" spans="1:26" x14ac:dyDescent="0.25">
      <c r="A22" s="58"/>
      <c r="B22" s="59"/>
      <c r="C22" s="59"/>
      <c r="D22" s="59"/>
      <c r="E22" s="61"/>
      <c r="F22" s="61"/>
      <c r="G22" s="60"/>
      <c r="H22" s="66"/>
      <c r="I22" s="38">
        <v>9</v>
      </c>
      <c r="J22" s="75">
        <v>3</v>
      </c>
      <c r="K22" s="75"/>
      <c r="L22" s="75"/>
      <c r="M22" s="75"/>
      <c r="N22" s="75"/>
      <c r="O22" s="75"/>
      <c r="P22" s="75"/>
      <c r="Q22" s="75"/>
      <c r="R22" s="75"/>
      <c r="S22" s="75"/>
      <c r="T22" s="67"/>
      <c r="U22" s="73">
        <f t="shared" si="0"/>
        <v>3</v>
      </c>
      <c r="V22" s="216">
        <f t="shared" si="2"/>
        <v>9.6153846153846159E-3</v>
      </c>
      <c r="W22" s="252">
        <f>D3</f>
        <v>312</v>
      </c>
      <c r="X22" s="197" t="s">
        <v>8</v>
      </c>
      <c r="Y22" s="193">
        <f t="shared" si="3"/>
        <v>3</v>
      </c>
      <c r="Z22" s="433"/>
    </row>
    <row r="23" spans="1:26" x14ac:dyDescent="0.25">
      <c r="A23" s="58"/>
      <c r="B23" s="59"/>
      <c r="C23" s="59"/>
      <c r="D23" s="59"/>
      <c r="E23" s="61"/>
      <c r="F23" s="61"/>
      <c r="G23" s="60"/>
      <c r="H23" s="66"/>
      <c r="I23" s="38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67"/>
      <c r="U23" s="73">
        <f>SUM(H23,J23,L23,N23,P23,R23,T23)</f>
        <v>0</v>
      </c>
      <c r="V23" s="216">
        <f t="shared" si="2"/>
        <v>0</v>
      </c>
      <c r="W23" s="252">
        <f>D3</f>
        <v>312</v>
      </c>
      <c r="X23" s="197" t="s">
        <v>9</v>
      </c>
      <c r="Y23" s="193">
        <f t="shared" si="3"/>
        <v>0</v>
      </c>
      <c r="Z23" s="439"/>
    </row>
    <row r="24" spans="1:26" x14ac:dyDescent="0.25">
      <c r="A24" s="58"/>
      <c r="B24" s="59"/>
      <c r="C24" s="59"/>
      <c r="D24" s="59"/>
      <c r="E24" s="61"/>
      <c r="F24" s="61"/>
      <c r="G24" s="60"/>
      <c r="H24" s="66"/>
      <c r="I24" s="38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67"/>
      <c r="U24" s="73">
        <f t="shared" ref="U24:U31" si="4">SUM(H24,J24,L24,N24,P24,R24,T24)</f>
        <v>0</v>
      </c>
      <c r="V24" s="216">
        <f t="shared" si="2"/>
        <v>0</v>
      </c>
      <c r="W24" s="252">
        <f>D3</f>
        <v>312</v>
      </c>
      <c r="X24" s="197" t="s">
        <v>81</v>
      </c>
      <c r="Y24" s="193">
        <f t="shared" si="3"/>
        <v>0</v>
      </c>
      <c r="Z24" s="359"/>
    </row>
    <row r="25" spans="1:26" x14ac:dyDescent="0.25">
      <c r="A25" s="58"/>
      <c r="B25" s="59"/>
      <c r="C25" s="59"/>
      <c r="D25" s="59"/>
      <c r="E25" s="61"/>
      <c r="F25" s="61"/>
      <c r="G25" s="60"/>
      <c r="H25" s="132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67"/>
      <c r="U25" s="73">
        <f t="shared" si="4"/>
        <v>0</v>
      </c>
      <c r="V25" s="216">
        <f t="shared" si="2"/>
        <v>0</v>
      </c>
      <c r="W25" s="252">
        <f>D3</f>
        <v>312</v>
      </c>
      <c r="X25" s="197" t="s">
        <v>20</v>
      </c>
      <c r="Y25" s="193">
        <f t="shared" si="3"/>
        <v>0</v>
      </c>
      <c r="Z25" s="352"/>
    </row>
    <row r="26" spans="1:26" x14ac:dyDescent="0.25">
      <c r="A26" s="58"/>
      <c r="B26" s="59"/>
      <c r="C26" s="59"/>
      <c r="D26" s="59"/>
      <c r="E26" s="61"/>
      <c r="F26" s="61"/>
      <c r="G26" s="60"/>
      <c r="H26" s="66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67"/>
      <c r="U26" s="73">
        <f t="shared" si="4"/>
        <v>0</v>
      </c>
      <c r="V26" s="216">
        <f t="shared" si="2"/>
        <v>0</v>
      </c>
      <c r="W26" s="252">
        <f>D3</f>
        <v>312</v>
      </c>
      <c r="X26" s="197" t="s">
        <v>82</v>
      </c>
      <c r="Y26" s="193">
        <f t="shared" si="3"/>
        <v>0</v>
      </c>
      <c r="Z26" s="352"/>
    </row>
    <row r="27" spans="1:26" x14ac:dyDescent="0.25">
      <c r="A27" s="58"/>
      <c r="B27" s="59"/>
      <c r="C27" s="59"/>
      <c r="D27" s="59"/>
      <c r="E27" s="61"/>
      <c r="F27" s="61"/>
      <c r="G27" s="60"/>
      <c r="H27" s="66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67"/>
      <c r="U27" s="73">
        <f t="shared" si="4"/>
        <v>0</v>
      </c>
      <c r="V27" s="216">
        <f t="shared" si="2"/>
        <v>0</v>
      </c>
      <c r="W27" s="252">
        <f>D3</f>
        <v>312</v>
      </c>
      <c r="X27" s="197" t="s">
        <v>10</v>
      </c>
      <c r="Y27" s="193">
        <f t="shared" si="3"/>
        <v>0</v>
      </c>
      <c r="Z27" s="103"/>
    </row>
    <row r="28" spans="1:26" x14ac:dyDescent="0.25">
      <c r="A28" s="58"/>
      <c r="B28" s="59"/>
      <c r="C28" s="59"/>
      <c r="D28" s="59"/>
      <c r="E28" s="61"/>
      <c r="F28" s="61"/>
      <c r="G28" s="60"/>
      <c r="H28" s="66"/>
      <c r="I28" s="75">
        <v>1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67"/>
      <c r="U28" s="73">
        <f t="shared" si="4"/>
        <v>0</v>
      </c>
      <c r="V28" s="216">
        <f t="shared" si="2"/>
        <v>0</v>
      </c>
      <c r="W28" s="252">
        <f>D3</f>
        <v>312</v>
      </c>
      <c r="X28" s="197" t="s">
        <v>13</v>
      </c>
      <c r="Y28" s="193">
        <f t="shared" si="3"/>
        <v>0</v>
      </c>
      <c r="Z28" s="352"/>
    </row>
    <row r="29" spans="1:26" x14ac:dyDescent="0.25">
      <c r="A29" s="58"/>
      <c r="B29" s="59"/>
      <c r="C29" s="59"/>
      <c r="D29" s="59"/>
      <c r="E29" s="61"/>
      <c r="F29" s="61"/>
      <c r="G29" s="60"/>
      <c r="H29" s="66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67"/>
      <c r="U29" s="73">
        <f t="shared" si="4"/>
        <v>0</v>
      </c>
      <c r="V29" s="216">
        <f t="shared" si="2"/>
        <v>0</v>
      </c>
      <c r="W29" s="252">
        <f>D3</f>
        <v>312</v>
      </c>
      <c r="X29" s="197" t="s">
        <v>126</v>
      </c>
      <c r="Y29" s="193">
        <f t="shared" si="3"/>
        <v>0</v>
      </c>
      <c r="Z29" s="352"/>
    </row>
    <row r="30" spans="1:26" x14ac:dyDescent="0.25">
      <c r="A30" s="58"/>
      <c r="B30" s="59"/>
      <c r="C30" s="59"/>
      <c r="D30" s="59"/>
      <c r="E30" s="61"/>
      <c r="F30" s="61"/>
      <c r="G30" s="60"/>
      <c r="H30" s="66"/>
      <c r="I30" s="75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7"/>
      <c r="U30" s="73">
        <f t="shared" si="4"/>
        <v>0</v>
      </c>
      <c r="V30" s="216">
        <f t="shared" si="2"/>
        <v>0</v>
      </c>
      <c r="W30" s="252">
        <f>D3</f>
        <v>312</v>
      </c>
      <c r="X30" s="197" t="s">
        <v>84</v>
      </c>
      <c r="Y30" s="193">
        <f t="shared" si="3"/>
        <v>0</v>
      </c>
      <c r="Z30" s="352"/>
    </row>
    <row r="31" spans="1:26" ht="15.75" thickBot="1" x14ac:dyDescent="0.3">
      <c r="A31" s="58"/>
      <c r="B31" s="59"/>
      <c r="C31" s="59"/>
      <c r="D31" s="59"/>
      <c r="E31" s="61"/>
      <c r="F31" s="61"/>
      <c r="G31" s="60"/>
      <c r="H31" s="70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2"/>
      <c r="U31" s="73">
        <f t="shared" si="4"/>
        <v>0</v>
      </c>
      <c r="V31" s="216">
        <f t="shared" si="2"/>
        <v>0</v>
      </c>
      <c r="W31" s="253">
        <f>D3</f>
        <v>312</v>
      </c>
      <c r="X31" s="203" t="s">
        <v>100</v>
      </c>
      <c r="Y31" s="193">
        <f t="shared" si="3"/>
        <v>0</v>
      </c>
      <c r="Z31" s="103"/>
    </row>
    <row r="32" spans="1:26" ht="15.75" thickBot="1" x14ac:dyDescent="0.3">
      <c r="A32" s="58"/>
      <c r="B32" s="59"/>
      <c r="C32" s="59"/>
      <c r="D32" s="59"/>
      <c r="E32" s="61"/>
      <c r="F32" s="61"/>
      <c r="G32" s="60"/>
      <c r="H32" s="202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0"/>
      <c r="U32" s="199"/>
      <c r="V32" s="261"/>
      <c r="W32" s="305"/>
      <c r="X32" s="124" t="s">
        <v>85</v>
      </c>
      <c r="Y32" s="193">
        <f t="shared" si="3"/>
        <v>0</v>
      </c>
      <c r="Z32" s="103"/>
    </row>
    <row r="33" spans="1:26" x14ac:dyDescent="0.25">
      <c r="A33" s="58"/>
      <c r="B33" s="59"/>
      <c r="C33" s="59"/>
      <c r="D33" s="59"/>
      <c r="E33" s="61"/>
      <c r="F33" s="61"/>
      <c r="G33" s="62"/>
      <c r="H33" s="6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65"/>
      <c r="U33" s="78">
        <f t="shared" ref="U33:U39" si="5">SUM(H33,J33,L33,N33,P33,R33,T33)</f>
        <v>0</v>
      </c>
      <c r="V33" s="216">
        <f>($U33)/$D$3</f>
        <v>0</v>
      </c>
      <c r="W33" s="252">
        <f>D3</f>
        <v>312</v>
      </c>
      <c r="X33" s="198" t="s">
        <v>84</v>
      </c>
      <c r="Y33" s="193">
        <f t="shared" si="3"/>
        <v>0</v>
      </c>
      <c r="Z33" s="103"/>
    </row>
    <row r="34" spans="1:26" x14ac:dyDescent="0.25">
      <c r="A34" s="58"/>
      <c r="B34" s="59"/>
      <c r="C34" s="59"/>
      <c r="D34" s="59"/>
      <c r="E34" s="61"/>
      <c r="F34" s="61"/>
      <c r="G34" s="62"/>
      <c r="H34" s="66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67"/>
      <c r="U34" s="73">
        <f t="shared" si="5"/>
        <v>0</v>
      </c>
      <c r="V34" s="216">
        <f t="shared" ref="V34:V39" si="6">($U34)/$D$3</f>
        <v>0</v>
      </c>
      <c r="W34" s="252">
        <f>D3</f>
        <v>312</v>
      </c>
      <c r="X34" s="197" t="s">
        <v>87</v>
      </c>
      <c r="Y34" s="193">
        <f t="shared" si="3"/>
        <v>0</v>
      </c>
      <c r="Z34" s="464" t="s">
        <v>308</v>
      </c>
    </row>
    <row r="35" spans="1:26" x14ac:dyDescent="0.25">
      <c r="A35" s="58"/>
      <c r="B35" s="59"/>
      <c r="C35" s="59"/>
      <c r="D35" s="59"/>
      <c r="E35" s="61"/>
      <c r="F35" s="61"/>
      <c r="G35" s="62"/>
      <c r="H35" s="66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67"/>
      <c r="U35" s="73">
        <f t="shared" si="5"/>
        <v>0</v>
      </c>
      <c r="V35" s="216">
        <f t="shared" si="6"/>
        <v>0</v>
      </c>
      <c r="W35" s="252">
        <f>D3</f>
        <v>312</v>
      </c>
      <c r="X35" s="197" t="s">
        <v>100</v>
      </c>
      <c r="Y35" s="193">
        <f t="shared" si="3"/>
        <v>0</v>
      </c>
      <c r="Z35" s="439" t="s">
        <v>309</v>
      </c>
    </row>
    <row r="36" spans="1:26" x14ac:dyDescent="0.25">
      <c r="A36" s="58"/>
      <c r="B36" s="59"/>
      <c r="C36" s="59"/>
      <c r="D36" s="59"/>
      <c r="E36" s="61"/>
      <c r="F36" s="61"/>
      <c r="G36" s="62"/>
      <c r="H36" s="66">
        <v>2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67"/>
      <c r="U36" s="73">
        <f t="shared" si="5"/>
        <v>2</v>
      </c>
      <c r="V36" s="216">
        <f t="shared" si="6"/>
        <v>6.41025641025641E-3</v>
      </c>
      <c r="W36" s="252">
        <f>D3</f>
        <v>312</v>
      </c>
      <c r="X36" s="197" t="s">
        <v>39</v>
      </c>
      <c r="Y36" s="193">
        <f t="shared" si="3"/>
        <v>2</v>
      </c>
      <c r="Z36" s="439" t="s">
        <v>283</v>
      </c>
    </row>
    <row r="37" spans="1:26" x14ac:dyDescent="0.25">
      <c r="A37" s="58"/>
      <c r="B37" s="59"/>
      <c r="C37" s="59"/>
      <c r="D37" s="59"/>
      <c r="E37" s="61"/>
      <c r="F37" s="61"/>
      <c r="G37" s="62"/>
      <c r="H37" s="66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67"/>
      <c r="U37" s="73">
        <f t="shared" si="5"/>
        <v>0</v>
      </c>
      <c r="V37" s="216">
        <f t="shared" si="6"/>
        <v>0</v>
      </c>
      <c r="W37" s="252">
        <f>D3</f>
        <v>312</v>
      </c>
      <c r="X37" s="197" t="s">
        <v>170</v>
      </c>
      <c r="Y37" s="193">
        <f t="shared" si="3"/>
        <v>0</v>
      </c>
      <c r="Z37" s="103"/>
    </row>
    <row r="38" spans="1:26" x14ac:dyDescent="0.25">
      <c r="A38" s="58"/>
      <c r="B38" s="59"/>
      <c r="C38" s="59"/>
      <c r="D38" s="59"/>
      <c r="E38" s="61"/>
      <c r="F38" s="61"/>
      <c r="G38" s="62"/>
      <c r="H38" s="66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67"/>
      <c r="U38" s="73">
        <f t="shared" si="5"/>
        <v>0</v>
      </c>
      <c r="V38" s="216">
        <f t="shared" si="6"/>
        <v>0</v>
      </c>
      <c r="W38" s="252">
        <f>D3</f>
        <v>312</v>
      </c>
      <c r="X38" s="197" t="s">
        <v>89</v>
      </c>
      <c r="Y38" s="193">
        <f t="shared" si="3"/>
        <v>0</v>
      </c>
      <c r="Z38" s="85"/>
    </row>
    <row r="39" spans="1:26" ht="15.75" thickBot="1" x14ac:dyDescent="0.3">
      <c r="A39" s="188"/>
      <c r="B39" s="189"/>
      <c r="C39" s="189"/>
      <c r="D39" s="189"/>
      <c r="E39" s="190"/>
      <c r="F39" s="190"/>
      <c r="G39" s="196"/>
      <c r="H39" s="70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2"/>
      <c r="U39" s="192">
        <f t="shared" si="5"/>
        <v>0</v>
      </c>
      <c r="V39" s="320">
        <f t="shared" si="6"/>
        <v>0</v>
      </c>
      <c r="W39" s="253">
        <f>D3</f>
        <v>312</v>
      </c>
      <c r="X39" s="304" t="s">
        <v>75</v>
      </c>
      <c r="Y39" s="193">
        <f t="shared" si="3"/>
        <v>0</v>
      </c>
      <c r="Z39" s="195"/>
    </row>
    <row r="40" spans="1:26" ht="15.75" thickBot="1" x14ac:dyDescent="0.3">
      <c r="G40" s="53" t="s">
        <v>5</v>
      </c>
      <c r="H40" s="63">
        <f t="shared" ref="H40:T40" si="7">SUM(H4:H39)</f>
        <v>24</v>
      </c>
      <c r="I40" s="63">
        <f t="shared" si="7"/>
        <v>15</v>
      </c>
      <c r="J40" s="63">
        <f t="shared" si="7"/>
        <v>7</v>
      </c>
      <c r="K40" s="63">
        <f t="shared" si="7"/>
        <v>0</v>
      </c>
      <c r="L40" s="63">
        <f t="shared" si="7"/>
        <v>0</v>
      </c>
      <c r="M40" s="63">
        <f t="shared" si="7"/>
        <v>0</v>
      </c>
      <c r="N40" s="63">
        <f t="shared" si="7"/>
        <v>0</v>
      </c>
      <c r="O40" s="63">
        <f t="shared" si="7"/>
        <v>0</v>
      </c>
      <c r="P40" s="63">
        <f t="shared" si="7"/>
        <v>0</v>
      </c>
      <c r="Q40" s="63">
        <f t="shared" si="7"/>
        <v>0</v>
      </c>
      <c r="R40" s="63">
        <f t="shared" si="7"/>
        <v>0</v>
      </c>
      <c r="S40" s="63">
        <f t="shared" si="7"/>
        <v>0</v>
      </c>
      <c r="T40" s="63">
        <f t="shared" si="7"/>
        <v>2</v>
      </c>
      <c r="U40" s="79">
        <f>SUM(H40,J40,L40,N40,P40,R40,T40)</f>
        <v>33</v>
      </c>
      <c r="V40" s="216">
        <f>($U40)/$D$3</f>
        <v>0.10576923076923077</v>
      </c>
      <c r="W40" s="253">
        <f>D3</f>
        <v>312</v>
      </c>
      <c r="X40" s="194"/>
      <c r="Y40" s="193">
        <f t="shared" si="3"/>
        <v>33</v>
      </c>
      <c r="Z40" s="14"/>
    </row>
    <row r="42" spans="1:26" ht="15.75" thickBot="1" x14ac:dyDescent="0.3"/>
    <row r="43" spans="1:26" ht="90.75" thickBot="1" x14ac:dyDescent="0.3">
      <c r="A43" s="49" t="s">
        <v>23</v>
      </c>
      <c r="B43" s="49" t="s">
        <v>50</v>
      </c>
      <c r="C43" s="49" t="s">
        <v>55</v>
      </c>
      <c r="D43" s="49" t="s">
        <v>18</v>
      </c>
      <c r="E43" s="48" t="s">
        <v>17</v>
      </c>
      <c r="F43" s="50" t="s">
        <v>1</v>
      </c>
      <c r="G43" s="51" t="s">
        <v>24</v>
      </c>
      <c r="H43" s="52" t="s">
        <v>76</v>
      </c>
      <c r="I43" s="52" t="s">
        <v>77</v>
      </c>
      <c r="J43" s="52" t="s">
        <v>56</v>
      </c>
      <c r="K43" s="52" t="s">
        <v>61</v>
      </c>
      <c r="L43" s="52" t="s">
        <v>57</v>
      </c>
      <c r="M43" s="52" t="s">
        <v>62</v>
      </c>
      <c r="N43" s="52" t="s">
        <v>58</v>
      </c>
      <c r="O43" s="52" t="s">
        <v>63</v>
      </c>
      <c r="P43" s="52" t="s">
        <v>59</v>
      </c>
      <c r="Q43" s="52" t="s">
        <v>78</v>
      </c>
      <c r="R43" s="52" t="s">
        <v>60</v>
      </c>
      <c r="S43" s="52" t="s">
        <v>128</v>
      </c>
      <c r="T43" s="49" t="s">
        <v>43</v>
      </c>
      <c r="U43" s="49" t="s">
        <v>5</v>
      </c>
      <c r="V43" s="48" t="s">
        <v>2</v>
      </c>
      <c r="W43" s="86" t="s">
        <v>166</v>
      </c>
      <c r="X43" s="87" t="s">
        <v>21</v>
      </c>
      <c r="Y43" s="212" t="s">
        <v>5</v>
      </c>
      <c r="Z43" s="87" t="s">
        <v>7</v>
      </c>
    </row>
    <row r="44" spans="1:26" ht="15.75" thickBot="1" x14ac:dyDescent="0.3">
      <c r="A44" s="214">
        <v>1486324</v>
      </c>
      <c r="B44" s="214" t="s">
        <v>306</v>
      </c>
      <c r="C44" s="452">
        <v>288</v>
      </c>
      <c r="D44" s="452">
        <v>303</v>
      </c>
      <c r="E44" s="459">
        <v>277</v>
      </c>
      <c r="F44" s="460">
        <f>E44/D44</f>
        <v>0.91419141914191415</v>
      </c>
      <c r="G44" s="213">
        <v>45054</v>
      </c>
      <c r="H44" s="202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0"/>
      <c r="U44" s="92"/>
      <c r="V44" s="199"/>
      <c r="W44" s="199"/>
      <c r="X44" s="93" t="s">
        <v>79</v>
      </c>
      <c r="Y44" s="212" t="s">
        <v>5</v>
      </c>
      <c r="Z44" s="84" t="s">
        <v>74</v>
      </c>
    </row>
    <row r="45" spans="1:26" x14ac:dyDescent="0.25">
      <c r="A45" s="55"/>
      <c r="B45" s="56"/>
      <c r="C45" s="56"/>
      <c r="D45" s="56"/>
      <c r="E45" s="56"/>
      <c r="F45" s="56"/>
      <c r="G45" s="57"/>
      <c r="H45" s="64">
        <v>4</v>
      </c>
      <c r="I45" s="74"/>
      <c r="J45" s="74">
        <v>1</v>
      </c>
      <c r="K45" s="74"/>
      <c r="L45" s="74"/>
      <c r="M45" s="74"/>
      <c r="N45" s="74"/>
      <c r="O45" s="74"/>
      <c r="P45" s="74"/>
      <c r="Q45" s="74"/>
      <c r="R45" s="74"/>
      <c r="S45" s="74"/>
      <c r="T45" s="65">
        <v>2</v>
      </c>
      <c r="U45" s="77">
        <f t="shared" ref="U45:U63" si="8">SUM(H45,J45,L45,N45,P45,R45,T45)</f>
        <v>7</v>
      </c>
      <c r="V45" s="216">
        <f>($U45)/$D$44</f>
        <v>2.3102310231023101E-2</v>
      </c>
      <c r="W45" s="252">
        <f>D44</f>
        <v>303</v>
      </c>
      <c r="X45" s="198" t="s">
        <v>16</v>
      </c>
      <c r="Y45" s="211">
        <f t="shared" ref="Y45:Y56" si="9">U45</f>
        <v>7</v>
      </c>
      <c r="Z45" s="103"/>
    </row>
    <row r="46" spans="1:26" x14ac:dyDescent="0.25">
      <c r="A46" s="58"/>
      <c r="B46" s="59"/>
      <c r="C46" s="59"/>
      <c r="D46" s="59"/>
      <c r="E46" s="59" t="s">
        <v>218</v>
      </c>
      <c r="F46" s="59"/>
      <c r="G46" s="60"/>
      <c r="H46" s="66">
        <v>1</v>
      </c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67">
        <v>2</v>
      </c>
      <c r="U46" s="73">
        <f t="shared" si="8"/>
        <v>3</v>
      </c>
      <c r="V46" s="216">
        <f t="shared" ref="V46:V72" si="10">($U46)/$D$44</f>
        <v>9.9009900990099011E-3</v>
      </c>
      <c r="W46" s="252">
        <f>D44</f>
        <v>303</v>
      </c>
      <c r="X46" s="197" t="s">
        <v>6</v>
      </c>
      <c r="Y46" s="193">
        <f t="shared" si="9"/>
        <v>3</v>
      </c>
      <c r="Z46" s="134"/>
    </row>
    <row r="47" spans="1:26" x14ac:dyDescent="0.25">
      <c r="A47" s="58"/>
      <c r="B47" s="59"/>
      <c r="C47" s="59"/>
      <c r="D47" s="59"/>
      <c r="E47" s="61"/>
      <c r="F47" s="61"/>
      <c r="G47" s="60"/>
      <c r="H47" s="66">
        <v>1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67"/>
      <c r="U47" s="73">
        <f t="shared" si="8"/>
        <v>1</v>
      </c>
      <c r="V47" s="216">
        <f t="shared" si="10"/>
        <v>3.3003300330033004E-3</v>
      </c>
      <c r="W47" s="252">
        <f>D44</f>
        <v>303</v>
      </c>
      <c r="X47" s="197" t="s">
        <v>14</v>
      </c>
      <c r="Y47" s="193">
        <f t="shared" si="9"/>
        <v>1</v>
      </c>
      <c r="Z47" s="85"/>
    </row>
    <row r="48" spans="1:26" x14ac:dyDescent="0.25">
      <c r="A48" s="58"/>
      <c r="B48" s="59"/>
      <c r="C48" s="59"/>
      <c r="D48" s="59"/>
      <c r="E48" s="61"/>
      <c r="F48" s="61"/>
      <c r="G48" s="60"/>
      <c r="H48" s="66">
        <v>2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67">
        <v>1</v>
      </c>
      <c r="U48" s="73">
        <f t="shared" si="8"/>
        <v>3</v>
      </c>
      <c r="V48" s="216">
        <f t="shared" si="10"/>
        <v>9.9009900990099011E-3</v>
      </c>
      <c r="W48" s="252">
        <f>D44</f>
        <v>303</v>
      </c>
      <c r="X48" s="197" t="s">
        <v>15</v>
      </c>
      <c r="Y48" s="193">
        <f t="shared" si="9"/>
        <v>3</v>
      </c>
      <c r="Z48" s="85"/>
    </row>
    <row r="49" spans="1:26" x14ac:dyDescent="0.25">
      <c r="A49" s="58"/>
      <c r="B49" s="59"/>
      <c r="C49" s="59"/>
      <c r="D49" s="59"/>
      <c r="E49" s="61"/>
      <c r="F49" s="61"/>
      <c r="G49" s="60"/>
      <c r="H49" s="66">
        <v>3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67"/>
      <c r="U49" s="73">
        <f t="shared" si="8"/>
        <v>3</v>
      </c>
      <c r="V49" s="216">
        <f t="shared" si="10"/>
        <v>9.9009900990099011E-3</v>
      </c>
      <c r="W49" s="252">
        <f>D44</f>
        <v>303</v>
      </c>
      <c r="X49" s="197" t="s">
        <v>32</v>
      </c>
      <c r="Y49" s="193">
        <f t="shared" si="9"/>
        <v>3</v>
      </c>
      <c r="Z49" s="134"/>
    </row>
    <row r="50" spans="1:26" x14ac:dyDescent="0.25">
      <c r="A50" s="58"/>
      <c r="B50" s="59"/>
      <c r="C50" s="59"/>
      <c r="D50" s="59"/>
      <c r="E50" s="61"/>
      <c r="F50" s="61"/>
      <c r="G50" s="60"/>
      <c r="H50" s="66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67"/>
      <c r="U50" s="73">
        <f t="shared" si="8"/>
        <v>0</v>
      </c>
      <c r="V50" s="216">
        <f t="shared" si="10"/>
        <v>0</v>
      </c>
      <c r="W50" s="252">
        <f>D44</f>
        <v>303</v>
      </c>
      <c r="X50" s="197" t="s">
        <v>33</v>
      </c>
      <c r="Y50" s="193">
        <f t="shared" si="9"/>
        <v>0</v>
      </c>
      <c r="Z50" s="134"/>
    </row>
    <row r="51" spans="1:26" x14ac:dyDescent="0.25">
      <c r="A51" s="58"/>
      <c r="B51" s="59"/>
      <c r="C51" s="59"/>
      <c r="D51" s="59"/>
      <c r="E51" s="61"/>
      <c r="F51" s="61"/>
      <c r="G51" s="60"/>
      <c r="H51" s="66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67"/>
      <c r="U51" s="73">
        <f t="shared" si="8"/>
        <v>0</v>
      </c>
      <c r="V51" s="216">
        <f t="shared" si="10"/>
        <v>0</v>
      </c>
      <c r="W51" s="252">
        <f>D44</f>
        <v>303</v>
      </c>
      <c r="X51" s="197" t="s">
        <v>127</v>
      </c>
      <c r="Y51" s="193">
        <f t="shared" si="9"/>
        <v>0</v>
      </c>
      <c r="Z51" s="134"/>
    </row>
    <row r="52" spans="1:26" x14ac:dyDescent="0.25">
      <c r="A52" s="58"/>
      <c r="B52" s="59"/>
      <c r="C52" s="59"/>
      <c r="D52" s="59"/>
      <c r="E52" s="61"/>
      <c r="F52" s="61"/>
      <c r="G52" s="60"/>
      <c r="H52" s="66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67"/>
      <c r="U52" s="73">
        <f t="shared" si="8"/>
        <v>0</v>
      </c>
      <c r="V52" s="216">
        <f t="shared" si="10"/>
        <v>0</v>
      </c>
      <c r="W52" s="252">
        <f>D44</f>
        <v>303</v>
      </c>
      <c r="X52" s="197" t="s">
        <v>31</v>
      </c>
      <c r="Y52" s="193">
        <f t="shared" si="9"/>
        <v>0</v>
      </c>
      <c r="Z52" s="134"/>
    </row>
    <row r="53" spans="1:26" x14ac:dyDescent="0.25">
      <c r="A53" s="58"/>
      <c r="B53" s="59"/>
      <c r="C53" s="59"/>
      <c r="D53" s="59"/>
      <c r="E53" s="61"/>
      <c r="F53" s="61"/>
      <c r="G53" s="60"/>
      <c r="H53" s="66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67"/>
      <c r="U53" s="73">
        <f t="shared" si="8"/>
        <v>0</v>
      </c>
      <c r="V53" s="216">
        <f t="shared" si="10"/>
        <v>0</v>
      </c>
      <c r="W53" s="252">
        <f>D44</f>
        <v>303</v>
      </c>
      <c r="X53" s="197" t="s">
        <v>0</v>
      </c>
      <c r="Y53" s="193">
        <f t="shared" si="9"/>
        <v>0</v>
      </c>
      <c r="Z53" s="85"/>
    </row>
    <row r="54" spans="1:26" x14ac:dyDescent="0.25">
      <c r="A54" s="58"/>
      <c r="B54" s="59"/>
      <c r="C54" s="59"/>
      <c r="D54" s="59"/>
      <c r="E54" s="61"/>
      <c r="F54" s="61"/>
      <c r="G54" s="60"/>
      <c r="H54" s="66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>
        <v>1</v>
      </c>
      <c r="T54" s="67"/>
      <c r="U54" s="73">
        <f t="shared" si="8"/>
        <v>0</v>
      </c>
      <c r="V54" s="216">
        <f t="shared" si="10"/>
        <v>0</v>
      </c>
      <c r="W54" s="252">
        <f>D44</f>
        <v>303</v>
      </c>
      <c r="X54" s="197" t="s">
        <v>12</v>
      </c>
      <c r="Y54" s="193">
        <f t="shared" si="9"/>
        <v>0</v>
      </c>
      <c r="Z54" s="85"/>
    </row>
    <row r="55" spans="1:26" x14ac:dyDescent="0.25">
      <c r="A55" s="58"/>
      <c r="B55" s="59"/>
      <c r="C55" s="59"/>
      <c r="D55" s="59"/>
      <c r="E55" s="61"/>
      <c r="F55" s="61"/>
      <c r="G55" s="60"/>
      <c r="H55" s="66">
        <v>1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67"/>
      <c r="U55" s="73">
        <f t="shared" si="8"/>
        <v>1</v>
      </c>
      <c r="V55" s="216">
        <f t="shared" si="10"/>
        <v>3.3003300330033004E-3</v>
      </c>
      <c r="W55" s="252">
        <f>D44</f>
        <v>303</v>
      </c>
      <c r="X55" s="197" t="s">
        <v>35</v>
      </c>
      <c r="Y55" s="193">
        <f t="shared" si="9"/>
        <v>1</v>
      </c>
      <c r="Z55" s="134"/>
    </row>
    <row r="56" spans="1:26" x14ac:dyDescent="0.25">
      <c r="A56" s="58"/>
      <c r="B56" s="59"/>
      <c r="C56" s="59"/>
      <c r="D56" s="59"/>
      <c r="E56" s="61"/>
      <c r="F56" s="61"/>
      <c r="G56" s="60"/>
      <c r="H56" s="70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2"/>
      <c r="U56" s="192">
        <f t="shared" si="8"/>
        <v>0</v>
      </c>
      <c r="V56" s="216">
        <f t="shared" si="10"/>
        <v>0</v>
      </c>
      <c r="W56" s="252">
        <f>D44</f>
        <v>303</v>
      </c>
      <c r="X56" s="210" t="s">
        <v>29</v>
      </c>
      <c r="Y56" s="193">
        <f t="shared" si="9"/>
        <v>0</v>
      </c>
      <c r="Z56" s="85"/>
    </row>
    <row r="57" spans="1:26" ht="15.75" x14ac:dyDescent="0.25">
      <c r="A57" s="58"/>
      <c r="B57" s="59"/>
      <c r="C57" s="59"/>
      <c r="D57" s="59"/>
      <c r="E57" s="61"/>
      <c r="F57" s="61"/>
      <c r="G57" s="60"/>
      <c r="H57" s="70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2"/>
      <c r="U57" s="192">
        <f t="shared" si="8"/>
        <v>0</v>
      </c>
      <c r="V57" s="216">
        <f t="shared" si="10"/>
        <v>0</v>
      </c>
      <c r="W57" s="252"/>
      <c r="X57" s="365" t="s">
        <v>174</v>
      </c>
      <c r="Y57" s="193"/>
      <c r="Z57" s="85"/>
    </row>
    <row r="58" spans="1:26" x14ac:dyDescent="0.25">
      <c r="A58" s="58"/>
      <c r="B58" s="59"/>
      <c r="C58" s="59"/>
      <c r="D58" s="59"/>
      <c r="E58" s="61"/>
      <c r="F58" s="61"/>
      <c r="G58" s="62"/>
      <c r="H58" s="38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67"/>
      <c r="U58" s="73">
        <f t="shared" si="8"/>
        <v>0</v>
      </c>
      <c r="V58" s="216">
        <f t="shared" si="10"/>
        <v>0</v>
      </c>
      <c r="W58" s="252">
        <f>D44</f>
        <v>303</v>
      </c>
      <c r="X58" s="204" t="s">
        <v>170</v>
      </c>
      <c r="Y58" s="193"/>
      <c r="Z58" s="281"/>
    </row>
    <row r="59" spans="1:26" ht="15.75" thickBot="1" x14ac:dyDescent="0.3">
      <c r="A59" s="58"/>
      <c r="B59" s="59"/>
      <c r="C59" s="59"/>
      <c r="D59" s="59"/>
      <c r="E59" s="61"/>
      <c r="F59" s="61"/>
      <c r="G59" s="60"/>
      <c r="H59" s="209"/>
      <c r="I59" s="208"/>
      <c r="J59" s="208">
        <v>3</v>
      </c>
      <c r="K59" s="208"/>
      <c r="L59" s="208"/>
      <c r="M59" s="208"/>
      <c r="N59" s="208"/>
      <c r="O59" s="208"/>
      <c r="P59" s="208"/>
      <c r="Q59" s="208"/>
      <c r="R59" s="208"/>
      <c r="S59" s="208"/>
      <c r="T59" s="207"/>
      <c r="U59" s="206">
        <f t="shared" si="8"/>
        <v>3</v>
      </c>
      <c r="V59" s="320">
        <f t="shared" si="10"/>
        <v>9.9009900990099011E-3</v>
      </c>
      <c r="W59" s="253">
        <f>D44</f>
        <v>303</v>
      </c>
      <c r="X59" s="205" t="s">
        <v>191</v>
      </c>
      <c r="Y59" s="193">
        <f>U59</f>
        <v>3</v>
      </c>
      <c r="Z59" s="134"/>
    </row>
    <row r="60" spans="1:26" x14ac:dyDescent="0.25">
      <c r="A60" s="58"/>
      <c r="B60" s="59"/>
      <c r="C60" s="59"/>
      <c r="D60" s="59"/>
      <c r="E60" s="61"/>
      <c r="F60" s="61"/>
      <c r="G60" s="60"/>
      <c r="H60" s="64"/>
      <c r="I60" s="182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68"/>
      <c r="U60" s="73">
        <f t="shared" si="8"/>
        <v>0</v>
      </c>
      <c r="V60" s="216">
        <f t="shared" si="10"/>
        <v>0</v>
      </c>
      <c r="W60" s="254">
        <f>D44</f>
        <v>303</v>
      </c>
      <c r="X60" s="204" t="s">
        <v>11</v>
      </c>
      <c r="Y60" s="193"/>
      <c r="Z60" s="134"/>
    </row>
    <row r="61" spans="1:26" x14ac:dyDescent="0.25">
      <c r="A61" s="58"/>
      <c r="B61" s="59"/>
      <c r="C61" s="59"/>
      <c r="D61" s="59"/>
      <c r="E61" s="61"/>
      <c r="F61" s="61"/>
      <c r="G61" s="60"/>
      <c r="H61" s="66"/>
      <c r="I61" s="38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67"/>
      <c r="U61" s="73">
        <f t="shared" si="8"/>
        <v>0</v>
      </c>
      <c r="V61" s="216">
        <f t="shared" si="10"/>
        <v>0</v>
      </c>
      <c r="W61" s="252">
        <f>D44</f>
        <v>303</v>
      </c>
      <c r="X61" s="197" t="s">
        <v>30</v>
      </c>
      <c r="Y61" s="193">
        <f t="shared" ref="Y61:Y81" si="11">U61</f>
        <v>0</v>
      </c>
      <c r="Z61" s="359" t="s">
        <v>196</v>
      </c>
    </row>
    <row r="62" spans="1:26" x14ac:dyDescent="0.25">
      <c r="A62" s="58"/>
      <c r="B62" s="59"/>
      <c r="C62" s="59"/>
      <c r="D62" s="59"/>
      <c r="E62" s="61"/>
      <c r="F62" s="61"/>
      <c r="G62" s="60"/>
      <c r="H62" s="66"/>
      <c r="I62" s="38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67"/>
      <c r="U62" s="73">
        <f t="shared" si="8"/>
        <v>0</v>
      </c>
      <c r="V62" s="216">
        <f t="shared" si="10"/>
        <v>0</v>
      </c>
      <c r="W62" s="252">
        <f>D44</f>
        <v>303</v>
      </c>
      <c r="X62" s="197" t="s">
        <v>3</v>
      </c>
      <c r="Y62" s="193">
        <f t="shared" si="11"/>
        <v>0</v>
      </c>
      <c r="Z62" s="359" t="s">
        <v>307</v>
      </c>
    </row>
    <row r="63" spans="1:26" x14ac:dyDescent="0.25">
      <c r="A63" s="58"/>
      <c r="B63" s="59"/>
      <c r="C63" s="59"/>
      <c r="D63" s="59"/>
      <c r="E63" s="61"/>
      <c r="F63" s="61"/>
      <c r="G63" s="60"/>
      <c r="H63" s="66"/>
      <c r="I63" s="38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67"/>
      <c r="U63" s="73">
        <f t="shared" si="8"/>
        <v>0</v>
      </c>
      <c r="V63" s="216">
        <f t="shared" si="10"/>
        <v>0</v>
      </c>
      <c r="W63" s="252">
        <f>D44</f>
        <v>303</v>
      </c>
      <c r="X63" s="197" t="s">
        <v>8</v>
      </c>
      <c r="Y63" s="193">
        <f t="shared" si="11"/>
        <v>0</v>
      </c>
      <c r="Z63" s="433"/>
    </row>
    <row r="64" spans="1:26" x14ac:dyDescent="0.25">
      <c r="A64" s="58"/>
      <c r="B64" s="59"/>
      <c r="C64" s="59"/>
      <c r="D64" s="59"/>
      <c r="E64" s="61"/>
      <c r="F64" s="61"/>
      <c r="G64" s="60"/>
      <c r="H64" s="66"/>
      <c r="I64" s="38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67"/>
      <c r="U64" s="73">
        <f>SUM(H64,J64,L64,N64,P64,R64,T64)</f>
        <v>0</v>
      </c>
      <c r="V64" s="216">
        <f t="shared" si="10"/>
        <v>0</v>
      </c>
      <c r="W64" s="252">
        <f>D44</f>
        <v>303</v>
      </c>
      <c r="X64" s="197" t="s">
        <v>9</v>
      </c>
      <c r="Y64" s="193">
        <f t="shared" si="11"/>
        <v>0</v>
      </c>
      <c r="Z64" s="439"/>
    </row>
    <row r="65" spans="1:26" x14ac:dyDescent="0.25">
      <c r="A65" s="58"/>
      <c r="B65" s="59"/>
      <c r="C65" s="59"/>
      <c r="D65" s="59"/>
      <c r="E65" s="61"/>
      <c r="F65" s="61"/>
      <c r="G65" s="60"/>
      <c r="H65" s="66"/>
      <c r="I65" s="38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67"/>
      <c r="U65" s="73">
        <f t="shared" ref="U65:U72" si="12">SUM(H65,J65,L65,N65,P65,R65,T65)</f>
        <v>0</v>
      </c>
      <c r="V65" s="216">
        <f t="shared" si="10"/>
        <v>0</v>
      </c>
      <c r="W65" s="252">
        <f>D44</f>
        <v>303</v>
      </c>
      <c r="X65" s="197" t="s">
        <v>81</v>
      </c>
      <c r="Y65" s="193">
        <f t="shared" si="11"/>
        <v>0</v>
      </c>
      <c r="Z65" s="359"/>
    </row>
    <row r="66" spans="1:26" x14ac:dyDescent="0.25">
      <c r="A66" s="58"/>
      <c r="B66" s="59"/>
      <c r="C66" s="59"/>
      <c r="D66" s="59"/>
      <c r="E66" s="61"/>
      <c r="F66" s="61"/>
      <c r="G66" s="60"/>
      <c r="H66" s="132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67"/>
      <c r="U66" s="73">
        <f t="shared" si="12"/>
        <v>0</v>
      </c>
      <c r="V66" s="216">
        <f t="shared" si="10"/>
        <v>0</v>
      </c>
      <c r="W66" s="252">
        <f>D44</f>
        <v>303</v>
      </c>
      <c r="X66" s="197" t="s">
        <v>20</v>
      </c>
      <c r="Y66" s="193">
        <f t="shared" si="11"/>
        <v>0</v>
      </c>
      <c r="Z66" s="352"/>
    </row>
    <row r="67" spans="1:26" x14ac:dyDescent="0.25">
      <c r="A67" s="58"/>
      <c r="B67" s="59"/>
      <c r="C67" s="59"/>
      <c r="D67" s="59"/>
      <c r="E67" s="61"/>
      <c r="F67" s="61"/>
      <c r="G67" s="60"/>
      <c r="H67" s="66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67"/>
      <c r="U67" s="73">
        <f t="shared" si="12"/>
        <v>0</v>
      </c>
      <c r="V67" s="216">
        <f t="shared" si="10"/>
        <v>0</v>
      </c>
      <c r="W67" s="252">
        <f>D44</f>
        <v>303</v>
      </c>
      <c r="X67" s="197" t="s">
        <v>82</v>
      </c>
      <c r="Y67" s="193">
        <f t="shared" si="11"/>
        <v>0</v>
      </c>
      <c r="Z67" s="352"/>
    </row>
    <row r="68" spans="1:26" x14ac:dyDescent="0.25">
      <c r="A68" s="58"/>
      <c r="B68" s="59"/>
      <c r="C68" s="59"/>
      <c r="D68" s="59"/>
      <c r="E68" s="61"/>
      <c r="F68" s="61"/>
      <c r="G68" s="60"/>
      <c r="H68" s="66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67"/>
      <c r="U68" s="73">
        <f t="shared" si="12"/>
        <v>0</v>
      </c>
      <c r="V68" s="216">
        <f t="shared" si="10"/>
        <v>0</v>
      </c>
      <c r="W68" s="252">
        <f>D44</f>
        <v>303</v>
      </c>
      <c r="X68" s="197" t="s">
        <v>10</v>
      </c>
      <c r="Y68" s="193">
        <f t="shared" si="11"/>
        <v>0</v>
      </c>
      <c r="Z68" s="103"/>
    </row>
    <row r="69" spans="1:26" x14ac:dyDescent="0.25">
      <c r="A69" s="58"/>
      <c r="B69" s="59"/>
      <c r="C69" s="59"/>
      <c r="D69" s="59"/>
      <c r="E69" s="61"/>
      <c r="F69" s="61"/>
      <c r="G69" s="60"/>
      <c r="H69" s="66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67"/>
      <c r="U69" s="73">
        <f t="shared" si="12"/>
        <v>0</v>
      </c>
      <c r="V69" s="216">
        <f t="shared" si="10"/>
        <v>0</v>
      </c>
      <c r="W69" s="252">
        <f>D44</f>
        <v>303</v>
      </c>
      <c r="X69" s="197" t="s">
        <v>13</v>
      </c>
      <c r="Y69" s="193">
        <f t="shared" si="11"/>
        <v>0</v>
      </c>
      <c r="Z69" s="352"/>
    </row>
    <row r="70" spans="1:26" x14ac:dyDescent="0.25">
      <c r="A70" s="58"/>
      <c r="B70" s="59"/>
      <c r="C70" s="59"/>
      <c r="D70" s="59"/>
      <c r="E70" s="61"/>
      <c r="F70" s="61"/>
      <c r="G70" s="60"/>
      <c r="H70" s="66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67"/>
      <c r="U70" s="73">
        <f t="shared" si="12"/>
        <v>0</v>
      </c>
      <c r="V70" s="216">
        <f t="shared" si="10"/>
        <v>0</v>
      </c>
      <c r="W70" s="252">
        <f>D44</f>
        <v>303</v>
      </c>
      <c r="X70" s="197" t="s">
        <v>126</v>
      </c>
      <c r="Y70" s="193">
        <f t="shared" si="11"/>
        <v>0</v>
      </c>
      <c r="Z70" s="352"/>
    </row>
    <row r="71" spans="1:26" x14ac:dyDescent="0.25">
      <c r="A71" s="58"/>
      <c r="B71" s="59"/>
      <c r="C71" s="59"/>
      <c r="D71" s="59"/>
      <c r="E71" s="61"/>
      <c r="F71" s="61"/>
      <c r="G71" s="60"/>
      <c r="H71" s="66"/>
      <c r="I71" s="75">
        <v>2</v>
      </c>
      <c r="J71" s="69">
        <v>1</v>
      </c>
      <c r="K71" s="69"/>
      <c r="L71" s="69"/>
      <c r="M71" s="69"/>
      <c r="N71" s="69"/>
      <c r="O71" s="69"/>
      <c r="P71" s="69"/>
      <c r="Q71" s="69"/>
      <c r="R71" s="69"/>
      <c r="S71" s="69"/>
      <c r="T71" s="67"/>
      <c r="U71" s="73">
        <f t="shared" si="12"/>
        <v>1</v>
      </c>
      <c r="V71" s="216">
        <f t="shared" si="10"/>
        <v>3.3003300330033004E-3</v>
      </c>
      <c r="W71" s="252">
        <f>D44</f>
        <v>303</v>
      </c>
      <c r="X71" s="197" t="s">
        <v>84</v>
      </c>
      <c r="Y71" s="193">
        <f t="shared" si="11"/>
        <v>1</v>
      </c>
      <c r="Z71" s="352"/>
    </row>
    <row r="72" spans="1:26" ht="15.75" thickBot="1" x14ac:dyDescent="0.3">
      <c r="A72" s="58"/>
      <c r="B72" s="59"/>
      <c r="C72" s="59"/>
      <c r="D72" s="59"/>
      <c r="E72" s="61"/>
      <c r="F72" s="61"/>
      <c r="G72" s="60"/>
      <c r="H72" s="70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2"/>
      <c r="U72" s="73">
        <f t="shared" si="12"/>
        <v>0</v>
      </c>
      <c r="V72" s="216">
        <f t="shared" si="10"/>
        <v>0</v>
      </c>
      <c r="W72" s="253">
        <f>D44</f>
        <v>303</v>
      </c>
      <c r="X72" s="203" t="s">
        <v>100</v>
      </c>
      <c r="Y72" s="193">
        <f t="shared" si="11"/>
        <v>0</v>
      </c>
      <c r="Z72" s="103"/>
    </row>
    <row r="73" spans="1:26" ht="15.75" thickBot="1" x14ac:dyDescent="0.3">
      <c r="A73" s="58"/>
      <c r="B73" s="59"/>
      <c r="C73" s="59"/>
      <c r="D73" s="59"/>
      <c r="E73" s="61"/>
      <c r="F73" s="61"/>
      <c r="G73" s="60"/>
      <c r="H73" s="202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0"/>
      <c r="U73" s="199"/>
      <c r="V73" s="261"/>
      <c r="W73" s="305"/>
      <c r="X73" s="124" t="s">
        <v>85</v>
      </c>
      <c r="Y73" s="193">
        <f t="shared" si="11"/>
        <v>0</v>
      </c>
      <c r="Z73" s="103"/>
    </row>
    <row r="74" spans="1:26" x14ac:dyDescent="0.25">
      <c r="A74" s="58"/>
      <c r="B74" s="59"/>
      <c r="C74" s="59"/>
      <c r="D74" s="59"/>
      <c r="E74" s="61"/>
      <c r="F74" s="61"/>
      <c r="G74" s="62"/>
      <c r="H74" s="6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65"/>
      <c r="U74" s="78">
        <f t="shared" ref="U74:U80" si="13">SUM(H74,J74,L74,N74,P74,R74,T74)</f>
        <v>0</v>
      </c>
      <c r="V74" s="216">
        <f>($U74)/$D$44</f>
        <v>0</v>
      </c>
      <c r="W74" s="252">
        <f>D44</f>
        <v>303</v>
      </c>
      <c r="X74" s="198" t="s">
        <v>84</v>
      </c>
      <c r="Y74" s="193">
        <f t="shared" si="11"/>
        <v>0</v>
      </c>
      <c r="Z74" s="464" t="s">
        <v>425</v>
      </c>
    </row>
    <row r="75" spans="1:26" x14ac:dyDescent="0.25">
      <c r="A75" s="58"/>
      <c r="B75" s="59"/>
      <c r="C75" s="59"/>
      <c r="D75" s="59"/>
      <c r="E75" s="61"/>
      <c r="F75" s="61"/>
      <c r="G75" s="62"/>
      <c r="H75" s="66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67"/>
      <c r="U75" s="73">
        <f t="shared" si="13"/>
        <v>0</v>
      </c>
      <c r="V75" s="216">
        <f t="shared" ref="V75:V81" si="14">($U75)/$D$44</f>
        <v>0</v>
      </c>
      <c r="W75" s="252">
        <f>D44</f>
        <v>303</v>
      </c>
      <c r="X75" s="197" t="s">
        <v>87</v>
      </c>
      <c r="Y75" s="193">
        <f t="shared" si="11"/>
        <v>0</v>
      </c>
      <c r="Z75" s="439" t="s">
        <v>251</v>
      </c>
    </row>
    <row r="76" spans="1:26" x14ac:dyDescent="0.25">
      <c r="A76" s="58"/>
      <c r="B76" s="59"/>
      <c r="C76" s="59"/>
      <c r="D76" s="59"/>
      <c r="E76" s="61"/>
      <c r="F76" s="61"/>
      <c r="G76" s="62"/>
      <c r="H76" s="66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67"/>
      <c r="U76" s="73">
        <f t="shared" si="13"/>
        <v>0</v>
      </c>
      <c r="V76" s="216">
        <f t="shared" si="14"/>
        <v>0</v>
      </c>
      <c r="W76" s="252">
        <f>D44</f>
        <v>303</v>
      </c>
      <c r="X76" s="197" t="s">
        <v>100</v>
      </c>
      <c r="Y76" s="193">
        <f t="shared" si="11"/>
        <v>0</v>
      </c>
      <c r="Z76" s="439"/>
    </row>
    <row r="77" spans="1:26" x14ac:dyDescent="0.25">
      <c r="A77" s="58"/>
      <c r="B77" s="59"/>
      <c r="C77" s="59"/>
      <c r="D77" s="59"/>
      <c r="E77" s="61"/>
      <c r="F77" s="61"/>
      <c r="G77" s="62"/>
      <c r="H77" s="66">
        <v>1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67"/>
      <c r="U77" s="73">
        <f t="shared" si="13"/>
        <v>1</v>
      </c>
      <c r="V77" s="216">
        <f t="shared" si="14"/>
        <v>3.3003300330033004E-3</v>
      </c>
      <c r="W77" s="252">
        <f>D44</f>
        <v>303</v>
      </c>
      <c r="X77" s="197" t="s">
        <v>39</v>
      </c>
      <c r="Y77" s="193">
        <f t="shared" si="11"/>
        <v>1</v>
      </c>
      <c r="Z77" s="439"/>
    </row>
    <row r="78" spans="1:26" x14ac:dyDescent="0.25">
      <c r="A78" s="58"/>
      <c r="B78" s="59"/>
      <c r="C78" s="59"/>
      <c r="D78" s="59"/>
      <c r="E78" s="61"/>
      <c r="F78" s="61"/>
      <c r="G78" s="62"/>
      <c r="H78" s="66">
        <v>1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67"/>
      <c r="U78" s="73">
        <f t="shared" si="13"/>
        <v>1</v>
      </c>
      <c r="V78" s="216">
        <f t="shared" si="14"/>
        <v>3.3003300330033004E-3</v>
      </c>
      <c r="W78" s="252">
        <f>D44</f>
        <v>303</v>
      </c>
      <c r="X78" s="197" t="s">
        <v>170</v>
      </c>
      <c r="Y78" s="193">
        <f t="shared" si="11"/>
        <v>1</v>
      </c>
      <c r="Z78" s="103"/>
    </row>
    <row r="79" spans="1:26" x14ac:dyDescent="0.25">
      <c r="A79" s="58"/>
      <c r="B79" s="59"/>
      <c r="C79" s="59"/>
      <c r="D79" s="59"/>
      <c r="E79" s="61"/>
      <c r="F79" s="61"/>
      <c r="G79" s="62"/>
      <c r="H79" s="66">
        <v>1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67"/>
      <c r="U79" s="73">
        <f t="shared" si="13"/>
        <v>1</v>
      </c>
      <c r="V79" s="216">
        <f t="shared" si="14"/>
        <v>3.3003300330033004E-3</v>
      </c>
      <c r="W79" s="252">
        <f>D44</f>
        <v>303</v>
      </c>
      <c r="X79" s="197" t="s">
        <v>16</v>
      </c>
      <c r="Y79" s="193">
        <f t="shared" si="11"/>
        <v>1</v>
      </c>
      <c r="Z79" s="85"/>
    </row>
    <row r="80" spans="1:26" ht="15.75" thickBot="1" x14ac:dyDescent="0.3">
      <c r="A80" s="188"/>
      <c r="B80" s="189"/>
      <c r="C80" s="189"/>
      <c r="D80" s="189"/>
      <c r="E80" s="190"/>
      <c r="F80" s="190"/>
      <c r="G80" s="196"/>
      <c r="H80" s="70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2"/>
      <c r="U80" s="192">
        <f t="shared" si="13"/>
        <v>0</v>
      </c>
      <c r="V80" s="320">
        <f t="shared" si="14"/>
        <v>0</v>
      </c>
      <c r="W80" s="253">
        <f>D44</f>
        <v>303</v>
      </c>
      <c r="X80" s="304" t="s">
        <v>75</v>
      </c>
      <c r="Y80" s="193">
        <f t="shared" si="11"/>
        <v>0</v>
      </c>
      <c r="Z80" s="195"/>
    </row>
    <row r="81" spans="1:26" ht="15.75" thickBot="1" x14ac:dyDescent="0.3">
      <c r="G81" s="53" t="s">
        <v>5</v>
      </c>
      <c r="H81" s="63">
        <f t="shared" ref="H81:T81" si="15">SUM(H45:H80)</f>
        <v>15</v>
      </c>
      <c r="I81" s="63">
        <f t="shared" si="15"/>
        <v>2</v>
      </c>
      <c r="J81" s="63">
        <f t="shared" si="15"/>
        <v>5</v>
      </c>
      <c r="K81" s="63">
        <f t="shared" si="15"/>
        <v>0</v>
      </c>
      <c r="L81" s="63">
        <f t="shared" si="15"/>
        <v>0</v>
      </c>
      <c r="M81" s="63">
        <f t="shared" si="15"/>
        <v>0</v>
      </c>
      <c r="N81" s="63">
        <f t="shared" si="15"/>
        <v>0</v>
      </c>
      <c r="O81" s="63">
        <f t="shared" si="15"/>
        <v>0</v>
      </c>
      <c r="P81" s="63">
        <f t="shared" si="15"/>
        <v>0</v>
      </c>
      <c r="Q81" s="63">
        <f t="shared" si="15"/>
        <v>0</v>
      </c>
      <c r="R81" s="63">
        <f t="shared" si="15"/>
        <v>0</v>
      </c>
      <c r="S81" s="63">
        <f t="shared" si="15"/>
        <v>1</v>
      </c>
      <c r="T81" s="63">
        <f t="shared" si="15"/>
        <v>5</v>
      </c>
      <c r="U81" s="79">
        <f>SUM(H81,J81,L81,N81,P81,R81,T81)</f>
        <v>25</v>
      </c>
      <c r="V81" s="216">
        <f t="shared" si="14"/>
        <v>8.2508250825082508E-2</v>
      </c>
      <c r="W81" s="253">
        <f>D44</f>
        <v>303</v>
      </c>
      <c r="X81" s="194"/>
      <c r="Y81" s="193">
        <f t="shared" si="11"/>
        <v>25</v>
      </c>
      <c r="Z81" s="14"/>
    </row>
    <row r="83" spans="1:26" ht="15.75" thickBot="1" x14ac:dyDescent="0.3"/>
    <row r="84" spans="1:26" ht="90.75" thickBot="1" x14ac:dyDescent="0.3">
      <c r="A84" s="49" t="s">
        <v>23</v>
      </c>
      <c r="B84" s="49" t="s">
        <v>50</v>
      </c>
      <c r="C84" s="49" t="s">
        <v>55</v>
      </c>
      <c r="D84" s="49" t="s">
        <v>18</v>
      </c>
      <c r="E84" s="48" t="s">
        <v>17</v>
      </c>
      <c r="F84" s="50" t="s">
        <v>1</v>
      </c>
      <c r="G84" s="51" t="s">
        <v>24</v>
      </c>
      <c r="H84" s="52" t="s">
        <v>76</v>
      </c>
      <c r="I84" s="52" t="s">
        <v>77</v>
      </c>
      <c r="J84" s="52" t="s">
        <v>56</v>
      </c>
      <c r="K84" s="52" t="s">
        <v>61</v>
      </c>
      <c r="L84" s="52" t="s">
        <v>57</v>
      </c>
      <c r="M84" s="52" t="s">
        <v>62</v>
      </c>
      <c r="N84" s="52" t="s">
        <v>58</v>
      </c>
      <c r="O84" s="52" t="s">
        <v>63</v>
      </c>
      <c r="P84" s="52" t="s">
        <v>59</v>
      </c>
      <c r="Q84" s="52" t="s">
        <v>78</v>
      </c>
      <c r="R84" s="52" t="s">
        <v>60</v>
      </c>
      <c r="S84" s="52" t="s">
        <v>128</v>
      </c>
      <c r="T84" s="49" t="s">
        <v>43</v>
      </c>
      <c r="U84" s="49" t="s">
        <v>5</v>
      </c>
      <c r="V84" s="48" t="s">
        <v>2</v>
      </c>
      <c r="W84" s="86" t="s">
        <v>166</v>
      </c>
      <c r="X84" s="87" t="s">
        <v>21</v>
      </c>
      <c r="Y84" s="212" t="s">
        <v>5</v>
      </c>
      <c r="Z84" s="87" t="s">
        <v>7</v>
      </c>
    </row>
    <row r="85" spans="1:26" ht="15.75" thickBot="1" x14ac:dyDescent="0.3">
      <c r="A85" s="214">
        <v>1490522</v>
      </c>
      <c r="B85" s="214" t="s">
        <v>306</v>
      </c>
      <c r="C85" s="452">
        <v>288</v>
      </c>
      <c r="D85" s="452">
        <v>331</v>
      </c>
      <c r="E85" s="459">
        <v>279</v>
      </c>
      <c r="F85" s="460">
        <f>E85/D85</f>
        <v>0.8429003021148036</v>
      </c>
      <c r="G85" s="213">
        <v>45066</v>
      </c>
      <c r="H85" s="202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0"/>
      <c r="U85" s="92"/>
      <c r="V85" s="199"/>
      <c r="W85" s="199"/>
      <c r="X85" s="93" t="s">
        <v>79</v>
      </c>
      <c r="Y85" s="212" t="s">
        <v>5</v>
      </c>
      <c r="Z85" s="84" t="s">
        <v>74</v>
      </c>
    </row>
    <row r="86" spans="1:26" x14ac:dyDescent="0.25">
      <c r="A86" s="55"/>
      <c r="B86" s="56"/>
      <c r="C86" s="56"/>
      <c r="D86" s="56"/>
      <c r="E86" s="56"/>
      <c r="F86" s="56"/>
      <c r="G86" s="57"/>
      <c r="H86" s="64">
        <v>25</v>
      </c>
      <c r="I86" s="74"/>
      <c r="J86" s="74">
        <v>2</v>
      </c>
      <c r="K86" s="74"/>
      <c r="L86" s="74"/>
      <c r="M86" s="74"/>
      <c r="N86" s="74"/>
      <c r="O86" s="74"/>
      <c r="P86" s="74"/>
      <c r="Q86" s="74"/>
      <c r="R86" s="74"/>
      <c r="S86" s="74"/>
      <c r="T86" s="65"/>
      <c r="U86" s="77">
        <f t="shared" ref="U86:U104" si="16">SUM(H86,J86,L86,N86,P86,R86,T86)</f>
        <v>27</v>
      </c>
      <c r="V86" s="216">
        <f>($U86)/$D$85</f>
        <v>8.1570996978851965E-2</v>
      </c>
      <c r="W86" s="252">
        <f>D85</f>
        <v>331</v>
      </c>
      <c r="X86" s="198" t="s">
        <v>16</v>
      </c>
      <c r="Y86" s="211">
        <f t="shared" ref="Y86:Y97" si="17">U86</f>
        <v>27</v>
      </c>
      <c r="Z86" s="103"/>
    </row>
    <row r="87" spans="1:26" x14ac:dyDescent="0.25">
      <c r="A87" s="58"/>
      <c r="B87" s="59"/>
      <c r="C87" s="59"/>
      <c r="D87" s="59"/>
      <c r="E87" s="59" t="s">
        <v>218</v>
      </c>
      <c r="F87" s="59"/>
      <c r="G87" s="60"/>
      <c r="H87" s="66">
        <v>8</v>
      </c>
      <c r="I87" s="75"/>
      <c r="J87" s="75">
        <v>1</v>
      </c>
      <c r="K87" s="75"/>
      <c r="L87" s="75"/>
      <c r="M87" s="75"/>
      <c r="N87" s="75"/>
      <c r="O87" s="75"/>
      <c r="P87" s="75"/>
      <c r="Q87" s="75"/>
      <c r="R87" s="75"/>
      <c r="S87" s="75"/>
      <c r="T87" s="67"/>
      <c r="U87" s="73">
        <f t="shared" si="16"/>
        <v>9</v>
      </c>
      <c r="V87" s="216">
        <f t="shared" ref="V87:V113" si="18">($U87)/$D$85</f>
        <v>2.7190332326283987E-2</v>
      </c>
      <c r="W87" s="252">
        <f>D85</f>
        <v>331</v>
      </c>
      <c r="X87" s="197" t="s">
        <v>6</v>
      </c>
      <c r="Y87" s="193">
        <f t="shared" si="17"/>
        <v>9</v>
      </c>
      <c r="Z87" s="134"/>
    </row>
    <row r="88" spans="1:26" x14ac:dyDescent="0.25">
      <c r="A88" s="58"/>
      <c r="B88" s="59"/>
      <c r="C88" s="59"/>
      <c r="D88" s="59"/>
      <c r="E88" s="61"/>
      <c r="F88" s="61"/>
      <c r="G88" s="60"/>
      <c r="H88" s="66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67"/>
      <c r="U88" s="73">
        <f t="shared" si="16"/>
        <v>0</v>
      </c>
      <c r="V88" s="216">
        <f t="shared" si="18"/>
        <v>0</v>
      </c>
      <c r="W88" s="252">
        <f>D85</f>
        <v>331</v>
      </c>
      <c r="X88" s="197" t="s">
        <v>14</v>
      </c>
      <c r="Y88" s="193">
        <f t="shared" si="17"/>
        <v>0</v>
      </c>
      <c r="Z88" s="85"/>
    </row>
    <row r="89" spans="1:26" x14ac:dyDescent="0.25">
      <c r="A89" s="58"/>
      <c r="B89" s="59"/>
      <c r="C89" s="59"/>
      <c r="D89" s="59"/>
      <c r="E89" s="61"/>
      <c r="F89" s="61"/>
      <c r="G89" s="60"/>
      <c r="H89" s="66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67">
        <v>1</v>
      </c>
      <c r="U89" s="73">
        <f t="shared" si="16"/>
        <v>1</v>
      </c>
      <c r="V89" s="216">
        <f t="shared" si="18"/>
        <v>3.0211480362537764E-3</v>
      </c>
      <c r="W89" s="252">
        <f>D85</f>
        <v>331</v>
      </c>
      <c r="X89" s="197" t="s">
        <v>15</v>
      </c>
      <c r="Y89" s="193">
        <f t="shared" si="17"/>
        <v>1</v>
      </c>
      <c r="Z89" s="85"/>
    </row>
    <row r="90" spans="1:26" x14ac:dyDescent="0.25">
      <c r="A90" s="58"/>
      <c r="B90" s="59"/>
      <c r="C90" s="59"/>
      <c r="D90" s="59"/>
      <c r="E90" s="61"/>
      <c r="F90" s="61"/>
      <c r="G90" s="60"/>
      <c r="H90" s="66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67"/>
      <c r="U90" s="73">
        <f t="shared" si="16"/>
        <v>0</v>
      </c>
      <c r="V90" s="216">
        <f t="shared" si="18"/>
        <v>0</v>
      </c>
      <c r="W90" s="252">
        <f>D85</f>
        <v>331</v>
      </c>
      <c r="X90" s="197" t="s">
        <v>32</v>
      </c>
      <c r="Y90" s="193">
        <f t="shared" si="17"/>
        <v>0</v>
      </c>
      <c r="Z90" s="134"/>
    </row>
    <row r="91" spans="1:26" x14ac:dyDescent="0.25">
      <c r="A91" s="58"/>
      <c r="B91" s="59"/>
      <c r="C91" s="59"/>
      <c r="D91" s="59"/>
      <c r="E91" s="61"/>
      <c r="F91" s="61"/>
      <c r="G91" s="60"/>
      <c r="H91" s="66">
        <v>1</v>
      </c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67"/>
      <c r="U91" s="73">
        <f t="shared" si="16"/>
        <v>1</v>
      </c>
      <c r="V91" s="216">
        <f t="shared" si="18"/>
        <v>3.0211480362537764E-3</v>
      </c>
      <c r="W91" s="252">
        <f>D85</f>
        <v>331</v>
      </c>
      <c r="X91" s="197" t="s">
        <v>33</v>
      </c>
      <c r="Y91" s="193">
        <f t="shared" si="17"/>
        <v>1</v>
      </c>
      <c r="Z91" s="134"/>
    </row>
    <row r="92" spans="1:26" x14ac:dyDescent="0.25">
      <c r="A92" s="58"/>
      <c r="B92" s="59"/>
      <c r="C92" s="59"/>
      <c r="D92" s="59"/>
      <c r="E92" s="61"/>
      <c r="F92" s="61"/>
      <c r="G92" s="60"/>
      <c r="H92" s="66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67"/>
      <c r="U92" s="73">
        <f t="shared" si="16"/>
        <v>0</v>
      </c>
      <c r="V92" s="216">
        <f t="shared" si="18"/>
        <v>0</v>
      </c>
      <c r="W92" s="252">
        <f>D85</f>
        <v>331</v>
      </c>
      <c r="X92" s="197" t="s">
        <v>127</v>
      </c>
      <c r="Y92" s="193">
        <f t="shared" si="17"/>
        <v>0</v>
      </c>
      <c r="Z92" s="134"/>
    </row>
    <row r="93" spans="1:26" x14ac:dyDescent="0.25">
      <c r="A93" s="58"/>
      <c r="B93" s="59"/>
      <c r="C93" s="59"/>
      <c r="D93" s="59"/>
      <c r="E93" s="61"/>
      <c r="F93" s="61"/>
      <c r="G93" s="60"/>
      <c r="H93" s="66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67"/>
      <c r="U93" s="73">
        <f t="shared" si="16"/>
        <v>0</v>
      </c>
      <c r="V93" s="216">
        <f t="shared" si="18"/>
        <v>0</v>
      </c>
      <c r="W93" s="252">
        <f>D85</f>
        <v>331</v>
      </c>
      <c r="X93" s="197" t="s">
        <v>31</v>
      </c>
      <c r="Y93" s="193">
        <f t="shared" si="17"/>
        <v>0</v>
      </c>
      <c r="Z93" s="134"/>
    </row>
    <row r="94" spans="1:26" x14ac:dyDescent="0.25">
      <c r="A94" s="58"/>
      <c r="B94" s="59"/>
      <c r="C94" s="59"/>
      <c r="D94" s="59"/>
      <c r="E94" s="61"/>
      <c r="F94" s="61"/>
      <c r="G94" s="60"/>
      <c r="H94" s="66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67"/>
      <c r="U94" s="73">
        <f t="shared" si="16"/>
        <v>0</v>
      </c>
      <c r="V94" s="216">
        <f t="shared" si="18"/>
        <v>0</v>
      </c>
      <c r="W94" s="252">
        <f>D85</f>
        <v>331</v>
      </c>
      <c r="X94" s="197" t="s">
        <v>0</v>
      </c>
      <c r="Y94" s="193">
        <f t="shared" si="17"/>
        <v>0</v>
      </c>
      <c r="Z94" s="85"/>
    </row>
    <row r="95" spans="1:26" x14ac:dyDescent="0.25">
      <c r="A95" s="58"/>
      <c r="B95" s="59"/>
      <c r="C95" s="59"/>
      <c r="D95" s="59"/>
      <c r="E95" s="61"/>
      <c r="F95" s="61"/>
      <c r="G95" s="60"/>
      <c r="H95" s="66">
        <v>3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67"/>
      <c r="U95" s="73">
        <f t="shared" si="16"/>
        <v>3</v>
      </c>
      <c r="V95" s="216">
        <f t="shared" si="18"/>
        <v>9.0634441087613302E-3</v>
      </c>
      <c r="W95" s="252">
        <f>D85</f>
        <v>331</v>
      </c>
      <c r="X95" s="197" t="s">
        <v>12</v>
      </c>
      <c r="Y95" s="193">
        <f t="shared" si="17"/>
        <v>3</v>
      </c>
      <c r="Z95" s="85"/>
    </row>
    <row r="96" spans="1:26" x14ac:dyDescent="0.25">
      <c r="A96" s="58"/>
      <c r="B96" s="59"/>
      <c r="C96" s="59"/>
      <c r="D96" s="59"/>
      <c r="E96" s="61"/>
      <c r="F96" s="61"/>
      <c r="G96" s="60"/>
      <c r="H96" s="66">
        <v>1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67"/>
      <c r="U96" s="73">
        <f t="shared" si="16"/>
        <v>1</v>
      </c>
      <c r="V96" s="216">
        <f t="shared" si="18"/>
        <v>3.0211480362537764E-3</v>
      </c>
      <c r="W96" s="252">
        <f>D85</f>
        <v>331</v>
      </c>
      <c r="X96" s="197" t="s">
        <v>35</v>
      </c>
      <c r="Y96" s="193">
        <f t="shared" si="17"/>
        <v>1</v>
      </c>
      <c r="Z96" s="134"/>
    </row>
    <row r="97" spans="1:26" x14ac:dyDescent="0.25">
      <c r="A97" s="58"/>
      <c r="B97" s="59"/>
      <c r="C97" s="59"/>
      <c r="D97" s="59"/>
      <c r="E97" s="61"/>
      <c r="F97" s="61"/>
      <c r="G97" s="60"/>
      <c r="H97" s="70"/>
      <c r="I97" s="71"/>
      <c r="J97" s="71">
        <v>2</v>
      </c>
      <c r="K97" s="71"/>
      <c r="L97" s="71"/>
      <c r="M97" s="71"/>
      <c r="N97" s="71"/>
      <c r="O97" s="71"/>
      <c r="P97" s="71"/>
      <c r="Q97" s="71"/>
      <c r="R97" s="71"/>
      <c r="S97" s="71"/>
      <c r="T97" s="72"/>
      <c r="U97" s="192">
        <f t="shared" si="16"/>
        <v>2</v>
      </c>
      <c r="V97" s="216">
        <f t="shared" si="18"/>
        <v>6.0422960725075529E-3</v>
      </c>
      <c r="W97" s="252">
        <f>D85</f>
        <v>331</v>
      </c>
      <c r="X97" s="210" t="s">
        <v>29</v>
      </c>
      <c r="Y97" s="193">
        <f t="shared" si="17"/>
        <v>2</v>
      </c>
      <c r="Z97" s="85"/>
    </row>
    <row r="98" spans="1:26" ht="15.75" x14ac:dyDescent="0.25">
      <c r="A98" s="58"/>
      <c r="B98" s="59"/>
      <c r="C98" s="59"/>
      <c r="D98" s="59"/>
      <c r="E98" s="61"/>
      <c r="F98" s="61"/>
      <c r="G98" s="60"/>
      <c r="H98" s="70">
        <v>1</v>
      </c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2"/>
      <c r="U98" s="192">
        <f t="shared" si="16"/>
        <v>1</v>
      </c>
      <c r="V98" s="216">
        <f t="shared" si="18"/>
        <v>3.0211480362537764E-3</v>
      </c>
      <c r="W98" s="252"/>
      <c r="X98" s="365" t="s">
        <v>174</v>
      </c>
      <c r="Y98" s="193"/>
      <c r="Z98" s="85"/>
    </row>
    <row r="99" spans="1:26" x14ac:dyDescent="0.25">
      <c r="A99" s="58"/>
      <c r="B99" s="59"/>
      <c r="C99" s="59"/>
      <c r="D99" s="59"/>
      <c r="E99" s="61"/>
      <c r="F99" s="61"/>
      <c r="G99" s="62"/>
      <c r="H99" s="38">
        <v>1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67"/>
      <c r="U99" s="73">
        <f t="shared" si="16"/>
        <v>1</v>
      </c>
      <c r="V99" s="216">
        <f t="shared" si="18"/>
        <v>3.0211480362537764E-3</v>
      </c>
      <c r="W99" s="252">
        <f>D85</f>
        <v>331</v>
      </c>
      <c r="X99" s="204" t="s">
        <v>202</v>
      </c>
      <c r="Y99" s="193"/>
      <c r="Z99" s="281"/>
    </row>
    <row r="100" spans="1:26" ht="15.75" thickBot="1" x14ac:dyDescent="0.3">
      <c r="A100" s="58"/>
      <c r="B100" s="59"/>
      <c r="C100" s="59"/>
      <c r="D100" s="59"/>
      <c r="E100" s="61"/>
      <c r="F100" s="61"/>
      <c r="G100" s="60"/>
      <c r="H100" s="209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7"/>
      <c r="U100" s="206">
        <f t="shared" si="16"/>
        <v>0</v>
      </c>
      <c r="V100" s="320">
        <f t="shared" si="18"/>
        <v>0</v>
      </c>
      <c r="W100" s="253">
        <f>D85</f>
        <v>331</v>
      </c>
      <c r="X100" s="205" t="s">
        <v>191</v>
      </c>
      <c r="Y100" s="193">
        <f>U100</f>
        <v>0</v>
      </c>
      <c r="Z100" s="134"/>
    </row>
    <row r="101" spans="1:26" x14ac:dyDescent="0.25">
      <c r="A101" s="58"/>
      <c r="B101" s="59"/>
      <c r="C101" s="59"/>
      <c r="D101" s="59"/>
      <c r="E101" s="61"/>
      <c r="F101" s="61"/>
      <c r="G101" s="60"/>
      <c r="H101" s="64"/>
      <c r="I101" s="182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68"/>
      <c r="U101" s="73">
        <f t="shared" si="16"/>
        <v>0</v>
      </c>
      <c r="V101" s="216">
        <f t="shared" si="18"/>
        <v>0</v>
      </c>
      <c r="W101" s="254">
        <f>D85</f>
        <v>331</v>
      </c>
      <c r="X101" s="204" t="s">
        <v>11</v>
      </c>
      <c r="Y101" s="193"/>
      <c r="Z101" s="134"/>
    </row>
    <row r="102" spans="1:26" x14ac:dyDescent="0.25">
      <c r="A102" s="58"/>
      <c r="B102" s="59"/>
      <c r="C102" s="59"/>
      <c r="D102" s="59"/>
      <c r="E102" s="61"/>
      <c r="F102" s="61"/>
      <c r="G102" s="60"/>
      <c r="H102" s="66"/>
      <c r="I102" s="38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67"/>
      <c r="U102" s="73">
        <f t="shared" si="16"/>
        <v>0</v>
      </c>
      <c r="V102" s="216">
        <f t="shared" si="18"/>
        <v>0</v>
      </c>
      <c r="W102" s="252">
        <f>D85</f>
        <v>331</v>
      </c>
      <c r="X102" s="197" t="s">
        <v>30</v>
      </c>
      <c r="Y102" s="193">
        <f t="shared" ref="Y102:Y122" si="19">U102</f>
        <v>0</v>
      </c>
      <c r="Z102" s="426" t="s">
        <v>196</v>
      </c>
    </row>
    <row r="103" spans="1:26" x14ac:dyDescent="0.25">
      <c r="A103" s="58"/>
      <c r="B103" s="59"/>
      <c r="C103" s="59"/>
      <c r="D103" s="59"/>
      <c r="E103" s="61"/>
      <c r="F103" s="61"/>
      <c r="G103" s="60"/>
      <c r="H103" s="66"/>
      <c r="I103" s="38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67">
        <v>3</v>
      </c>
      <c r="U103" s="73">
        <f t="shared" si="16"/>
        <v>3</v>
      </c>
      <c r="V103" s="216">
        <f t="shared" si="18"/>
        <v>9.0634441087613302E-3</v>
      </c>
      <c r="W103" s="252">
        <f>D85</f>
        <v>331</v>
      </c>
      <c r="X103" s="197" t="s">
        <v>3</v>
      </c>
      <c r="Y103" s="193">
        <f t="shared" si="19"/>
        <v>3</v>
      </c>
      <c r="Z103" s="426" t="s">
        <v>476</v>
      </c>
    </row>
    <row r="104" spans="1:26" x14ac:dyDescent="0.25">
      <c r="A104" s="58"/>
      <c r="B104" s="59"/>
      <c r="C104" s="59"/>
      <c r="D104" s="59"/>
      <c r="E104" s="61"/>
      <c r="F104" s="61"/>
      <c r="G104" s="60"/>
      <c r="H104" s="66"/>
      <c r="I104" s="38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67"/>
      <c r="U104" s="73">
        <f t="shared" si="16"/>
        <v>0</v>
      </c>
      <c r="V104" s="216">
        <f t="shared" si="18"/>
        <v>0</v>
      </c>
      <c r="W104" s="252">
        <f>D85</f>
        <v>331</v>
      </c>
      <c r="X104" s="197" t="s">
        <v>8</v>
      </c>
      <c r="Y104" s="193">
        <f t="shared" si="19"/>
        <v>0</v>
      </c>
      <c r="Z104" s="433"/>
    </row>
    <row r="105" spans="1:26" x14ac:dyDescent="0.25">
      <c r="A105" s="58"/>
      <c r="B105" s="59"/>
      <c r="C105" s="59"/>
      <c r="D105" s="59"/>
      <c r="E105" s="61"/>
      <c r="F105" s="61"/>
      <c r="G105" s="60"/>
      <c r="H105" s="66"/>
      <c r="I105" s="38">
        <v>1</v>
      </c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67"/>
      <c r="U105" s="73">
        <f>SUM(H105,J105,L105,N105,P105,R105,T105)</f>
        <v>0</v>
      </c>
      <c r="V105" s="216">
        <f t="shared" si="18"/>
        <v>0</v>
      </c>
      <c r="W105" s="252">
        <f>D85</f>
        <v>331</v>
      </c>
      <c r="X105" s="197" t="s">
        <v>9</v>
      </c>
      <c r="Y105" s="193">
        <f t="shared" si="19"/>
        <v>0</v>
      </c>
      <c r="Z105" s="439"/>
    </row>
    <row r="106" spans="1:26" x14ac:dyDescent="0.25">
      <c r="A106" s="58"/>
      <c r="B106" s="59"/>
      <c r="C106" s="59"/>
      <c r="D106" s="59"/>
      <c r="E106" s="61"/>
      <c r="F106" s="61"/>
      <c r="G106" s="60"/>
      <c r="H106" s="66"/>
      <c r="I106" s="38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67"/>
      <c r="U106" s="73">
        <f t="shared" ref="U106:U113" si="20">SUM(H106,J106,L106,N106,P106,R106,T106)</f>
        <v>0</v>
      </c>
      <c r="V106" s="216">
        <f t="shared" si="18"/>
        <v>0</v>
      </c>
      <c r="W106" s="252">
        <f>D85</f>
        <v>331</v>
      </c>
      <c r="X106" s="197" t="s">
        <v>81</v>
      </c>
      <c r="Y106" s="193">
        <f t="shared" si="19"/>
        <v>0</v>
      </c>
      <c r="Z106" s="359"/>
    </row>
    <row r="107" spans="1:26" x14ac:dyDescent="0.25">
      <c r="A107" s="58"/>
      <c r="B107" s="59"/>
      <c r="C107" s="59"/>
      <c r="D107" s="59"/>
      <c r="E107" s="61"/>
      <c r="F107" s="61"/>
      <c r="G107" s="60"/>
      <c r="H107" s="132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67"/>
      <c r="U107" s="73">
        <f t="shared" si="20"/>
        <v>0</v>
      </c>
      <c r="V107" s="216">
        <f t="shared" si="18"/>
        <v>0</v>
      </c>
      <c r="W107" s="252">
        <f>D85</f>
        <v>331</v>
      </c>
      <c r="X107" s="197" t="s">
        <v>20</v>
      </c>
      <c r="Y107" s="193">
        <f t="shared" si="19"/>
        <v>0</v>
      </c>
      <c r="Z107" s="352"/>
    </row>
    <row r="108" spans="1:26" x14ac:dyDescent="0.25">
      <c r="A108" s="58"/>
      <c r="B108" s="59"/>
      <c r="C108" s="59"/>
      <c r="D108" s="59"/>
      <c r="E108" s="61"/>
      <c r="F108" s="61"/>
      <c r="G108" s="60"/>
      <c r="H108" s="66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67"/>
      <c r="U108" s="73">
        <f t="shared" si="20"/>
        <v>0</v>
      </c>
      <c r="V108" s="216">
        <f t="shared" si="18"/>
        <v>0</v>
      </c>
      <c r="W108" s="252">
        <f>D85</f>
        <v>331</v>
      </c>
      <c r="X108" s="197" t="s">
        <v>82</v>
      </c>
      <c r="Y108" s="193">
        <f t="shared" si="19"/>
        <v>0</v>
      </c>
      <c r="Z108" s="352"/>
    </row>
    <row r="109" spans="1:26" x14ac:dyDescent="0.25">
      <c r="A109" s="58"/>
      <c r="B109" s="59"/>
      <c r="C109" s="59"/>
      <c r="D109" s="59"/>
      <c r="E109" s="61"/>
      <c r="F109" s="61"/>
      <c r="G109" s="60"/>
      <c r="H109" s="66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67"/>
      <c r="U109" s="73">
        <f t="shared" si="20"/>
        <v>0</v>
      </c>
      <c r="V109" s="216">
        <f t="shared" si="18"/>
        <v>0</v>
      </c>
      <c r="W109" s="252">
        <f>D85</f>
        <v>331</v>
      </c>
      <c r="X109" s="197" t="s">
        <v>10</v>
      </c>
      <c r="Y109" s="193">
        <f t="shared" si="19"/>
        <v>0</v>
      </c>
      <c r="Z109" s="103"/>
    </row>
    <row r="110" spans="1:26" x14ac:dyDescent="0.25">
      <c r="A110" s="58"/>
      <c r="B110" s="59"/>
      <c r="C110" s="59"/>
      <c r="D110" s="59"/>
      <c r="E110" s="61"/>
      <c r="F110" s="61"/>
      <c r="G110" s="60"/>
      <c r="H110" s="66"/>
      <c r="I110" s="75">
        <v>4</v>
      </c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67"/>
      <c r="U110" s="73">
        <f t="shared" si="20"/>
        <v>0</v>
      </c>
      <c r="V110" s="216">
        <f t="shared" si="18"/>
        <v>0</v>
      </c>
      <c r="W110" s="252">
        <f>D85</f>
        <v>331</v>
      </c>
      <c r="X110" s="197" t="s">
        <v>13</v>
      </c>
      <c r="Y110" s="193">
        <f t="shared" si="19"/>
        <v>0</v>
      </c>
      <c r="Z110" s="352"/>
    </row>
    <row r="111" spans="1:26" x14ac:dyDescent="0.25">
      <c r="A111" s="58"/>
      <c r="B111" s="59"/>
      <c r="C111" s="59"/>
      <c r="D111" s="59"/>
      <c r="E111" s="61"/>
      <c r="F111" s="61"/>
      <c r="G111" s="60"/>
      <c r="H111" s="66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67"/>
      <c r="U111" s="73">
        <f t="shared" si="20"/>
        <v>0</v>
      </c>
      <c r="V111" s="216">
        <f t="shared" si="18"/>
        <v>0</v>
      </c>
      <c r="W111" s="252">
        <f>D85</f>
        <v>331</v>
      </c>
      <c r="X111" s="197" t="s">
        <v>126</v>
      </c>
      <c r="Y111" s="193">
        <f t="shared" si="19"/>
        <v>0</v>
      </c>
      <c r="Z111" s="352"/>
    </row>
    <row r="112" spans="1:26" x14ac:dyDescent="0.25">
      <c r="A112" s="58"/>
      <c r="B112" s="59"/>
      <c r="C112" s="59"/>
      <c r="D112" s="59"/>
      <c r="E112" s="61"/>
      <c r="F112" s="61"/>
      <c r="G112" s="60"/>
      <c r="H112" s="66"/>
      <c r="I112" s="75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7"/>
      <c r="U112" s="73">
        <f t="shared" si="20"/>
        <v>0</v>
      </c>
      <c r="V112" s="216">
        <f t="shared" si="18"/>
        <v>0</v>
      </c>
      <c r="W112" s="252">
        <f>D85</f>
        <v>331</v>
      </c>
      <c r="X112" s="197" t="s">
        <v>84</v>
      </c>
      <c r="Y112" s="193">
        <f t="shared" si="19"/>
        <v>0</v>
      </c>
      <c r="Z112" s="352"/>
    </row>
    <row r="113" spans="1:26" ht="15.75" thickBot="1" x14ac:dyDescent="0.3">
      <c r="A113" s="58"/>
      <c r="B113" s="59"/>
      <c r="C113" s="59"/>
      <c r="D113" s="59"/>
      <c r="E113" s="61"/>
      <c r="F113" s="61"/>
      <c r="G113" s="60"/>
      <c r="H113" s="70"/>
      <c r="I113" s="71">
        <v>1</v>
      </c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2"/>
      <c r="U113" s="73">
        <f t="shared" si="20"/>
        <v>0</v>
      </c>
      <c r="V113" s="216">
        <f t="shared" si="18"/>
        <v>0</v>
      </c>
      <c r="W113" s="253">
        <f>D85</f>
        <v>331</v>
      </c>
      <c r="X113" s="203" t="s">
        <v>100</v>
      </c>
      <c r="Y113" s="193">
        <f t="shared" si="19"/>
        <v>0</v>
      </c>
      <c r="Z113" s="103"/>
    </row>
    <row r="114" spans="1:26" ht="15.75" thickBot="1" x14ac:dyDescent="0.3">
      <c r="A114" s="58"/>
      <c r="B114" s="59"/>
      <c r="C114" s="59"/>
      <c r="D114" s="59"/>
      <c r="E114" s="61"/>
      <c r="F114" s="61"/>
      <c r="G114" s="60"/>
      <c r="H114" s="202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0"/>
      <c r="U114" s="199"/>
      <c r="V114" s="261"/>
      <c r="W114" s="305"/>
      <c r="X114" s="124" t="s">
        <v>85</v>
      </c>
      <c r="Y114" s="193">
        <f t="shared" si="19"/>
        <v>0</v>
      </c>
      <c r="Z114" s="103"/>
    </row>
    <row r="115" spans="1:26" x14ac:dyDescent="0.25">
      <c r="A115" s="58"/>
      <c r="B115" s="59"/>
      <c r="C115" s="59"/>
      <c r="D115" s="59"/>
      <c r="E115" s="61"/>
      <c r="F115" s="61"/>
      <c r="G115" s="62"/>
      <c r="H115" s="6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65"/>
      <c r="U115" s="78">
        <f t="shared" ref="U115:U121" si="21">SUM(H115,J115,L115,N115,P115,R115,T115)</f>
        <v>0</v>
      </c>
      <c r="V115" s="216">
        <f>($U115)/$D$85</f>
        <v>0</v>
      </c>
      <c r="W115" s="252">
        <f>D85</f>
        <v>331</v>
      </c>
      <c r="X115" s="198" t="s">
        <v>84</v>
      </c>
      <c r="Y115" s="193">
        <f t="shared" si="19"/>
        <v>0</v>
      </c>
      <c r="Z115" s="464"/>
    </row>
    <row r="116" spans="1:26" x14ac:dyDescent="0.25">
      <c r="A116" s="58"/>
      <c r="B116" s="59"/>
      <c r="C116" s="59"/>
      <c r="D116" s="59"/>
      <c r="E116" s="61"/>
      <c r="F116" s="61"/>
      <c r="G116" s="62"/>
      <c r="H116" s="66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67"/>
      <c r="U116" s="73">
        <f t="shared" si="21"/>
        <v>0</v>
      </c>
      <c r="V116" s="216">
        <f t="shared" ref="V116:V122" si="22">($U116)/$D$85</f>
        <v>0</v>
      </c>
      <c r="W116" s="252">
        <f>D85</f>
        <v>331</v>
      </c>
      <c r="X116" s="197" t="s">
        <v>87</v>
      </c>
      <c r="Y116" s="193">
        <f t="shared" si="19"/>
        <v>0</v>
      </c>
      <c r="Z116" s="439" t="s">
        <v>251</v>
      </c>
    </row>
    <row r="117" spans="1:26" x14ac:dyDescent="0.25">
      <c r="A117" s="58"/>
      <c r="B117" s="59"/>
      <c r="C117" s="59"/>
      <c r="D117" s="59"/>
      <c r="E117" s="61"/>
      <c r="F117" s="61"/>
      <c r="G117" s="62"/>
      <c r="H117" s="66">
        <v>3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67"/>
      <c r="U117" s="73">
        <f t="shared" si="21"/>
        <v>3</v>
      </c>
      <c r="V117" s="216">
        <f t="shared" si="22"/>
        <v>9.0634441087613302E-3</v>
      </c>
      <c r="W117" s="252">
        <f>D85</f>
        <v>331</v>
      </c>
      <c r="X117" s="197" t="s">
        <v>12</v>
      </c>
      <c r="Y117" s="193">
        <f t="shared" si="19"/>
        <v>3</v>
      </c>
      <c r="Z117" s="439"/>
    </row>
    <row r="118" spans="1:26" x14ac:dyDescent="0.25">
      <c r="A118" s="58"/>
      <c r="B118" s="59"/>
      <c r="C118" s="59"/>
      <c r="D118" s="59"/>
      <c r="E118" s="61"/>
      <c r="F118" s="61"/>
      <c r="G118" s="62"/>
      <c r="H118" s="66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67"/>
      <c r="U118" s="73">
        <f t="shared" si="21"/>
        <v>0</v>
      </c>
      <c r="V118" s="216">
        <f t="shared" si="22"/>
        <v>0</v>
      </c>
      <c r="W118" s="252">
        <f>D85</f>
        <v>331</v>
      </c>
      <c r="X118" s="197" t="s">
        <v>39</v>
      </c>
      <c r="Y118" s="193">
        <f t="shared" si="19"/>
        <v>0</v>
      </c>
      <c r="Z118" s="439"/>
    </row>
    <row r="119" spans="1:26" x14ac:dyDescent="0.25">
      <c r="A119" s="58"/>
      <c r="B119" s="59"/>
      <c r="C119" s="59"/>
      <c r="D119" s="59"/>
      <c r="E119" s="61"/>
      <c r="F119" s="61"/>
      <c r="G119" s="62"/>
      <c r="H119" s="66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67"/>
      <c r="U119" s="73">
        <f t="shared" si="21"/>
        <v>0</v>
      </c>
      <c r="V119" s="216">
        <f t="shared" si="22"/>
        <v>0</v>
      </c>
      <c r="W119" s="252">
        <f>D85</f>
        <v>331</v>
      </c>
      <c r="X119" s="197" t="s">
        <v>170</v>
      </c>
      <c r="Y119" s="193">
        <f t="shared" si="19"/>
        <v>0</v>
      </c>
      <c r="Z119" s="103"/>
    </row>
    <row r="120" spans="1:26" x14ac:dyDescent="0.25">
      <c r="A120" s="58"/>
      <c r="B120" s="59"/>
      <c r="C120" s="59"/>
      <c r="D120" s="59"/>
      <c r="E120" s="61"/>
      <c r="F120" s="61"/>
      <c r="G120" s="62"/>
      <c r="H120" s="66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67"/>
      <c r="U120" s="73">
        <f t="shared" si="21"/>
        <v>0</v>
      </c>
      <c r="V120" s="216">
        <f t="shared" si="22"/>
        <v>0</v>
      </c>
      <c r="W120" s="252">
        <f>D85</f>
        <v>331</v>
      </c>
      <c r="X120" s="197" t="s">
        <v>16</v>
      </c>
      <c r="Y120" s="193">
        <f t="shared" si="19"/>
        <v>0</v>
      </c>
      <c r="Z120" s="85"/>
    </row>
    <row r="121" spans="1:26" ht="15.75" thickBot="1" x14ac:dyDescent="0.3">
      <c r="A121" s="188"/>
      <c r="B121" s="189"/>
      <c r="C121" s="189"/>
      <c r="D121" s="189"/>
      <c r="E121" s="190"/>
      <c r="F121" s="190"/>
      <c r="G121" s="196"/>
      <c r="H121" s="70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2"/>
      <c r="U121" s="192">
        <f t="shared" si="21"/>
        <v>0</v>
      </c>
      <c r="V121" s="320">
        <f t="shared" si="22"/>
        <v>0</v>
      </c>
      <c r="W121" s="253">
        <f>D85</f>
        <v>331</v>
      </c>
      <c r="X121" s="304" t="s">
        <v>75</v>
      </c>
      <c r="Y121" s="193">
        <f t="shared" si="19"/>
        <v>0</v>
      </c>
      <c r="Z121" s="195"/>
    </row>
    <row r="122" spans="1:26" ht="15.75" thickBot="1" x14ac:dyDescent="0.3">
      <c r="G122" s="53" t="s">
        <v>5</v>
      </c>
      <c r="H122" s="63">
        <f t="shared" ref="H122:T122" si="23">SUM(H86:H121)</f>
        <v>43</v>
      </c>
      <c r="I122" s="63">
        <f t="shared" si="23"/>
        <v>6</v>
      </c>
      <c r="J122" s="63">
        <f t="shared" si="23"/>
        <v>5</v>
      </c>
      <c r="K122" s="63">
        <f t="shared" si="23"/>
        <v>0</v>
      </c>
      <c r="L122" s="63">
        <f t="shared" si="23"/>
        <v>0</v>
      </c>
      <c r="M122" s="63">
        <f t="shared" si="23"/>
        <v>0</v>
      </c>
      <c r="N122" s="63">
        <f t="shared" si="23"/>
        <v>0</v>
      </c>
      <c r="O122" s="63">
        <f t="shared" si="23"/>
        <v>0</v>
      </c>
      <c r="P122" s="63">
        <f t="shared" si="23"/>
        <v>0</v>
      </c>
      <c r="Q122" s="63">
        <f t="shared" si="23"/>
        <v>0</v>
      </c>
      <c r="R122" s="63">
        <f t="shared" si="23"/>
        <v>0</v>
      </c>
      <c r="S122" s="63">
        <f t="shared" si="23"/>
        <v>0</v>
      </c>
      <c r="T122" s="63">
        <f t="shared" si="23"/>
        <v>4</v>
      </c>
      <c r="U122" s="79">
        <f>SUM(H122,J122,L122,N122,P122,R122,T122)</f>
        <v>52</v>
      </c>
      <c r="V122" s="216">
        <f t="shared" si="22"/>
        <v>0.15709969788519637</v>
      </c>
      <c r="W122" s="253">
        <f>D85</f>
        <v>331</v>
      </c>
      <c r="X122" s="194"/>
      <c r="Y122" s="193">
        <f t="shared" si="19"/>
        <v>52</v>
      </c>
      <c r="Z122" s="14"/>
    </row>
    <row r="124" spans="1:26" ht="15.75" thickBot="1" x14ac:dyDescent="0.3"/>
    <row r="125" spans="1:26" ht="90.75" thickBot="1" x14ac:dyDescent="0.3">
      <c r="A125" s="49" t="s">
        <v>23</v>
      </c>
      <c r="B125" s="49" t="s">
        <v>50</v>
      </c>
      <c r="C125" s="49" t="s">
        <v>55</v>
      </c>
      <c r="D125" s="49" t="s">
        <v>18</v>
      </c>
      <c r="E125" s="48" t="s">
        <v>17</v>
      </c>
      <c r="F125" s="50" t="s">
        <v>1</v>
      </c>
      <c r="G125" s="51" t="s">
        <v>24</v>
      </c>
      <c r="H125" s="52" t="s">
        <v>76</v>
      </c>
      <c r="I125" s="52" t="s">
        <v>77</v>
      </c>
      <c r="J125" s="52" t="s">
        <v>56</v>
      </c>
      <c r="K125" s="52" t="s">
        <v>61</v>
      </c>
      <c r="L125" s="52" t="s">
        <v>57</v>
      </c>
      <c r="M125" s="52" t="s">
        <v>62</v>
      </c>
      <c r="N125" s="52" t="s">
        <v>58</v>
      </c>
      <c r="O125" s="52" t="s">
        <v>63</v>
      </c>
      <c r="P125" s="52" t="s">
        <v>59</v>
      </c>
      <c r="Q125" s="52" t="s">
        <v>78</v>
      </c>
      <c r="R125" s="52" t="s">
        <v>60</v>
      </c>
      <c r="S125" s="52" t="s">
        <v>128</v>
      </c>
      <c r="T125" s="49" t="s">
        <v>43</v>
      </c>
      <c r="U125" s="49" t="s">
        <v>5</v>
      </c>
      <c r="V125" s="48" t="s">
        <v>2</v>
      </c>
      <c r="W125" s="86" t="s">
        <v>166</v>
      </c>
      <c r="X125" s="87" t="s">
        <v>21</v>
      </c>
      <c r="Y125" s="212" t="s">
        <v>5</v>
      </c>
      <c r="Z125" s="87" t="s">
        <v>7</v>
      </c>
    </row>
    <row r="126" spans="1:26" ht="15.75" thickBot="1" x14ac:dyDescent="0.3">
      <c r="A126" s="214">
        <v>1492703</v>
      </c>
      <c r="B126" s="214" t="s">
        <v>306</v>
      </c>
      <c r="C126" s="452">
        <v>1152</v>
      </c>
      <c r="D126" s="452">
        <v>1192</v>
      </c>
      <c r="E126" s="459">
        <v>1090</v>
      </c>
      <c r="F126" s="460">
        <f>E126/D126</f>
        <v>0.91442953020134232</v>
      </c>
      <c r="G126" s="213">
        <v>45092</v>
      </c>
      <c r="H126" s="202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0"/>
      <c r="U126" s="92"/>
      <c r="V126" s="199"/>
      <c r="W126" s="199"/>
      <c r="X126" s="93" t="s">
        <v>79</v>
      </c>
      <c r="Y126" s="212" t="s">
        <v>5</v>
      </c>
      <c r="Z126" s="84" t="s">
        <v>74</v>
      </c>
    </row>
    <row r="127" spans="1:26" x14ac:dyDescent="0.25">
      <c r="A127" s="55"/>
      <c r="B127" s="56"/>
      <c r="C127" s="56"/>
      <c r="D127" s="56"/>
      <c r="E127" s="56"/>
      <c r="F127" s="56"/>
      <c r="G127" s="57"/>
      <c r="H127" s="64">
        <v>7</v>
      </c>
      <c r="I127" s="74"/>
      <c r="J127" s="74">
        <v>3</v>
      </c>
      <c r="K127" s="74"/>
      <c r="L127" s="74"/>
      <c r="M127" s="74"/>
      <c r="N127" s="74"/>
      <c r="O127" s="74"/>
      <c r="P127" s="74"/>
      <c r="Q127" s="74"/>
      <c r="R127" s="74"/>
      <c r="S127" s="74"/>
      <c r="T127" s="65">
        <v>4</v>
      </c>
      <c r="U127" s="77">
        <f t="shared" ref="U127:U145" si="24">SUM(H127,J127,L127,N127,P127,R127,T127)</f>
        <v>14</v>
      </c>
      <c r="V127" s="216">
        <f>($U127)/$D$126</f>
        <v>1.1744966442953021E-2</v>
      </c>
      <c r="W127" s="252">
        <f>D126</f>
        <v>1192</v>
      </c>
      <c r="X127" s="198" t="s">
        <v>16</v>
      </c>
      <c r="Y127" s="211">
        <f t="shared" ref="Y127:Y138" si="25">U127</f>
        <v>14</v>
      </c>
      <c r="Z127" s="103"/>
    </row>
    <row r="128" spans="1:26" x14ac:dyDescent="0.25">
      <c r="A128" s="58"/>
      <c r="B128" s="59"/>
      <c r="C128" s="59"/>
      <c r="D128" s="59"/>
      <c r="E128" s="59" t="s">
        <v>218</v>
      </c>
      <c r="F128" s="59"/>
      <c r="G128" s="60"/>
      <c r="H128" s="66">
        <v>7</v>
      </c>
      <c r="I128" s="75"/>
      <c r="J128" s="75">
        <v>19</v>
      </c>
      <c r="K128" s="75"/>
      <c r="L128" s="75"/>
      <c r="M128" s="75"/>
      <c r="N128" s="75"/>
      <c r="O128" s="75"/>
      <c r="P128" s="75"/>
      <c r="Q128" s="75"/>
      <c r="R128" s="75"/>
      <c r="S128" s="75"/>
      <c r="T128" s="67">
        <v>6</v>
      </c>
      <c r="U128" s="73">
        <f t="shared" si="24"/>
        <v>32</v>
      </c>
      <c r="V128" s="216">
        <f t="shared" ref="V128:V154" si="26">($U128)/$D$126</f>
        <v>2.6845637583892617E-2</v>
      </c>
      <c r="W128" s="252">
        <f>D126</f>
        <v>1192</v>
      </c>
      <c r="X128" s="197" t="s">
        <v>6</v>
      </c>
      <c r="Y128" s="193">
        <f t="shared" si="25"/>
        <v>32</v>
      </c>
      <c r="Z128" s="134"/>
    </row>
    <row r="129" spans="1:26" x14ac:dyDescent="0.25">
      <c r="A129" s="58"/>
      <c r="B129" s="59"/>
      <c r="C129" s="59"/>
      <c r="D129" s="59"/>
      <c r="E129" s="61"/>
      <c r="F129" s="61"/>
      <c r="G129" s="60"/>
      <c r="H129" s="66">
        <v>2</v>
      </c>
      <c r="I129" s="75"/>
      <c r="J129" s="75">
        <v>1</v>
      </c>
      <c r="K129" s="75"/>
      <c r="L129" s="75"/>
      <c r="M129" s="75"/>
      <c r="N129" s="75"/>
      <c r="O129" s="75"/>
      <c r="P129" s="75"/>
      <c r="Q129" s="75"/>
      <c r="R129" s="75"/>
      <c r="S129" s="75"/>
      <c r="T129" s="67">
        <v>1</v>
      </c>
      <c r="U129" s="73">
        <f t="shared" si="24"/>
        <v>4</v>
      </c>
      <c r="V129" s="216">
        <f t="shared" si="26"/>
        <v>3.3557046979865771E-3</v>
      </c>
      <c r="W129" s="252">
        <f>D126</f>
        <v>1192</v>
      </c>
      <c r="X129" s="197" t="s">
        <v>14</v>
      </c>
      <c r="Y129" s="193">
        <f t="shared" si="25"/>
        <v>4</v>
      </c>
      <c r="Z129" s="85"/>
    </row>
    <row r="130" spans="1:26" x14ac:dyDescent="0.25">
      <c r="A130" s="58"/>
      <c r="B130" s="59"/>
      <c r="C130" s="59"/>
      <c r="D130" s="59"/>
      <c r="E130" s="61"/>
      <c r="F130" s="61"/>
      <c r="G130" s="60"/>
      <c r="H130" s="66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67">
        <v>4</v>
      </c>
      <c r="U130" s="73">
        <f t="shared" si="24"/>
        <v>4</v>
      </c>
      <c r="V130" s="216">
        <f t="shared" si="26"/>
        <v>3.3557046979865771E-3</v>
      </c>
      <c r="W130" s="252">
        <f>D126</f>
        <v>1192</v>
      </c>
      <c r="X130" s="197" t="s">
        <v>15</v>
      </c>
      <c r="Y130" s="193">
        <f t="shared" si="25"/>
        <v>4</v>
      </c>
      <c r="Z130" s="85"/>
    </row>
    <row r="131" spans="1:26" x14ac:dyDescent="0.25">
      <c r="A131" s="58"/>
      <c r="B131" s="59"/>
      <c r="C131" s="59"/>
      <c r="D131" s="59"/>
      <c r="E131" s="61"/>
      <c r="F131" s="61"/>
      <c r="G131" s="60"/>
      <c r="H131" s="66">
        <v>1</v>
      </c>
      <c r="I131" s="75"/>
      <c r="J131" s="75">
        <v>1</v>
      </c>
      <c r="K131" s="75"/>
      <c r="L131" s="75"/>
      <c r="M131" s="75"/>
      <c r="N131" s="75"/>
      <c r="O131" s="75"/>
      <c r="P131" s="75"/>
      <c r="Q131" s="75"/>
      <c r="R131" s="75"/>
      <c r="S131" s="75"/>
      <c r="T131" s="67"/>
      <c r="U131" s="73">
        <f t="shared" si="24"/>
        <v>2</v>
      </c>
      <c r="V131" s="216">
        <f t="shared" si="26"/>
        <v>1.6778523489932886E-3</v>
      </c>
      <c r="W131" s="252">
        <f>D126</f>
        <v>1192</v>
      </c>
      <c r="X131" s="197" t="s">
        <v>32</v>
      </c>
      <c r="Y131" s="193">
        <f t="shared" si="25"/>
        <v>2</v>
      </c>
      <c r="Z131" s="134"/>
    </row>
    <row r="132" spans="1:26" x14ac:dyDescent="0.25">
      <c r="A132" s="58"/>
      <c r="B132" s="59"/>
      <c r="C132" s="59"/>
      <c r="D132" s="59"/>
      <c r="E132" s="61"/>
      <c r="F132" s="61"/>
      <c r="G132" s="60"/>
      <c r="H132" s="66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67"/>
      <c r="U132" s="73">
        <f t="shared" si="24"/>
        <v>0</v>
      </c>
      <c r="V132" s="216">
        <f t="shared" si="26"/>
        <v>0</v>
      </c>
      <c r="W132" s="252">
        <f>D126</f>
        <v>1192</v>
      </c>
      <c r="X132" s="197" t="s">
        <v>33</v>
      </c>
      <c r="Y132" s="193">
        <f t="shared" si="25"/>
        <v>0</v>
      </c>
      <c r="Z132" s="134"/>
    </row>
    <row r="133" spans="1:26" x14ac:dyDescent="0.25">
      <c r="A133" s="58"/>
      <c r="B133" s="59"/>
      <c r="C133" s="59"/>
      <c r="D133" s="59"/>
      <c r="E133" s="61"/>
      <c r="F133" s="61"/>
      <c r="G133" s="60"/>
      <c r="H133" s="66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67"/>
      <c r="U133" s="73">
        <f t="shared" si="24"/>
        <v>0</v>
      </c>
      <c r="V133" s="216">
        <f t="shared" si="26"/>
        <v>0</v>
      </c>
      <c r="W133" s="252">
        <f>D126</f>
        <v>1192</v>
      </c>
      <c r="X133" s="197" t="s">
        <v>127</v>
      </c>
      <c r="Y133" s="193">
        <f t="shared" si="25"/>
        <v>0</v>
      </c>
      <c r="Z133" s="134"/>
    </row>
    <row r="134" spans="1:26" x14ac:dyDescent="0.25">
      <c r="A134" s="58"/>
      <c r="B134" s="59"/>
      <c r="C134" s="59"/>
      <c r="D134" s="59"/>
      <c r="E134" s="61"/>
      <c r="F134" s="61"/>
      <c r="G134" s="60"/>
      <c r="H134" s="66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67"/>
      <c r="U134" s="73">
        <f t="shared" si="24"/>
        <v>0</v>
      </c>
      <c r="V134" s="216">
        <f t="shared" si="26"/>
        <v>0</v>
      </c>
      <c r="W134" s="252">
        <f>D126</f>
        <v>1192</v>
      </c>
      <c r="X134" s="197" t="s">
        <v>31</v>
      </c>
      <c r="Y134" s="193">
        <f t="shared" si="25"/>
        <v>0</v>
      </c>
      <c r="Z134" s="134"/>
    </row>
    <row r="135" spans="1:26" x14ac:dyDescent="0.25">
      <c r="A135" s="58"/>
      <c r="B135" s="59"/>
      <c r="C135" s="59"/>
      <c r="D135" s="59"/>
      <c r="E135" s="61"/>
      <c r="F135" s="61"/>
      <c r="G135" s="60"/>
      <c r="H135" s="66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67">
        <v>2</v>
      </c>
      <c r="U135" s="73">
        <f t="shared" si="24"/>
        <v>2</v>
      </c>
      <c r="V135" s="216">
        <f t="shared" si="26"/>
        <v>1.6778523489932886E-3</v>
      </c>
      <c r="W135" s="252">
        <f>D126</f>
        <v>1192</v>
      </c>
      <c r="X135" s="197" t="s">
        <v>0</v>
      </c>
      <c r="Y135" s="193">
        <f t="shared" si="25"/>
        <v>2</v>
      </c>
      <c r="Z135" s="85"/>
    </row>
    <row r="136" spans="1:26" x14ac:dyDescent="0.25">
      <c r="A136" s="58"/>
      <c r="B136" s="59"/>
      <c r="C136" s="59"/>
      <c r="D136" s="59"/>
      <c r="E136" s="61"/>
      <c r="F136" s="61"/>
      <c r="G136" s="60"/>
      <c r="H136" s="66">
        <v>2</v>
      </c>
      <c r="I136" s="75"/>
      <c r="J136" s="75">
        <v>6</v>
      </c>
      <c r="K136" s="75"/>
      <c r="L136" s="75"/>
      <c r="M136" s="75"/>
      <c r="N136" s="75"/>
      <c r="O136" s="75"/>
      <c r="P136" s="75"/>
      <c r="Q136" s="75"/>
      <c r="R136" s="75"/>
      <c r="S136" s="75"/>
      <c r="T136" s="67"/>
      <c r="U136" s="73">
        <f t="shared" si="24"/>
        <v>8</v>
      </c>
      <c r="V136" s="216">
        <f t="shared" si="26"/>
        <v>6.7114093959731542E-3</v>
      </c>
      <c r="W136" s="252">
        <f>D126</f>
        <v>1192</v>
      </c>
      <c r="X136" s="197" t="s">
        <v>12</v>
      </c>
      <c r="Y136" s="193">
        <f t="shared" si="25"/>
        <v>8</v>
      </c>
      <c r="Z136" s="85"/>
    </row>
    <row r="137" spans="1:26" x14ac:dyDescent="0.25">
      <c r="A137" s="58"/>
      <c r="B137" s="59"/>
      <c r="C137" s="59"/>
      <c r="D137" s="59"/>
      <c r="E137" s="61"/>
      <c r="F137" s="61"/>
      <c r="G137" s="60"/>
      <c r="H137" s="66">
        <v>5</v>
      </c>
      <c r="I137" s="75"/>
      <c r="J137" s="75">
        <v>4</v>
      </c>
      <c r="K137" s="75"/>
      <c r="L137" s="75"/>
      <c r="M137" s="75"/>
      <c r="N137" s="75"/>
      <c r="O137" s="75"/>
      <c r="P137" s="75"/>
      <c r="Q137" s="75"/>
      <c r="R137" s="75"/>
      <c r="S137" s="75"/>
      <c r="T137" s="67">
        <v>1</v>
      </c>
      <c r="U137" s="73">
        <f t="shared" si="24"/>
        <v>10</v>
      </c>
      <c r="V137" s="216">
        <f t="shared" si="26"/>
        <v>8.389261744966443E-3</v>
      </c>
      <c r="W137" s="252">
        <f>D126</f>
        <v>1192</v>
      </c>
      <c r="X137" s="197" t="s">
        <v>35</v>
      </c>
      <c r="Y137" s="193">
        <f t="shared" si="25"/>
        <v>10</v>
      </c>
      <c r="Z137" s="134"/>
    </row>
    <row r="138" spans="1:26" x14ac:dyDescent="0.25">
      <c r="A138" s="58"/>
      <c r="B138" s="59"/>
      <c r="C138" s="59"/>
      <c r="D138" s="59"/>
      <c r="E138" s="61"/>
      <c r="F138" s="61"/>
      <c r="G138" s="60"/>
      <c r="H138" s="70"/>
      <c r="I138" s="71"/>
      <c r="J138" s="71">
        <v>1</v>
      </c>
      <c r="K138" s="71"/>
      <c r="L138" s="71"/>
      <c r="M138" s="71"/>
      <c r="N138" s="71"/>
      <c r="O138" s="71"/>
      <c r="P138" s="71"/>
      <c r="Q138" s="71"/>
      <c r="R138" s="71"/>
      <c r="S138" s="71"/>
      <c r="T138" s="72"/>
      <c r="U138" s="192">
        <f t="shared" si="24"/>
        <v>1</v>
      </c>
      <c r="V138" s="216">
        <f t="shared" si="26"/>
        <v>8.3892617449664428E-4</v>
      </c>
      <c r="W138" s="252">
        <f>D126</f>
        <v>1192</v>
      </c>
      <c r="X138" s="210" t="s">
        <v>89</v>
      </c>
      <c r="Y138" s="193">
        <f t="shared" si="25"/>
        <v>1</v>
      </c>
      <c r="Z138" s="85"/>
    </row>
    <row r="139" spans="1:26" ht="15.75" x14ac:dyDescent="0.25">
      <c r="A139" s="58"/>
      <c r="B139" s="59"/>
      <c r="C139" s="59"/>
      <c r="D139" s="59"/>
      <c r="E139" s="61"/>
      <c r="F139" s="61"/>
      <c r="G139" s="60"/>
      <c r="H139" s="70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2"/>
      <c r="U139" s="192">
        <f t="shared" si="24"/>
        <v>0</v>
      </c>
      <c r="V139" s="216">
        <f t="shared" si="26"/>
        <v>0</v>
      </c>
      <c r="W139" s="252"/>
      <c r="X139" s="365" t="s">
        <v>174</v>
      </c>
      <c r="Y139" s="193"/>
      <c r="Z139" s="85"/>
    </row>
    <row r="140" spans="1:26" x14ac:dyDescent="0.25">
      <c r="A140" s="58"/>
      <c r="B140" s="59"/>
      <c r="C140" s="59"/>
      <c r="D140" s="59"/>
      <c r="E140" s="61"/>
      <c r="F140" s="61"/>
      <c r="G140" s="62"/>
      <c r="H140" s="38"/>
      <c r="I140" s="75"/>
      <c r="J140" s="75">
        <v>3</v>
      </c>
      <c r="K140" s="75"/>
      <c r="L140" s="75"/>
      <c r="M140" s="75"/>
      <c r="N140" s="75"/>
      <c r="O140" s="75"/>
      <c r="P140" s="75"/>
      <c r="Q140" s="75"/>
      <c r="R140" s="75"/>
      <c r="S140" s="75"/>
      <c r="T140" s="67"/>
      <c r="U140" s="73">
        <f t="shared" si="24"/>
        <v>3</v>
      </c>
      <c r="V140" s="216">
        <f t="shared" si="26"/>
        <v>2.5167785234899327E-3</v>
      </c>
      <c r="W140" s="252">
        <f>D126</f>
        <v>1192</v>
      </c>
      <c r="X140" s="197" t="s">
        <v>39</v>
      </c>
      <c r="Y140" s="193"/>
      <c r="Z140" s="281"/>
    </row>
    <row r="141" spans="1:26" ht="15.75" thickBot="1" x14ac:dyDescent="0.3">
      <c r="A141" s="58"/>
      <c r="B141" s="59"/>
      <c r="C141" s="59"/>
      <c r="D141" s="59"/>
      <c r="E141" s="61"/>
      <c r="F141" s="61"/>
      <c r="G141" s="60"/>
      <c r="H141" s="209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7"/>
      <c r="U141" s="206">
        <f t="shared" si="24"/>
        <v>0</v>
      </c>
      <c r="V141" s="320">
        <f t="shared" si="26"/>
        <v>0</v>
      </c>
      <c r="W141" s="253">
        <f>D126</f>
        <v>1192</v>
      </c>
      <c r="X141" s="205" t="s">
        <v>191</v>
      </c>
      <c r="Y141" s="193">
        <f>U141</f>
        <v>0</v>
      </c>
      <c r="Z141" s="134"/>
    </row>
    <row r="142" spans="1:26" x14ac:dyDescent="0.25">
      <c r="A142" s="58"/>
      <c r="B142" s="59"/>
      <c r="C142" s="59"/>
      <c r="D142" s="59"/>
      <c r="E142" s="61"/>
      <c r="F142" s="61"/>
      <c r="G142" s="60"/>
      <c r="H142" s="64"/>
      <c r="I142" s="182">
        <v>4</v>
      </c>
      <c r="J142" s="76">
        <v>1</v>
      </c>
      <c r="K142" s="76"/>
      <c r="L142" s="76"/>
      <c r="M142" s="76"/>
      <c r="N142" s="76"/>
      <c r="O142" s="76"/>
      <c r="P142" s="76"/>
      <c r="Q142" s="76"/>
      <c r="R142" s="76"/>
      <c r="S142" s="76"/>
      <c r="T142" s="68"/>
      <c r="U142" s="73">
        <f t="shared" si="24"/>
        <v>1</v>
      </c>
      <c r="V142" s="216">
        <f t="shared" si="26"/>
        <v>8.3892617449664428E-4</v>
      </c>
      <c r="W142" s="254">
        <f>D126</f>
        <v>1192</v>
      </c>
      <c r="X142" s="204" t="s">
        <v>11</v>
      </c>
      <c r="Y142" s="193"/>
      <c r="Z142" s="134"/>
    </row>
    <row r="143" spans="1:26" x14ac:dyDescent="0.25">
      <c r="A143" s="58"/>
      <c r="B143" s="59"/>
      <c r="C143" s="59"/>
      <c r="D143" s="59"/>
      <c r="E143" s="61"/>
      <c r="F143" s="61"/>
      <c r="G143" s="60"/>
      <c r="H143" s="66"/>
      <c r="I143" s="38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67"/>
      <c r="U143" s="73">
        <f t="shared" si="24"/>
        <v>0</v>
      </c>
      <c r="V143" s="216">
        <f t="shared" si="26"/>
        <v>0</v>
      </c>
      <c r="W143" s="252">
        <f>D126</f>
        <v>1192</v>
      </c>
      <c r="X143" s="197" t="s">
        <v>30</v>
      </c>
      <c r="Y143" s="193">
        <f t="shared" ref="Y143:Y163" si="27">U143</f>
        <v>0</v>
      </c>
      <c r="Z143" s="426" t="s">
        <v>196</v>
      </c>
    </row>
    <row r="144" spans="1:26" x14ac:dyDescent="0.25">
      <c r="A144" s="58"/>
      <c r="B144" s="59"/>
      <c r="C144" s="59"/>
      <c r="D144" s="59"/>
      <c r="E144" s="61"/>
      <c r="F144" s="61"/>
      <c r="G144" s="60"/>
      <c r="H144" s="66"/>
      <c r="I144" s="38">
        <v>4</v>
      </c>
      <c r="J144" s="75">
        <v>2</v>
      </c>
      <c r="K144" s="75"/>
      <c r="L144" s="75"/>
      <c r="M144" s="75"/>
      <c r="N144" s="75"/>
      <c r="O144" s="75"/>
      <c r="P144" s="75"/>
      <c r="Q144" s="75"/>
      <c r="R144" s="75"/>
      <c r="S144" s="75"/>
      <c r="T144" s="67">
        <v>1</v>
      </c>
      <c r="U144" s="73">
        <f t="shared" si="24"/>
        <v>3</v>
      </c>
      <c r="V144" s="216">
        <f t="shared" si="26"/>
        <v>2.5167785234899327E-3</v>
      </c>
      <c r="W144" s="252">
        <f>D126</f>
        <v>1192</v>
      </c>
      <c r="X144" s="197" t="s">
        <v>3</v>
      </c>
      <c r="Y144" s="193">
        <f t="shared" si="27"/>
        <v>3</v>
      </c>
      <c r="Z144" s="426" t="s">
        <v>555</v>
      </c>
    </row>
    <row r="145" spans="1:26" x14ac:dyDescent="0.25">
      <c r="A145" s="58"/>
      <c r="B145" s="59"/>
      <c r="C145" s="59"/>
      <c r="D145" s="59"/>
      <c r="E145" s="61"/>
      <c r="F145" s="61"/>
      <c r="G145" s="60"/>
      <c r="H145" s="66"/>
      <c r="I145" s="38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67"/>
      <c r="U145" s="73">
        <f t="shared" si="24"/>
        <v>0</v>
      </c>
      <c r="V145" s="216">
        <f t="shared" si="26"/>
        <v>0</v>
      </c>
      <c r="W145" s="252">
        <f>D126</f>
        <v>1192</v>
      </c>
      <c r="X145" s="197" t="s">
        <v>8</v>
      </c>
      <c r="Y145" s="193">
        <f t="shared" si="27"/>
        <v>0</v>
      </c>
      <c r="Z145" s="433"/>
    </row>
    <row r="146" spans="1:26" x14ac:dyDescent="0.25">
      <c r="A146" s="58"/>
      <c r="B146" s="59"/>
      <c r="C146" s="59"/>
      <c r="D146" s="59"/>
      <c r="E146" s="61"/>
      <c r="F146" s="61"/>
      <c r="G146" s="60"/>
      <c r="H146" s="66"/>
      <c r="I146" s="38">
        <v>1</v>
      </c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67"/>
      <c r="U146" s="73">
        <f>SUM(H146,J146,L146,N146,P146,R146,T146)</f>
        <v>0</v>
      </c>
      <c r="V146" s="216">
        <f t="shared" si="26"/>
        <v>0</v>
      </c>
      <c r="W146" s="252">
        <f>D126</f>
        <v>1192</v>
      </c>
      <c r="X146" s="197" t="s">
        <v>9</v>
      </c>
      <c r="Y146" s="193">
        <f t="shared" si="27"/>
        <v>0</v>
      </c>
      <c r="Z146" s="439"/>
    </row>
    <row r="147" spans="1:26" x14ac:dyDescent="0.25">
      <c r="A147" s="58"/>
      <c r="B147" s="59"/>
      <c r="C147" s="59"/>
      <c r="D147" s="59"/>
      <c r="E147" s="61"/>
      <c r="F147" s="61"/>
      <c r="G147" s="60"/>
      <c r="H147" s="66"/>
      <c r="I147" s="38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67"/>
      <c r="U147" s="73">
        <f t="shared" ref="U147:U154" si="28">SUM(H147,J147,L147,N147,P147,R147,T147)</f>
        <v>0</v>
      </c>
      <c r="V147" s="216">
        <f t="shared" si="26"/>
        <v>0</v>
      </c>
      <c r="W147" s="252">
        <f>D126</f>
        <v>1192</v>
      </c>
      <c r="X147" s="197" t="s">
        <v>81</v>
      </c>
      <c r="Y147" s="193">
        <f t="shared" si="27"/>
        <v>0</v>
      </c>
      <c r="Z147" s="359"/>
    </row>
    <row r="148" spans="1:26" x14ac:dyDescent="0.25">
      <c r="A148" s="58"/>
      <c r="B148" s="59"/>
      <c r="C148" s="59"/>
      <c r="D148" s="59"/>
      <c r="E148" s="61"/>
      <c r="F148" s="61"/>
      <c r="G148" s="60"/>
      <c r="H148" s="132"/>
      <c r="I148" s="75">
        <v>2</v>
      </c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67"/>
      <c r="U148" s="73">
        <f t="shared" si="28"/>
        <v>0</v>
      </c>
      <c r="V148" s="216">
        <f t="shared" si="26"/>
        <v>0</v>
      </c>
      <c r="W148" s="252">
        <f>D126</f>
        <v>1192</v>
      </c>
      <c r="X148" s="197" t="s">
        <v>20</v>
      </c>
      <c r="Y148" s="193">
        <f t="shared" si="27"/>
        <v>0</v>
      </c>
      <c r="Z148" s="352"/>
    </row>
    <row r="149" spans="1:26" x14ac:dyDescent="0.25">
      <c r="A149" s="58"/>
      <c r="B149" s="59"/>
      <c r="C149" s="59"/>
      <c r="D149" s="59"/>
      <c r="E149" s="61"/>
      <c r="F149" s="61"/>
      <c r="G149" s="60"/>
      <c r="H149" s="66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67"/>
      <c r="U149" s="73">
        <f t="shared" si="28"/>
        <v>0</v>
      </c>
      <c r="V149" s="216">
        <f t="shared" si="26"/>
        <v>0</v>
      </c>
      <c r="W149" s="252">
        <f>D126</f>
        <v>1192</v>
      </c>
      <c r="X149" s="197" t="s">
        <v>82</v>
      </c>
      <c r="Y149" s="193">
        <f t="shared" si="27"/>
        <v>0</v>
      </c>
      <c r="Z149" s="352"/>
    </row>
    <row r="150" spans="1:26" x14ac:dyDescent="0.25">
      <c r="A150" s="58"/>
      <c r="B150" s="59"/>
      <c r="C150" s="59"/>
      <c r="D150" s="59"/>
      <c r="E150" s="61"/>
      <c r="F150" s="61"/>
      <c r="G150" s="60"/>
      <c r="H150" s="66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67"/>
      <c r="U150" s="73">
        <f t="shared" si="28"/>
        <v>0</v>
      </c>
      <c r="V150" s="216">
        <f t="shared" si="26"/>
        <v>0</v>
      </c>
      <c r="W150" s="252">
        <f>D126</f>
        <v>1192</v>
      </c>
      <c r="X150" s="197" t="s">
        <v>10</v>
      </c>
      <c r="Y150" s="193">
        <f t="shared" si="27"/>
        <v>0</v>
      </c>
      <c r="Z150" s="103"/>
    </row>
    <row r="151" spans="1:26" x14ac:dyDescent="0.25">
      <c r="A151" s="58"/>
      <c r="B151" s="59"/>
      <c r="C151" s="59"/>
      <c r="D151" s="59"/>
      <c r="E151" s="61"/>
      <c r="F151" s="61"/>
      <c r="G151" s="60"/>
      <c r="H151" s="66"/>
      <c r="I151" s="75">
        <v>4</v>
      </c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67"/>
      <c r="U151" s="73">
        <f t="shared" si="28"/>
        <v>0</v>
      </c>
      <c r="V151" s="216">
        <f t="shared" si="26"/>
        <v>0</v>
      </c>
      <c r="W151" s="252">
        <f>D126</f>
        <v>1192</v>
      </c>
      <c r="X151" s="197" t="s">
        <v>13</v>
      </c>
      <c r="Y151" s="193">
        <f t="shared" si="27"/>
        <v>0</v>
      </c>
      <c r="Z151" s="352"/>
    </row>
    <row r="152" spans="1:26" x14ac:dyDescent="0.25">
      <c r="A152" s="58"/>
      <c r="B152" s="59"/>
      <c r="C152" s="59"/>
      <c r="D152" s="59"/>
      <c r="E152" s="61"/>
      <c r="F152" s="61"/>
      <c r="G152" s="60"/>
      <c r="H152" s="66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67"/>
      <c r="U152" s="73">
        <f t="shared" si="28"/>
        <v>0</v>
      </c>
      <c r="V152" s="216">
        <f t="shared" si="26"/>
        <v>0</v>
      </c>
      <c r="W152" s="252">
        <f>D126</f>
        <v>1192</v>
      </c>
      <c r="X152" s="197" t="s">
        <v>126</v>
      </c>
      <c r="Y152" s="193">
        <f t="shared" si="27"/>
        <v>0</v>
      </c>
      <c r="Z152" s="352"/>
    </row>
    <row r="153" spans="1:26" x14ac:dyDescent="0.25">
      <c r="A153" s="58"/>
      <c r="B153" s="59"/>
      <c r="C153" s="59"/>
      <c r="D153" s="59"/>
      <c r="E153" s="61"/>
      <c r="F153" s="61"/>
      <c r="G153" s="60"/>
      <c r="H153" s="66"/>
      <c r="I153" s="75">
        <v>9</v>
      </c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7">
        <v>2</v>
      </c>
      <c r="U153" s="73">
        <f t="shared" si="28"/>
        <v>2</v>
      </c>
      <c r="V153" s="216">
        <f t="shared" si="26"/>
        <v>1.6778523489932886E-3</v>
      </c>
      <c r="W153" s="252">
        <f>D126</f>
        <v>1192</v>
      </c>
      <c r="X153" s="197" t="s">
        <v>84</v>
      </c>
      <c r="Y153" s="193">
        <f t="shared" si="27"/>
        <v>2</v>
      </c>
      <c r="Z153" s="352"/>
    </row>
    <row r="154" spans="1:26" ht="15.75" thickBot="1" x14ac:dyDescent="0.3">
      <c r="A154" s="58"/>
      <c r="B154" s="59"/>
      <c r="C154" s="59"/>
      <c r="D154" s="59"/>
      <c r="E154" s="61"/>
      <c r="F154" s="61"/>
      <c r="G154" s="60"/>
      <c r="H154" s="70"/>
      <c r="I154" s="71">
        <v>1</v>
      </c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2"/>
      <c r="U154" s="73">
        <f t="shared" si="28"/>
        <v>0</v>
      </c>
      <c r="V154" s="216">
        <f t="shared" si="26"/>
        <v>0</v>
      </c>
      <c r="W154" s="253">
        <f>D126</f>
        <v>1192</v>
      </c>
      <c r="X154" s="203" t="s">
        <v>553</v>
      </c>
      <c r="Y154" s="193">
        <f t="shared" si="27"/>
        <v>0</v>
      </c>
      <c r="Z154" s="103"/>
    </row>
    <row r="155" spans="1:26" ht="15.75" thickBot="1" x14ac:dyDescent="0.3">
      <c r="A155" s="58"/>
      <c r="B155" s="59"/>
      <c r="C155" s="59"/>
      <c r="D155" s="59"/>
      <c r="E155" s="61"/>
      <c r="F155" s="61"/>
      <c r="G155" s="60"/>
      <c r="H155" s="202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0"/>
      <c r="U155" s="199"/>
      <c r="V155" s="261"/>
      <c r="W155" s="305"/>
      <c r="X155" s="124" t="s">
        <v>85</v>
      </c>
      <c r="Y155" s="193">
        <f t="shared" si="27"/>
        <v>0</v>
      </c>
      <c r="Z155" s="103"/>
    </row>
    <row r="156" spans="1:26" x14ac:dyDescent="0.25">
      <c r="A156" s="58"/>
      <c r="B156" s="59"/>
      <c r="C156" s="59"/>
      <c r="D156" s="59"/>
      <c r="E156" s="61"/>
      <c r="F156" s="61"/>
      <c r="G156" s="62"/>
      <c r="H156" s="6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65"/>
      <c r="U156" s="78">
        <f t="shared" ref="U156:U162" si="29">SUM(H156,J156,L156,N156,P156,R156,T156)</f>
        <v>0</v>
      </c>
      <c r="V156" s="216">
        <f>($U156)/$D$126</f>
        <v>0</v>
      </c>
      <c r="W156" s="252">
        <f>D126</f>
        <v>1192</v>
      </c>
      <c r="X156" s="198" t="s">
        <v>84</v>
      </c>
      <c r="Y156" s="193">
        <f t="shared" si="27"/>
        <v>0</v>
      </c>
      <c r="Z156" s="464"/>
    </row>
    <row r="157" spans="1:26" x14ac:dyDescent="0.25">
      <c r="A157" s="58"/>
      <c r="B157" s="59"/>
      <c r="C157" s="59"/>
      <c r="D157" s="59"/>
      <c r="E157" s="61"/>
      <c r="F157" s="61"/>
      <c r="G157" s="62"/>
      <c r="H157" s="66">
        <v>2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67"/>
      <c r="U157" s="73">
        <f t="shared" si="29"/>
        <v>2</v>
      </c>
      <c r="V157" s="216">
        <f t="shared" ref="V157:V163" si="30">($U157)/$D$126</f>
        <v>1.6778523489932886E-3</v>
      </c>
      <c r="W157" s="252">
        <f>D126</f>
        <v>1192</v>
      </c>
      <c r="X157" s="197" t="s">
        <v>87</v>
      </c>
      <c r="Y157" s="193">
        <f t="shared" si="27"/>
        <v>2</v>
      </c>
      <c r="Z157" s="464" t="s">
        <v>557</v>
      </c>
    </row>
    <row r="158" spans="1:26" x14ac:dyDescent="0.25">
      <c r="A158" s="58"/>
      <c r="B158" s="59"/>
      <c r="C158" s="59"/>
      <c r="D158" s="59"/>
      <c r="E158" s="61"/>
      <c r="F158" s="61"/>
      <c r="G158" s="62"/>
      <c r="H158" s="66">
        <v>8</v>
      </c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67"/>
      <c r="U158" s="73">
        <f t="shared" si="29"/>
        <v>8</v>
      </c>
      <c r="V158" s="216">
        <f t="shared" si="30"/>
        <v>6.7114093959731542E-3</v>
      </c>
      <c r="W158" s="252">
        <f>D126</f>
        <v>1192</v>
      </c>
      <c r="X158" s="197" t="s">
        <v>12</v>
      </c>
      <c r="Y158" s="193">
        <f t="shared" si="27"/>
        <v>8</v>
      </c>
      <c r="Z158" s="439" t="s">
        <v>558</v>
      </c>
    </row>
    <row r="159" spans="1:26" x14ac:dyDescent="0.25">
      <c r="A159" s="58"/>
      <c r="B159" s="59"/>
      <c r="C159" s="59"/>
      <c r="D159" s="59"/>
      <c r="E159" s="61"/>
      <c r="F159" s="61"/>
      <c r="G159" s="62"/>
      <c r="H159" s="66">
        <v>1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67"/>
      <c r="U159" s="73">
        <f t="shared" si="29"/>
        <v>1</v>
      </c>
      <c r="V159" s="216">
        <f t="shared" si="30"/>
        <v>8.3892617449664428E-4</v>
      </c>
      <c r="W159" s="252">
        <f>D126</f>
        <v>1192</v>
      </c>
      <c r="X159" s="197" t="s">
        <v>39</v>
      </c>
      <c r="Y159" s="193">
        <f t="shared" si="27"/>
        <v>1</v>
      </c>
      <c r="Z159" s="439"/>
    </row>
    <row r="160" spans="1:26" x14ac:dyDescent="0.25">
      <c r="A160" s="58"/>
      <c r="B160" s="59"/>
      <c r="C160" s="59"/>
      <c r="D160" s="59"/>
      <c r="E160" s="61"/>
      <c r="F160" s="61"/>
      <c r="G160" s="62"/>
      <c r="H160" s="66">
        <v>2</v>
      </c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67"/>
      <c r="U160" s="73">
        <f t="shared" si="29"/>
        <v>2</v>
      </c>
      <c r="V160" s="216">
        <f t="shared" si="30"/>
        <v>1.6778523489932886E-3</v>
      </c>
      <c r="W160" s="252">
        <f>D126</f>
        <v>1192</v>
      </c>
      <c r="X160" s="197" t="s">
        <v>170</v>
      </c>
      <c r="Y160" s="193">
        <f t="shared" si="27"/>
        <v>2</v>
      </c>
      <c r="Z160" s="439" t="s">
        <v>554</v>
      </c>
    </row>
    <row r="161" spans="1:26" x14ac:dyDescent="0.25">
      <c r="A161" s="58"/>
      <c r="B161" s="59"/>
      <c r="C161" s="59"/>
      <c r="D161" s="59"/>
      <c r="E161" s="61"/>
      <c r="F161" s="61"/>
      <c r="G161" s="62"/>
      <c r="H161" s="66">
        <v>2</v>
      </c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67"/>
      <c r="U161" s="73">
        <f t="shared" si="29"/>
        <v>2</v>
      </c>
      <c r="V161" s="216">
        <f t="shared" si="30"/>
        <v>1.6778523489932886E-3</v>
      </c>
      <c r="W161" s="252">
        <f>D126</f>
        <v>1192</v>
      </c>
      <c r="X161" s="197" t="s">
        <v>16</v>
      </c>
      <c r="Y161" s="193">
        <f t="shared" si="27"/>
        <v>2</v>
      </c>
      <c r="Z161" s="439" t="s">
        <v>556</v>
      </c>
    </row>
    <row r="162" spans="1:26" ht="15.75" thickBot="1" x14ac:dyDescent="0.3">
      <c r="A162" s="188"/>
      <c r="B162" s="189"/>
      <c r="C162" s="189"/>
      <c r="D162" s="189"/>
      <c r="E162" s="190"/>
      <c r="F162" s="190"/>
      <c r="G162" s="196"/>
      <c r="H162" s="70">
        <v>1</v>
      </c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2"/>
      <c r="U162" s="192">
        <f t="shared" si="29"/>
        <v>1</v>
      </c>
      <c r="V162" s="418">
        <f t="shared" si="30"/>
        <v>8.3892617449664428E-4</v>
      </c>
      <c r="W162" s="253">
        <f>D126</f>
        <v>1192</v>
      </c>
      <c r="X162" s="304" t="s">
        <v>75</v>
      </c>
      <c r="Y162" s="193">
        <f t="shared" si="27"/>
        <v>1</v>
      </c>
      <c r="Z162" s="195"/>
    </row>
    <row r="163" spans="1:26" ht="15.75" thickBot="1" x14ac:dyDescent="0.3">
      <c r="G163" s="53" t="s">
        <v>5</v>
      </c>
      <c r="H163" s="63">
        <f t="shared" ref="H163:T163" si="31">SUM(H127:H162)</f>
        <v>40</v>
      </c>
      <c r="I163" s="63">
        <f t="shared" si="31"/>
        <v>25</v>
      </c>
      <c r="J163" s="63">
        <f t="shared" si="31"/>
        <v>41</v>
      </c>
      <c r="K163" s="63">
        <f t="shared" si="31"/>
        <v>0</v>
      </c>
      <c r="L163" s="63">
        <f t="shared" si="31"/>
        <v>0</v>
      </c>
      <c r="M163" s="63">
        <f t="shared" si="31"/>
        <v>0</v>
      </c>
      <c r="N163" s="63">
        <f t="shared" si="31"/>
        <v>0</v>
      </c>
      <c r="O163" s="63">
        <f t="shared" si="31"/>
        <v>0</v>
      </c>
      <c r="P163" s="63">
        <f t="shared" si="31"/>
        <v>0</v>
      </c>
      <c r="Q163" s="63">
        <f t="shared" si="31"/>
        <v>0</v>
      </c>
      <c r="R163" s="63">
        <f t="shared" si="31"/>
        <v>0</v>
      </c>
      <c r="S163" s="63">
        <f t="shared" si="31"/>
        <v>0</v>
      </c>
      <c r="T163" s="63">
        <f t="shared" si="31"/>
        <v>21</v>
      </c>
      <c r="U163" s="79">
        <f>SUM(H163,J163,L163,N163,P163,R163,T163)</f>
        <v>102</v>
      </c>
      <c r="V163" s="479">
        <f t="shared" si="30"/>
        <v>8.557046979865772E-2</v>
      </c>
      <c r="W163" s="437">
        <f>D126</f>
        <v>1192</v>
      </c>
      <c r="X163" s="194"/>
      <c r="Y163" s="193">
        <f t="shared" si="27"/>
        <v>102</v>
      </c>
      <c r="Z163" s="14"/>
    </row>
  </sheetData>
  <conditionalFormatting sqref="M41:M42 M1 V4:V31 M82:M83 M123:M124 M164:M1048576">
    <cfRule type="cellIs" dxfId="332" priority="379" operator="greaterThan">
      <formula>0.2</formula>
    </cfRule>
  </conditionalFormatting>
  <conditionalFormatting sqref="V33:V40">
    <cfRule type="colorScale" priority="52">
      <colorScale>
        <cfvo type="min"/>
        <cfvo type="max"/>
        <color rgb="FFFCFCFF"/>
        <color rgb="FFF8696B"/>
      </colorScale>
    </cfRule>
  </conditionalFormatting>
  <conditionalFormatting sqref="V3:W3">
    <cfRule type="cellIs" dxfId="331" priority="34" operator="greaterThan">
      <formula>0.2</formula>
    </cfRule>
  </conditionalFormatting>
  <conditionalFormatting sqref="V2">
    <cfRule type="cellIs" dxfId="330" priority="33" operator="greaterThan">
      <formula>0.2</formula>
    </cfRule>
  </conditionalFormatting>
  <conditionalFormatting sqref="W2">
    <cfRule type="cellIs" dxfId="329" priority="32" operator="greaterThan">
      <formula>0.2</formula>
    </cfRule>
  </conditionalFormatting>
  <conditionalFormatting sqref="V40">
    <cfRule type="cellIs" dxfId="328" priority="29" operator="greaterThan">
      <formula>0.2</formula>
    </cfRule>
  </conditionalFormatting>
  <conditionalFormatting sqref="V33:V40">
    <cfRule type="cellIs" dxfId="327" priority="28" operator="greaterThan">
      <formula>0.2</formula>
    </cfRule>
  </conditionalFormatting>
  <conditionalFormatting sqref="V40">
    <cfRule type="colorScale" priority="30">
      <colorScale>
        <cfvo type="min"/>
        <cfvo type="max"/>
        <color rgb="FFFCFCFF"/>
        <color rgb="FFF8696B"/>
      </colorScale>
    </cfRule>
  </conditionalFormatting>
  <conditionalFormatting sqref="V4:V31">
    <cfRule type="colorScale" priority="3312">
      <colorScale>
        <cfvo type="min"/>
        <cfvo type="max"/>
        <color rgb="FFFCFCFF"/>
        <color rgb="FFF8696B"/>
      </colorScale>
    </cfRule>
  </conditionalFormatting>
  <conditionalFormatting sqref="V74:V81">
    <cfRule type="cellIs" dxfId="326" priority="19" operator="greaterThan">
      <formula>0.2</formula>
    </cfRule>
  </conditionalFormatting>
  <conditionalFormatting sqref="V45:V72">
    <cfRule type="cellIs" dxfId="325" priority="26" operator="greaterThan">
      <formula>0.2</formula>
    </cfRule>
  </conditionalFormatting>
  <conditionalFormatting sqref="V74:V81">
    <cfRule type="colorScale" priority="25">
      <colorScale>
        <cfvo type="min"/>
        <cfvo type="max"/>
        <color rgb="FFFCFCFF"/>
        <color rgb="FFF8696B"/>
      </colorScale>
    </cfRule>
  </conditionalFormatting>
  <conditionalFormatting sqref="V44:W44">
    <cfRule type="cellIs" dxfId="324" priority="24" operator="greaterThan">
      <formula>0.2</formula>
    </cfRule>
  </conditionalFormatting>
  <conditionalFormatting sqref="V43">
    <cfRule type="cellIs" dxfId="323" priority="23" operator="greaterThan">
      <formula>0.2</formula>
    </cfRule>
  </conditionalFormatting>
  <conditionalFormatting sqref="W43">
    <cfRule type="cellIs" dxfId="322" priority="22" operator="greaterThan">
      <formula>0.2</formula>
    </cfRule>
  </conditionalFormatting>
  <conditionalFormatting sqref="V81">
    <cfRule type="cellIs" dxfId="321" priority="20" operator="greaterThan">
      <formula>0.2</formula>
    </cfRule>
  </conditionalFormatting>
  <conditionalFormatting sqref="V81">
    <cfRule type="colorScale" priority="21">
      <colorScale>
        <cfvo type="min"/>
        <cfvo type="max"/>
        <color rgb="FFFCFCFF"/>
        <color rgb="FFF8696B"/>
      </colorScale>
    </cfRule>
  </conditionalFormatting>
  <conditionalFormatting sqref="V45:V72">
    <cfRule type="colorScale" priority="27">
      <colorScale>
        <cfvo type="min"/>
        <cfvo type="max"/>
        <color rgb="FFFCFCFF"/>
        <color rgb="FFF8696B"/>
      </colorScale>
    </cfRule>
  </conditionalFormatting>
  <conditionalFormatting sqref="V115:V122">
    <cfRule type="cellIs" dxfId="320" priority="10" operator="greaterThan">
      <formula>0.2</formula>
    </cfRule>
  </conditionalFormatting>
  <conditionalFormatting sqref="V86:V113">
    <cfRule type="cellIs" dxfId="319" priority="17" operator="greaterThan">
      <formula>0.2</formula>
    </cfRule>
  </conditionalFormatting>
  <conditionalFormatting sqref="V115:V1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V85:W85">
    <cfRule type="cellIs" dxfId="318" priority="15" operator="greaterThan">
      <formula>0.2</formula>
    </cfRule>
  </conditionalFormatting>
  <conditionalFormatting sqref="V84">
    <cfRule type="cellIs" dxfId="317" priority="14" operator="greaterThan">
      <formula>0.2</formula>
    </cfRule>
  </conditionalFormatting>
  <conditionalFormatting sqref="W84">
    <cfRule type="cellIs" dxfId="316" priority="13" operator="greaterThan">
      <formula>0.2</formula>
    </cfRule>
  </conditionalFormatting>
  <conditionalFormatting sqref="V122">
    <cfRule type="cellIs" dxfId="315" priority="11" operator="greaterThan">
      <formula>0.2</formula>
    </cfRule>
  </conditionalFormatting>
  <conditionalFormatting sqref="V122">
    <cfRule type="colorScale" priority="12">
      <colorScale>
        <cfvo type="min"/>
        <cfvo type="max"/>
        <color rgb="FFFCFCFF"/>
        <color rgb="FFF8696B"/>
      </colorScale>
    </cfRule>
  </conditionalFormatting>
  <conditionalFormatting sqref="V86:V113">
    <cfRule type="colorScale" priority="18">
      <colorScale>
        <cfvo type="min"/>
        <cfvo type="max"/>
        <color rgb="FFFCFCFF"/>
        <color rgb="FFF8696B"/>
      </colorScale>
    </cfRule>
  </conditionalFormatting>
  <conditionalFormatting sqref="V156:V163">
    <cfRule type="cellIs" dxfId="314" priority="1" operator="greaterThan">
      <formula>0.2</formula>
    </cfRule>
  </conditionalFormatting>
  <conditionalFormatting sqref="V127:V154">
    <cfRule type="cellIs" dxfId="313" priority="8" operator="greaterThan">
      <formula>0.2</formula>
    </cfRule>
  </conditionalFormatting>
  <conditionalFormatting sqref="V156:V163">
    <cfRule type="colorScale" priority="7">
      <colorScale>
        <cfvo type="min"/>
        <cfvo type="max"/>
        <color rgb="FFFCFCFF"/>
        <color rgb="FFF8696B"/>
      </colorScale>
    </cfRule>
  </conditionalFormatting>
  <conditionalFormatting sqref="V126:W126">
    <cfRule type="cellIs" dxfId="312" priority="6" operator="greaterThan">
      <formula>0.2</formula>
    </cfRule>
  </conditionalFormatting>
  <conditionalFormatting sqref="V125">
    <cfRule type="cellIs" dxfId="311" priority="5" operator="greaterThan">
      <formula>0.2</formula>
    </cfRule>
  </conditionalFormatting>
  <conditionalFormatting sqref="W125">
    <cfRule type="cellIs" dxfId="310" priority="4" operator="greaterThan">
      <formula>0.2</formula>
    </cfRule>
  </conditionalFormatting>
  <conditionalFormatting sqref="V163">
    <cfRule type="cellIs" dxfId="309" priority="2" operator="greaterThan">
      <formula>0.2</formula>
    </cfRule>
  </conditionalFormatting>
  <conditionalFormatting sqref="V163">
    <cfRule type="colorScale" priority="3">
      <colorScale>
        <cfvo type="min"/>
        <cfvo type="max"/>
        <color rgb="FFFCFCFF"/>
        <color rgb="FFF8696B"/>
      </colorScale>
    </cfRule>
  </conditionalFormatting>
  <conditionalFormatting sqref="V127:V154">
    <cfRule type="colorScale" priority="9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showGridLines="0" zoomScaleNormal="100" workbookViewId="0">
      <selection activeCell="L34" sqref="L34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493" t="s">
        <v>193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21" ht="26.25" customHeight="1" x14ac:dyDescent="0.25">
      <c r="O3" s="494" t="s">
        <v>53</v>
      </c>
      <c r="P3" s="495"/>
      <c r="Q3" s="495"/>
      <c r="R3" s="495"/>
    </row>
    <row r="4" spans="1:21" x14ac:dyDescent="0.25">
      <c r="O4" s="496" t="s">
        <v>21</v>
      </c>
      <c r="P4" s="497"/>
      <c r="Q4" s="498"/>
      <c r="R4" s="32" t="s">
        <v>25</v>
      </c>
    </row>
    <row r="5" spans="1:21" x14ac:dyDescent="0.25">
      <c r="O5" s="21" t="s">
        <v>16</v>
      </c>
      <c r="P5" s="22"/>
      <c r="Q5" s="23"/>
      <c r="R5" s="331">
        <f ca="1">SUMIF('EB012-EB212'!$W$1:$X$200,O5,'EB012-EB212'!X$1:$X$200)</f>
        <v>25</v>
      </c>
    </row>
    <row r="6" spans="1:21" x14ac:dyDescent="0.25">
      <c r="O6" s="21" t="s">
        <v>14</v>
      </c>
      <c r="P6" s="22"/>
      <c r="Q6" s="23"/>
      <c r="R6" s="331">
        <f ca="1">SUMIF('EB012-EB212'!$W$1:$X$200,O6,'EB012-EB212'!X$1:$X$200)</f>
        <v>6</v>
      </c>
    </row>
    <row r="7" spans="1:21" x14ac:dyDescent="0.25">
      <c r="O7" s="21" t="s">
        <v>6</v>
      </c>
      <c r="P7" s="22"/>
      <c r="Q7" s="23"/>
      <c r="R7" s="331">
        <f ca="1">SUMIF('EB012-EB212'!$W$1:$X$200,O7,'EB012-EB212'!X$1:$X$200)</f>
        <v>4</v>
      </c>
    </row>
    <row r="8" spans="1:21" x14ac:dyDescent="0.25">
      <c r="O8" s="21" t="s">
        <v>29</v>
      </c>
      <c r="P8" s="22"/>
      <c r="Q8" s="23"/>
      <c r="R8" s="331">
        <f ca="1">SUMIF('EB012-EB212'!$W$1:$X$200,O8,'EB012-EB212'!X$1:$X$200)</f>
        <v>2</v>
      </c>
    </row>
    <row r="9" spans="1:21" x14ac:dyDescent="0.25">
      <c r="O9" s="21" t="s">
        <v>0</v>
      </c>
      <c r="P9" s="22"/>
      <c r="Q9" s="23"/>
      <c r="R9" s="331">
        <f ca="1">SUMIF('EB012-EB212'!$W$1:$X$200,O9,'EB012-EB212'!X$1:$X$200)</f>
        <v>2</v>
      </c>
    </row>
    <row r="10" spans="1:21" ht="15.75" x14ac:dyDescent="0.25">
      <c r="O10" s="21" t="s">
        <v>20</v>
      </c>
      <c r="P10" s="22"/>
      <c r="Q10" s="23"/>
      <c r="R10" s="331">
        <f ca="1">SUMIF('EB012-EB212'!$W$1:$X$200,O10,'EB012-EB212'!X$1:$X$200)</f>
        <v>1</v>
      </c>
      <c r="U10" s="133"/>
    </row>
    <row r="11" spans="1:21" x14ac:dyDescent="0.25">
      <c r="O11" s="21" t="s">
        <v>9</v>
      </c>
      <c r="P11" s="22"/>
      <c r="Q11" s="23"/>
      <c r="R11" s="331">
        <f ca="1">SUMIF('EB012-EB212'!$W$1:$X$200,O11,'EB012-EB212'!X$1:$X$200)</f>
        <v>1</v>
      </c>
    </row>
    <row r="12" spans="1:21" x14ac:dyDescent="0.25">
      <c r="O12" s="21" t="s">
        <v>8</v>
      </c>
      <c r="P12" s="22"/>
      <c r="Q12" s="23"/>
      <c r="R12" s="331">
        <f ca="1">SUMIF('EB012-EB212'!$W$1:$X$200,O12,'EB012-EB212'!X$1:$X$200)</f>
        <v>1</v>
      </c>
    </row>
    <row r="13" spans="1:21" x14ac:dyDescent="0.25">
      <c r="O13" s="21" t="s">
        <v>32</v>
      </c>
      <c r="P13" s="22"/>
      <c r="Q13" s="23"/>
      <c r="R13" s="331">
        <f ca="1">SUMIF('EB012-EB212'!$W$1:$X$200,O13,'EB012-EB212'!X$1:$X$200)</f>
        <v>0</v>
      </c>
    </row>
    <row r="14" spans="1:21" x14ac:dyDescent="0.25">
      <c r="O14" s="21" t="s">
        <v>12</v>
      </c>
      <c r="P14" s="22"/>
      <c r="Q14" s="23"/>
      <c r="R14" s="331">
        <f ca="1">SUMIF('EB012-EB212'!$W$1:$X$200,O14,'EB012-EB212'!X$1:$X$200)</f>
        <v>0</v>
      </c>
    </row>
    <row r="15" spans="1:21" x14ac:dyDescent="0.25">
      <c r="O15" s="21" t="s">
        <v>37</v>
      </c>
      <c r="P15" s="22"/>
      <c r="Q15" s="23"/>
      <c r="R15" s="331">
        <f ca="1">SUMIF('EB012-EB212'!$W$1:$X$200,O15,'EB012-EB212'!X$1:$X$200)</f>
        <v>0</v>
      </c>
    </row>
    <row r="16" spans="1:21" x14ac:dyDescent="0.25">
      <c r="O16" s="21" t="s">
        <v>3</v>
      </c>
      <c r="P16" s="22"/>
      <c r="Q16" s="23"/>
      <c r="R16" s="331">
        <f ca="1">SUMIF('EB012-EB212'!$W$1:$X$200,O16,'EB012-EB212'!X$1:$X$200)</f>
        <v>0</v>
      </c>
    </row>
    <row r="17" spans="1:18" x14ac:dyDescent="0.25">
      <c r="O17" s="21" t="s">
        <v>35</v>
      </c>
      <c r="P17" s="22"/>
      <c r="Q17" s="23"/>
      <c r="R17" s="331">
        <f ca="1">SUMIF('EB012-EB212'!$W$1:$X$200,O17,'EB012-EB212'!X$1:$X$200)</f>
        <v>0</v>
      </c>
    </row>
    <row r="18" spans="1:18" x14ac:dyDescent="0.25">
      <c r="O18" s="21" t="s">
        <v>13</v>
      </c>
      <c r="P18" s="22"/>
      <c r="Q18" s="23"/>
      <c r="R18" s="331">
        <f ca="1">SUMIF('EB012-EB212'!$W$1:$X$200,O18,'EB012-EB212'!X$1:$X$200)</f>
        <v>0</v>
      </c>
    </row>
    <row r="19" spans="1:18" x14ac:dyDescent="0.25">
      <c r="O19" s="21" t="s">
        <v>47</v>
      </c>
      <c r="P19" s="22"/>
      <c r="Q19" s="23"/>
      <c r="R19" s="331">
        <f ca="1">SUMIF('EB012-EB212'!$W$1:$X$200,O19,'EB012-EB212'!X$1:$X$200)</f>
        <v>0</v>
      </c>
    </row>
    <row r="20" spans="1:18" ht="15.75" customHeight="1" x14ac:dyDescent="0.25">
      <c r="O20" s="21" t="s">
        <v>11</v>
      </c>
      <c r="P20" s="22"/>
      <c r="Q20" s="23"/>
      <c r="R20" s="331">
        <f ca="1">SUMIF('EB012-EB212'!$W$1:$X$200,O20,'EB012-EB212'!X$1:$X$200)</f>
        <v>0</v>
      </c>
    </row>
    <row r="21" spans="1:18" ht="23.25" x14ac:dyDescent="0.25">
      <c r="A21" s="500" t="s">
        <v>66</v>
      </c>
      <c r="B21" s="501"/>
      <c r="C21" s="501"/>
      <c r="D21" s="501"/>
      <c r="E21" s="502"/>
      <c r="O21" s="21" t="s">
        <v>45</v>
      </c>
      <c r="P21" s="22"/>
      <c r="Q21" s="23"/>
      <c r="R21" s="331">
        <f ca="1">SUMIF('EB012-EB212'!$W$1:$X$200,O21,'EB012-EB212'!X$1:$X$200)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30</v>
      </c>
      <c r="P22" s="22"/>
      <c r="Q22" s="23"/>
      <c r="R22" s="331">
        <f ca="1">SUMIF('EB012-EB212'!$W$1:$X$200,O22,'EB012-EB212'!X$1:$X$200)</f>
        <v>0</v>
      </c>
    </row>
    <row r="23" spans="1:18" x14ac:dyDescent="0.25">
      <c r="A23" s="428">
        <v>1490055</v>
      </c>
      <c r="B23" s="138">
        <f>VLOOKUP(Table14112[[#This Row],[Shop Order]],'EB012-EB212'!A:AA,4,FALSE)</f>
        <v>590</v>
      </c>
      <c r="C23" s="138">
        <f>VLOOKUP(Table14112[[#This Row],[Shop Order]],'EB012-EB212'!A:AA,5,FALSE)</f>
        <v>537</v>
      </c>
      <c r="D23" s="139">
        <f>VLOOKUP(Table14112[[#This Row],[Shop Order]],'EB012-EB212'!A:AA,6,FALSE)</f>
        <v>0.9101694915254237</v>
      </c>
      <c r="E23" s="312">
        <f>VLOOKUP(Table14112[[#This Row],[Shop Order]],'EB012-EB212'!A:AA,7,FALSE)</f>
        <v>45041</v>
      </c>
      <c r="O23" s="21" t="s">
        <v>46</v>
      </c>
      <c r="P23" s="22"/>
      <c r="Q23" s="23"/>
      <c r="R23" s="331">
        <f ca="1">SUMIF('EB012-EB212'!$W$1:$X$200,O23,'EB012-EB212'!X$1:$X$200)</f>
        <v>0</v>
      </c>
    </row>
    <row r="24" spans="1:18" x14ac:dyDescent="0.25">
      <c r="A24" s="430"/>
      <c r="B24" s="138" t="e">
        <f>VLOOKUP(Table14112[[#This Row],[Shop Order]],'EB012-EB212'!A:AA,4,FALSE)</f>
        <v>#N/A</v>
      </c>
      <c r="C24" s="138" t="e">
        <f>VLOOKUP(Table14112[[#This Row],[Shop Order]],'EB012-EB212'!A:AA,5,FALSE)</f>
        <v>#N/A</v>
      </c>
      <c r="D24" s="139" t="e">
        <f>VLOOKUP(Table14112[[#This Row],[Shop Order]],'EB012-EB212'!A:AA,6,FALSE)</f>
        <v>#N/A</v>
      </c>
      <c r="E24" s="140" t="e">
        <f>VLOOKUP(Table14112[[#This Row],[Shop Order]],'EB012-EB212'!A:AA,7,FALSE)</f>
        <v>#N/A</v>
      </c>
      <c r="G24" s="26"/>
      <c r="O24" s="21" t="s">
        <v>33</v>
      </c>
      <c r="P24" s="22"/>
      <c r="Q24" s="23"/>
      <c r="R24" s="331">
        <f ca="1">SUMIF('EB012-EB212'!$W$1:$X$200,O24,'EB012-EB212'!X$1:$X$200)</f>
        <v>0</v>
      </c>
    </row>
    <row r="25" spans="1:18" x14ac:dyDescent="0.25">
      <c r="A25" s="428"/>
      <c r="B25" s="138" t="e">
        <f>VLOOKUP(Table14112[[#This Row],[Shop Order]],'EB012-EB212'!A:AA,4,FALSE)</f>
        <v>#N/A</v>
      </c>
      <c r="C25" s="138" t="e">
        <f>VLOOKUP(Table14112[[#This Row],[Shop Order]],'EB012-EB212'!A:AA,5,FALSE)</f>
        <v>#N/A</v>
      </c>
      <c r="D25" s="139" t="e">
        <f>VLOOKUP(Table14112[[#This Row],[Shop Order]],'EB012-EB212'!A:AA,6,FALSE)</f>
        <v>#N/A</v>
      </c>
      <c r="E25" s="140" t="e">
        <f>VLOOKUP(Table14112[[#This Row],[Shop Order]],'EB012-EB212'!A:AA,7,FALSE)</f>
        <v>#N/A</v>
      </c>
      <c r="O25" s="21" t="s">
        <v>125</v>
      </c>
      <c r="P25" s="22"/>
      <c r="Q25" s="23"/>
      <c r="R25" s="331">
        <f ca="1">SUMIF('EB012-EB212'!$W$1:$X$200,O25,'EB012-EB212'!X$1:$X$200)</f>
        <v>0</v>
      </c>
    </row>
    <row r="26" spans="1:18" x14ac:dyDescent="0.25">
      <c r="A26" s="428"/>
      <c r="B26" s="138" t="e">
        <f>VLOOKUP(Table14112[[#This Row],[Shop Order]],'EB012-EB212'!A:AA,4,FALSE)</f>
        <v>#N/A</v>
      </c>
      <c r="C26" s="138" t="e">
        <f>VLOOKUP(Table14112[[#This Row],[Shop Order]],'EB012-EB212'!A:AA,5,FALSE)</f>
        <v>#N/A</v>
      </c>
      <c r="D26" s="139" t="e">
        <f>VLOOKUP(Table14112[[#This Row],[Shop Order]],'EB012-EB212'!A:AA,6,FALSE)</f>
        <v>#N/A</v>
      </c>
      <c r="E26" s="140" t="e">
        <f>VLOOKUP(Table14112[[#This Row],[Shop Order]],'EB012-EB212'!A:AA,7,FALSE)</f>
        <v>#N/A</v>
      </c>
      <c r="O26" s="21" t="s">
        <v>34</v>
      </c>
      <c r="P26" s="22"/>
      <c r="Q26" s="23"/>
      <c r="R26" s="331">
        <f ca="1">SUMIF('EB012-EB212'!$W$1:$X$200,O26,'EB012-EB212'!X$1:$X$200)</f>
        <v>0</v>
      </c>
    </row>
    <row r="27" spans="1:18" x14ac:dyDescent="0.25">
      <c r="A27" s="428"/>
      <c r="B27" s="138" t="e">
        <f>VLOOKUP(Table14112[[#This Row],[Shop Order]],'EB012-EB212'!A:AA,4,FALSE)</f>
        <v>#N/A</v>
      </c>
      <c r="C27" s="138" t="e">
        <f>VLOOKUP(Table14112[[#This Row],[Shop Order]],'EB012-EB212'!A:AA,5,FALSE)</f>
        <v>#N/A</v>
      </c>
      <c r="D27" s="139" t="e">
        <f>VLOOKUP(Table14112[[#This Row],[Shop Order]],'EB012-EB212'!A:AA,6,FALSE)</f>
        <v>#N/A</v>
      </c>
      <c r="E27" s="140" t="e">
        <f>VLOOKUP(Table14112[[#This Row],[Shop Order]],'EB012-EB212'!A:AA,7,FALSE)</f>
        <v>#N/A</v>
      </c>
      <c r="O27" s="21" t="s">
        <v>111</v>
      </c>
      <c r="P27" s="22"/>
      <c r="Q27" s="23"/>
      <c r="R27" s="331">
        <f ca="1">SUMIF('EB012-EB212'!$W$1:$X$200,O27,'EB012-EB212'!X$1:$X$200)</f>
        <v>0</v>
      </c>
    </row>
    <row r="28" spans="1:18" ht="15.75" thickBot="1" x14ac:dyDescent="0.3">
      <c r="A28" s="428"/>
      <c r="B28" s="138" t="e">
        <f>VLOOKUP(Table14112[[#This Row],[Shop Order]],'EB012-EB212'!A:AA,4,FALSE)</f>
        <v>#N/A</v>
      </c>
      <c r="C28" s="138" t="e">
        <f>VLOOKUP(Table14112[[#This Row],[Shop Order]],'EB012-EB212'!A:AA,5,FALSE)</f>
        <v>#N/A</v>
      </c>
      <c r="D28" s="139" t="e">
        <f>VLOOKUP(Table14112[[#This Row],[Shop Order]],'EB012-EB212'!A:AA,6,FALSE)</f>
        <v>#N/A</v>
      </c>
      <c r="E28" s="140" t="e">
        <f>VLOOKUP(Table14112[[#This Row],[Shop Order]],'EB012-EB212'!A:AA,7,FALSE)</f>
        <v>#N/A</v>
      </c>
      <c r="O28" s="21" t="s">
        <v>105</v>
      </c>
      <c r="P28" s="22"/>
      <c r="Q28" s="23"/>
      <c r="R28" s="331">
        <f ca="1">SUMIF('EB012-EB212'!$W$1:$X$200,O28,'EB012-EB212'!X$1:$X$200)</f>
        <v>0</v>
      </c>
    </row>
    <row r="29" spans="1:18" ht="15.75" thickBot="1" x14ac:dyDescent="0.3">
      <c r="A29" s="503" t="s">
        <v>52</v>
      </c>
      <c r="B29" s="504"/>
      <c r="C29" s="505"/>
      <c r="D29" s="82">
        <f>AVERAGE(D23)</f>
        <v>0.9101694915254237</v>
      </c>
      <c r="E29" s="28"/>
      <c r="O29" s="21" t="s">
        <v>44</v>
      </c>
      <c r="P29" s="22"/>
      <c r="Q29" s="23"/>
      <c r="R29" s="331">
        <f ca="1">SUMIF('EB012-EB212'!$W$1:$X$200,O29,'EB012-EB212'!X$1:$X$200)</f>
        <v>0</v>
      </c>
    </row>
    <row r="30" spans="1:18" x14ac:dyDescent="0.25">
      <c r="O30" s="21" t="s">
        <v>38</v>
      </c>
      <c r="P30" s="22"/>
      <c r="Q30" s="23"/>
      <c r="R30" s="331">
        <f ca="1">SUMIF('EB012-EB212'!$W$1:$X$200,O30,'EB012-EB212'!X$1:$X$200)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39"/>
  <sheetViews>
    <sheetView zoomScale="65" zoomScaleNormal="65" workbookViewId="0">
      <selection activeCell="R48" sqref="R48:S48"/>
    </sheetView>
  </sheetViews>
  <sheetFormatPr defaultColWidth="9.140625" defaultRowHeight="15" x14ac:dyDescent="0.25"/>
  <cols>
    <col min="1" max="2" width="13.140625" style="47" customWidth="1"/>
    <col min="3" max="3" width="9.5703125" style="47" customWidth="1"/>
    <col min="4" max="4" width="10.140625" style="47" customWidth="1"/>
    <col min="5" max="5" width="8" style="47" bestFit="1" customWidth="1"/>
    <col min="6" max="6" width="11.140625" style="47" bestFit="1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7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40.7109375" style="47" customWidth="1"/>
    <col min="25" max="25" width="3" style="47" hidden="1" customWidth="1"/>
    <col min="26" max="26" width="44.42578125" style="47" customWidth="1"/>
    <col min="27" max="16384" width="9.140625" style="47"/>
  </cols>
  <sheetData>
    <row r="1" spans="1:26" ht="15.75" thickBot="1" x14ac:dyDescent="0.3"/>
    <row r="2" spans="1:26" ht="90.75" thickBot="1" x14ac:dyDescent="0.3">
      <c r="A2" s="49" t="s">
        <v>23</v>
      </c>
      <c r="B2" s="49" t="s">
        <v>50</v>
      </c>
      <c r="C2" s="49" t="s">
        <v>55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76</v>
      </c>
      <c r="I2" s="52" t="s">
        <v>77</v>
      </c>
      <c r="J2" s="52" t="s">
        <v>56</v>
      </c>
      <c r="K2" s="52" t="s">
        <v>61</v>
      </c>
      <c r="L2" s="52" t="s">
        <v>57</v>
      </c>
      <c r="M2" s="52" t="s">
        <v>62</v>
      </c>
      <c r="N2" s="52" t="s">
        <v>58</v>
      </c>
      <c r="O2" s="52" t="s">
        <v>63</v>
      </c>
      <c r="P2" s="52" t="s">
        <v>59</v>
      </c>
      <c r="Q2" s="52" t="s">
        <v>78</v>
      </c>
      <c r="R2" s="52" t="s">
        <v>60</v>
      </c>
      <c r="S2" s="52" t="s">
        <v>128</v>
      </c>
      <c r="T2" s="49" t="s">
        <v>43</v>
      </c>
      <c r="U2" s="49" t="s">
        <v>5</v>
      </c>
      <c r="V2" s="48" t="s">
        <v>2</v>
      </c>
      <c r="W2" s="86" t="s">
        <v>166</v>
      </c>
      <c r="X2" s="87" t="s">
        <v>21</v>
      </c>
      <c r="Y2" s="212" t="s">
        <v>5</v>
      </c>
      <c r="Z2" s="215" t="s">
        <v>7</v>
      </c>
    </row>
    <row r="3" spans="1:26" ht="15.75" thickBot="1" x14ac:dyDescent="0.3">
      <c r="A3" s="214">
        <v>1490055</v>
      </c>
      <c r="B3" s="214" t="s">
        <v>348</v>
      </c>
      <c r="C3" s="452">
        <v>576</v>
      </c>
      <c r="D3" s="452">
        <v>590</v>
      </c>
      <c r="E3" s="459">
        <v>537</v>
      </c>
      <c r="F3" s="460">
        <f>E3/D3</f>
        <v>0.9101694915254237</v>
      </c>
      <c r="G3" s="213">
        <v>45041</v>
      </c>
      <c r="H3" s="202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0"/>
      <c r="U3" s="413"/>
      <c r="V3" s="199"/>
      <c r="W3" s="199"/>
      <c r="X3" s="93" t="s">
        <v>79</v>
      </c>
      <c r="Y3" s="212" t="s">
        <v>5</v>
      </c>
      <c r="Z3" s="84"/>
    </row>
    <row r="4" spans="1:26" x14ac:dyDescent="0.25">
      <c r="A4" s="55"/>
      <c r="B4" s="56"/>
      <c r="C4" s="56"/>
      <c r="D4" s="56"/>
      <c r="E4" s="56"/>
      <c r="F4" s="56"/>
      <c r="G4" s="57"/>
      <c r="H4" s="64">
        <v>1</v>
      </c>
      <c r="I4" s="74"/>
      <c r="J4" s="74">
        <v>4</v>
      </c>
      <c r="K4" s="74"/>
      <c r="L4" s="74"/>
      <c r="M4" s="74"/>
      <c r="N4" s="74"/>
      <c r="O4" s="74"/>
      <c r="P4" s="74"/>
      <c r="Q4" s="74"/>
      <c r="R4" s="74"/>
      <c r="S4" s="74"/>
      <c r="T4" s="65">
        <v>20</v>
      </c>
      <c r="U4" s="78">
        <f t="shared" ref="U4:U26" si="0">SUM(H4,J4,L4,N4,P4,R4,T4)</f>
        <v>25</v>
      </c>
      <c r="V4" s="216">
        <f>($U4)/$D$3</f>
        <v>4.2372881355932202E-2</v>
      </c>
      <c r="W4" s="252">
        <f>D3</f>
        <v>590</v>
      </c>
      <c r="X4" s="198" t="s">
        <v>16</v>
      </c>
      <c r="Y4" s="211">
        <f t="shared" ref="Y4:Y15" si="1">U4</f>
        <v>25</v>
      </c>
      <c r="Z4" s="103"/>
    </row>
    <row r="5" spans="1:26" x14ac:dyDescent="0.25">
      <c r="A5" s="58"/>
      <c r="B5" s="59"/>
      <c r="C5" s="59"/>
      <c r="D5" s="59"/>
      <c r="E5" s="59"/>
      <c r="F5" s="59"/>
      <c r="G5" s="60"/>
      <c r="H5" s="66">
        <v>2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67">
        <v>2</v>
      </c>
      <c r="U5" s="73">
        <f t="shared" si="0"/>
        <v>4</v>
      </c>
      <c r="V5" s="216">
        <f t="shared" ref="V5:V30" si="2">($U5)/$D$3</f>
        <v>6.7796610169491523E-3</v>
      </c>
      <c r="W5" s="252">
        <f>D3</f>
        <v>590</v>
      </c>
      <c r="X5" s="197" t="s">
        <v>6</v>
      </c>
      <c r="Y5" s="193">
        <f t="shared" si="1"/>
        <v>4</v>
      </c>
      <c r="Z5" s="134"/>
    </row>
    <row r="6" spans="1:26" x14ac:dyDescent="0.25">
      <c r="A6" s="58"/>
      <c r="B6" s="59"/>
      <c r="C6" s="59"/>
      <c r="D6" s="59"/>
      <c r="E6" s="61"/>
      <c r="F6" s="61"/>
      <c r="G6" s="60"/>
      <c r="H6" s="66">
        <v>1</v>
      </c>
      <c r="I6" s="75"/>
      <c r="J6" s="75">
        <v>1</v>
      </c>
      <c r="K6" s="75"/>
      <c r="L6" s="75"/>
      <c r="M6" s="75"/>
      <c r="N6" s="75"/>
      <c r="O6" s="75"/>
      <c r="P6" s="75"/>
      <c r="Q6" s="75"/>
      <c r="R6" s="75"/>
      <c r="S6" s="75"/>
      <c r="T6" s="67">
        <v>4</v>
      </c>
      <c r="U6" s="73">
        <f t="shared" si="0"/>
        <v>6</v>
      </c>
      <c r="V6" s="216">
        <f t="shared" si="2"/>
        <v>1.0169491525423728E-2</v>
      </c>
      <c r="W6" s="252">
        <f>D3</f>
        <v>590</v>
      </c>
      <c r="X6" s="197" t="s">
        <v>14</v>
      </c>
      <c r="Y6" s="193">
        <f t="shared" si="1"/>
        <v>6</v>
      </c>
      <c r="Z6" s="85"/>
    </row>
    <row r="7" spans="1:26" x14ac:dyDescent="0.25">
      <c r="A7" s="58"/>
      <c r="B7" s="59"/>
      <c r="C7" s="59"/>
      <c r="D7" s="59"/>
      <c r="E7" s="61"/>
      <c r="F7" s="61"/>
      <c r="G7" s="60"/>
      <c r="H7" s="66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67"/>
      <c r="U7" s="73">
        <f t="shared" si="0"/>
        <v>0</v>
      </c>
      <c r="V7" s="216">
        <f t="shared" si="2"/>
        <v>0</v>
      </c>
      <c r="W7" s="252">
        <f>D3</f>
        <v>590</v>
      </c>
      <c r="X7" s="197" t="s">
        <v>15</v>
      </c>
      <c r="Y7" s="193">
        <f t="shared" si="1"/>
        <v>0</v>
      </c>
      <c r="Z7" s="85"/>
    </row>
    <row r="8" spans="1:26" x14ac:dyDescent="0.25">
      <c r="A8" s="58"/>
      <c r="B8" s="59"/>
      <c r="C8" s="59"/>
      <c r="D8" s="59"/>
      <c r="E8" s="61"/>
      <c r="F8" s="61"/>
      <c r="G8" s="60"/>
      <c r="H8" s="66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67"/>
      <c r="U8" s="73">
        <f t="shared" si="0"/>
        <v>0</v>
      </c>
      <c r="V8" s="216">
        <f t="shared" si="2"/>
        <v>0</v>
      </c>
      <c r="W8" s="252">
        <f>D3</f>
        <v>590</v>
      </c>
      <c r="X8" s="197" t="s">
        <v>32</v>
      </c>
      <c r="Y8" s="193">
        <f t="shared" si="1"/>
        <v>0</v>
      </c>
      <c r="Z8" s="134"/>
    </row>
    <row r="9" spans="1:26" x14ac:dyDescent="0.25">
      <c r="A9" s="58"/>
      <c r="B9" s="59"/>
      <c r="C9" s="59"/>
      <c r="D9" s="59"/>
      <c r="E9" s="61"/>
      <c r="F9" s="61"/>
      <c r="G9" s="60"/>
      <c r="H9" s="66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67"/>
      <c r="U9" s="73">
        <f t="shared" si="0"/>
        <v>0</v>
      </c>
      <c r="V9" s="216">
        <f t="shared" si="2"/>
        <v>0</v>
      </c>
      <c r="W9" s="252">
        <f>D3</f>
        <v>590</v>
      </c>
      <c r="X9" s="197" t="s">
        <v>33</v>
      </c>
      <c r="Y9" s="193">
        <f t="shared" si="1"/>
        <v>0</v>
      </c>
      <c r="Z9" s="134"/>
    </row>
    <row r="10" spans="1:26" x14ac:dyDescent="0.25">
      <c r="A10" s="58"/>
      <c r="B10" s="59"/>
      <c r="C10" s="59"/>
      <c r="D10" s="59"/>
      <c r="E10" s="61"/>
      <c r="F10" s="61"/>
      <c r="G10" s="60"/>
      <c r="H10" s="66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67"/>
      <c r="U10" s="73">
        <f t="shared" si="0"/>
        <v>0</v>
      </c>
      <c r="V10" s="216">
        <f t="shared" si="2"/>
        <v>0</v>
      </c>
      <c r="W10" s="252">
        <f>D3</f>
        <v>590</v>
      </c>
      <c r="X10" s="197" t="s">
        <v>20</v>
      </c>
      <c r="Y10" s="193">
        <f t="shared" si="1"/>
        <v>0</v>
      </c>
      <c r="Z10" s="134"/>
    </row>
    <row r="11" spans="1:26" x14ac:dyDescent="0.25">
      <c r="A11" s="58"/>
      <c r="B11" s="59"/>
      <c r="C11" s="59"/>
      <c r="D11" s="59"/>
      <c r="E11" s="61"/>
      <c r="F11" s="61"/>
      <c r="G11" s="60"/>
      <c r="H11" s="66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67"/>
      <c r="U11" s="73">
        <f t="shared" si="0"/>
        <v>0</v>
      </c>
      <c r="V11" s="216">
        <f t="shared" si="2"/>
        <v>0</v>
      </c>
      <c r="W11" s="252">
        <f>D3</f>
        <v>590</v>
      </c>
      <c r="X11" s="197" t="s">
        <v>31</v>
      </c>
      <c r="Y11" s="193">
        <f t="shared" si="1"/>
        <v>0</v>
      </c>
      <c r="Z11" s="134"/>
    </row>
    <row r="12" spans="1:26" x14ac:dyDescent="0.25">
      <c r="A12" s="58"/>
      <c r="B12" s="59"/>
      <c r="C12" s="59"/>
      <c r="D12" s="59"/>
      <c r="E12" s="61"/>
      <c r="F12" s="61"/>
      <c r="G12" s="60"/>
      <c r="H12" s="66"/>
      <c r="I12" s="75"/>
      <c r="J12" s="75">
        <v>1</v>
      </c>
      <c r="K12" s="75"/>
      <c r="L12" s="75"/>
      <c r="M12" s="75"/>
      <c r="N12" s="75"/>
      <c r="O12" s="75"/>
      <c r="P12" s="75"/>
      <c r="Q12" s="75"/>
      <c r="R12" s="75"/>
      <c r="S12" s="75"/>
      <c r="T12" s="67">
        <v>1</v>
      </c>
      <c r="U12" s="73">
        <f t="shared" si="0"/>
        <v>2</v>
      </c>
      <c r="V12" s="216">
        <f t="shared" si="2"/>
        <v>3.3898305084745762E-3</v>
      </c>
      <c r="W12" s="252">
        <f>D3</f>
        <v>590</v>
      </c>
      <c r="X12" s="197" t="s">
        <v>0</v>
      </c>
      <c r="Y12" s="193">
        <f t="shared" si="1"/>
        <v>2</v>
      </c>
      <c r="Z12" s="85"/>
    </row>
    <row r="13" spans="1:26" x14ac:dyDescent="0.25">
      <c r="A13" s="58"/>
      <c r="B13" s="59"/>
      <c r="C13" s="59"/>
      <c r="D13" s="59"/>
      <c r="E13" s="61"/>
      <c r="F13" s="61"/>
      <c r="G13" s="60"/>
      <c r="H13" s="66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67"/>
      <c r="U13" s="73">
        <f t="shared" si="0"/>
        <v>0</v>
      </c>
      <c r="V13" s="216">
        <f t="shared" si="2"/>
        <v>0</v>
      </c>
      <c r="W13" s="252">
        <f>D3</f>
        <v>590</v>
      </c>
      <c r="X13" s="197" t="s">
        <v>12</v>
      </c>
      <c r="Y13" s="193">
        <f t="shared" si="1"/>
        <v>0</v>
      </c>
      <c r="Z13" s="85"/>
    </row>
    <row r="14" spans="1:26" x14ac:dyDescent="0.25">
      <c r="A14" s="58"/>
      <c r="B14" s="59"/>
      <c r="C14" s="59"/>
      <c r="D14" s="59"/>
      <c r="E14" s="61"/>
      <c r="F14" s="61"/>
      <c r="G14" s="60"/>
      <c r="H14" s="66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67"/>
      <c r="U14" s="73">
        <f t="shared" si="0"/>
        <v>0</v>
      </c>
      <c r="V14" s="216">
        <f t="shared" si="2"/>
        <v>0</v>
      </c>
      <c r="W14" s="252">
        <f>D3</f>
        <v>590</v>
      </c>
      <c r="X14" s="197" t="s">
        <v>35</v>
      </c>
      <c r="Y14" s="193">
        <f t="shared" si="1"/>
        <v>0</v>
      </c>
      <c r="Z14" s="134"/>
    </row>
    <row r="15" spans="1:26" ht="15.75" x14ac:dyDescent="0.25">
      <c r="A15" s="58"/>
      <c r="B15" s="59"/>
      <c r="C15" s="59"/>
      <c r="D15" s="59"/>
      <c r="E15" s="61"/>
      <c r="F15" s="61"/>
      <c r="G15" s="60"/>
      <c r="H15" s="70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2"/>
      <c r="U15" s="192">
        <f t="shared" si="0"/>
        <v>0</v>
      </c>
      <c r="V15" s="216">
        <f t="shared" si="2"/>
        <v>0</v>
      </c>
      <c r="W15" s="252">
        <f>D3</f>
        <v>590</v>
      </c>
      <c r="X15" s="273" t="s">
        <v>28</v>
      </c>
      <c r="Y15" s="193">
        <f t="shared" si="1"/>
        <v>0</v>
      </c>
      <c r="Z15" s="85"/>
    </row>
    <row r="16" spans="1:26" x14ac:dyDescent="0.25">
      <c r="A16" s="58"/>
      <c r="B16" s="59"/>
      <c r="C16" s="59"/>
      <c r="D16" s="59"/>
      <c r="E16" s="61"/>
      <c r="F16" s="61"/>
      <c r="G16" s="62"/>
      <c r="H16" s="38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67"/>
      <c r="U16" s="73">
        <f t="shared" si="0"/>
        <v>0</v>
      </c>
      <c r="V16" s="216">
        <f t="shared" si="2"/>
        <v>0</v>
      </c>
      <c r="W16" s="252">
        <f>D3</f>
        <v>590</v>
      </c>
      <c r="X16" s="197" t="s">
        <v>174</v>
      </c>
      <c r="Y16" s="193"/>
      <c r="Z16" s="134"/>
    </row>
    <row r="17" spans="1:26" ht="15.75" thickBot="1" x14ac:dyDescent="0.3">
      <c r="A17" s="58"/>
      <c r="B17" s="59"/>
      <c r="C17" s="59"/>
      <c r="D17" s="59"/>
      <c r="E17" s="61"/>
      <c r="F17" s="61"/>
      <c r="G17" s="60"/>
      <c r="H17" s="209"/>
      <c r="I17" s="208"/>
      <c r="J17" s="208">
        <v>2</v>
      </c>
      <c r="K17" s="208"/>
      <c r="L17" s="208"/>
      <c r="M17" s="208"/>
      <c r="N17" s="208"/>
      <c r="O17" s="208"/>
      <c r="P17" s="208"/>
      <c r="Q17" s="208"/>
      <c r="R17" s="208"/>
      <c r="S17" s="208"/>
      <c r="T17" s="207"/>
      <c r="U17" s="206">
        <f t="shared" si="0"/>
        <v>2</v>
      </c>
      <c r="V17" s="320">
        <f t="shared" si="2"/>
        <v>3.3898305084745762E-3</v>
      </c>
      <c r="W17" s="253">
        <f>D3</f>
        <v>590</v>
      </c>
      <c r="X17" s="205" t="s">
        <v>29</v>
      </c>
      <c r="Y17" s="193">
        <f>U17</f>
        <v>2</v>
      </c>
      <c r="Z17" s="134"/>
    </row>
    <row r="18" spans="1:26" x14ac:dyDescent="0.25">
      <c r="A18" s="58"/>
      <c r="B18" s="59"/>
      <c r="C18" s="59"/>
      <c r="D18" s="59"/>
      <c r="E18" s="61"/>
      <c r="F18" s="61"/>
      <c r="G18" s="60"/>
      <c r="H18" s="64"/>
      <c r="I18" s="182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68"/>
      <c r="U18" s="73">
        <f t="shared" si="0"/>
        <v>0</v>
      </c>
      <c r="V18" s="216">
        <f t="shared" si="2"/>
        <v>0</v>
      </c>
      <c r="W18" s="254">
        <f>D3</f>
        <v>590</v>
      </c>
      <c r="X18" s="204" t="s">
        <v>11</v>
      </c>
      <c r="Y18" s="193"/>
      <c r="Z18" s="134"/>
    </row>
    <row r="19" spans="1:26" x14ac:dyDescent="0.25">
      <c r="A19" s="58"/>
      <c r="B19" s="59"/>
      <c r="C19" s="59"/>
      <c r="D19" s="59"/>
      <c r="E19" s="61"/>
      <c r="F19" s="61"/>
      <c r="G19" s="60"/>
      <c r="H19" s="66"/>
      <c r="I19" s="38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67"/>
      <c r="U19" s="73">
        <f t="shared" si="0"/>
        <v>0</v>
      </c>
      <c r="V19" s="216">
        <f t="shared" si="2"/>
        <v>0</v>
      </c>
      <c r="W19" s="252">
        <f>D3</f>
        <v>590</v>
      </c>
      <c r="X19" s="197" t="s">
        <v>30</v>
      </c>
      <c r="Y19" s="193">
        <f t="shared" ref="Y19:Y39" si="3">U19</f>
        <v>0</v>
      </c>
      <c r="Z19" s="85"/>
    </row>
    <row r="20" spans="1:26" x14ac:dyDescent="0.25">
      <c r="A20" s="58"/>
      <c r="B20" s="59"/>
      <c r="C20" s="59"/>
      <c r="D20" s="59"/>
      <c r="E20" s="61"/>
      <c r="F20" s="61"/>
      <c r="G20" s="60"/>
      <c r="H20" s="66"/>
      <c r="I20" s="38">
        <v>2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67"/>
      <c r="U20" s="73">
        <f t="shared" si="0"/>
        <v>0</v>
      </c>
      <c r="V20" s="216">
        <f t="shared" si="2"/>
        <v>0</v>
      </c>
      <c r="W20" s="252">
        <f>D3</f>
        <v>590</v>
      </c>
      <c r="X20" s="197" t="s">
        <v>3</v>
      </c>
      <c r="Y20" s="193">
        <f t="shared" si="3"/>
        <v>0</v>
      </c>
      <c r="Z20" s="85"/>
    </row>
    <row r="21" spans="1:26" x14ac:dyDescent="0.25">
      <c r="A21" s="58"/>
      <c r="B21" s="59"/>
      <c r="C21" s="59"/>
      <c r="D21" s="59"/>
      <c r="E21" s="61"/>
      <c r="F21" s="61"/>
      <c r="G21" s="60"/>
      <c r="H21" s="66"/>
      <c r="I21" s="38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67">
        <v>1</v>
      </c>
      <c r="U21" s="73">
        <f t="shared" si="0"/>
        <v>1</v>
      </c>
      <c r="V21" s="216">
        <f t="shared" si="2"/>
        <v>1.6949152542372881E-3</v>
      </c>
      <c r="W21" s="252">
        <f>D3</f>
        <v>590</v>
      </c>
      <c r="X21" s="197" t="s">
        <v>8</v>
      </c>
      <c r="Y21" s="193">
        <f t="shared" si="3"/>
        <v>1</v>
      </c>
      <c r="Z21" s="103" t="s">
        <v>164</v>
      </c>
    </row>
    <row r="22" spans="1:26" x14ac:dyDescent="0.25">
      <c r="A22" s="58"/>
      <c r="B22" s="59"/>
      <c r="C22" s="59"/>
      <c r="D22" s="59"/>
      <c r="E22" s="61"/>
      <c r="F22" s="61"/>
      <c r="G22" s="60"/>
      <c r="H22" s="66"/>
      <c r="I22" s="38">
        <v>8</v>
      </c>
      <c r="J22" s="75">
        <v>1</v>
      </c>
      <c r="K22" s="75"/>
      <c r="L22" s="75"/>
      <c r="M22" s="75"/>
      <c r="N22" s="75"/>
      <c r="O22" s="75"/>
      <c r="P22" s="75"/>
      <c r="Q22" s="75"/>
      <c r="R22" s="75"/>
      <c r="S22" s="75"/>
      <c r="T22" s="67"/>
      <c r="U22" s="73">
        <f t="shared" si="0"/>
        <v>1</v>
      </c>
      <c r="V22" s="216">
        <f t="shared" si="2"/>
        <v>1.6949152542372881E-3</v>
      </c>
      <c r="W22" s="252">
        <f>D3</f>
        <v>590</v>
      </c>
      <c r="X22" s="197" t="s">
        <v>9</v>
      </c>
      <c r="Y22" s="193">
        <f t="shared" si="3"/>
        <v>1</v>
      </c>
      <c r="Z22" s="103" t="s">
        <v>351</v>
      </c>
    </row>
    <row r="23" spans="1:26" x14ac:dyDescent="0.25">
      <c r="A23" s="58"/>
      <c r="B23" s="59"/>
      <c r="C23" s="59"/>
      <c r="D23" s="59"/>
      <c r="E23" s="61"/>
      <c r="F23" s="61"/>
      <c r="G23" s="60"/>
      <c r="H23" s="66"/>
      <c r="I23" s="38">
        <v>1</v>
      </c>
      <c r="J23" s="75">
        <v>1</v>
      </c>
      <c r="K23" s="75"/>
      <c r="L23" s="75"/>
      <c r="M23" s="75"/>
      <c r="N23" s="75"/>
      <c r="O23" s="75"/>
      <c r="P23" s="75"/>
      <c r="Q23" s="75"/>
      <c r="R23" s="75"/>
      <c r="S23" s="75"/>
      <c r="T23" s="67"/>
      <c r="U23" s="73">
        <f t="shared" si="0"/>
        <v>1</v>
      </c>
      <c r="V23" s="216">
        <f t="shared" si="2"/>
        <v>1.6949152542372881E-3</v>
      </c>
      <c r="W23" s="252">
        <f>D3</f>
        <v>590</v>
      </c>
      <c r="X23" s="197" t="s">
        <v>81</v>
      </c>
      <c r="Y23" s="193">
        <f t="shared" si="3"/>
        <v>1</v>
      </c>
      <c r="Z23" s="134" t="s">
        <v>350</v>
      </c>
    </row>
    <row r="24" spans="1:26" x14ac:dyDescent="0.25">
      <c r="A24" s="58"/>
      <c r="B24" s="59"/>
      <c r="C24" s="59"/>
      <c r="D24" s="59"/>
      <c r="E24" s="61"/>
      <c r="F24" s="61"/>
      <c r="G24" s="60"/>
      <c r="H24" s="132"/>
      <c r="I24" s="75"/>
      <c r="J24" s="75">
        <v>1</v>
      </c>
      <c r="K24" s="75"/>
      <c r="L24" s="75"/>
      <c r="M24" s="75"/>
      <c r="N24" s="75"/>
      <c r="O24" s="75"/>
      <c r="P24" s="75"/>
      <c r="Q24" s="75"/>
      <c r="R24" s="75"/>
      <c r="S24" s="75"/>
      <c r="T24" s="67"/>
      <c r="U24" s="73">
        <f t="shared" si="0"/>
        <v>1</v>
      </c>
      <c r="V24" s="216">
        <f t="shared" si="2"/>
        <v>1.6949152542372881E-3</v>
      </c>
      <c r="W24" s="252">
        <f>D3</f>
        <v>590</v>
      </c>
      <c r="X24" s="197" t="s">
        <v>20</v>
      </c>
      <c r="Y24" s="193">
        <f t="shared" si="3"/>
        <v>1</v>
      </c>
      <c r="Z24" s="85"/>
    </row>
    <row r="25" spans="1:26" x14ac:dyDescent="0.25">
      <c r="A25" s="58"/>
      <c r="B25" s="59"/>
      <c r="C25" s="59"/>
      <c r="D25" s="59"/>
      <c r="E25" s="61"/>
      <c r="F25" s="61"/>
      <c r="G25" s="60"/>
      <c r="H25" s="66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67"/>
      <c r="U25" s="73">
        <f t="shared" si="0"/>
        <v>0</v>
      </c>
      <c r="V25" s="216">
        <f t="shared" si="2"/>
        <v>0</v>
      </c>
      <c r="W25" s="252">
        <f>D3</f>
        <v>590</v>
      </c>
      <c r="X25" s="197" t="s">
        <v>82</v>
      </c>
      <c r="Y25" s="193">
        <f t="shared" si="3"/>
        <v>0</v>
      </c>
      <c r="Z25" s="85"/>
    </row>
    <row r="26" spans="1:26" x14ac:dyDescent="0.25">
      <c r="A26" s="58"/>
      <c r="B26" s="59"/>
      <c r="C26" s="59"/>
      <c r="D26" s="59"/>
      <c r="E26" s="61"/>
      <c r="F26" s="61"/>
      <c r="G26" s="60"/>
      <c r="H26" s="66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67"/>
      <c r="U26" s="73">
        <f t="shared" si="0"/>
        <v>0</v>
      </c>
      <c r="V26" s="216">
        <f t="shared" si="2"/>
        <v>0</v>
      </c>
      <c r="W26" s="252">
        <f>D3</f>
        <v>590</v>
      </c>
      <c r="X26" s="197" t="s">
        <v>10</v>
      </c>
      <c r="Y26" s="193">
        <f t="shared" si="3"/>
        <v>0</v>
      </c>
      <c r="Z26" s="134"/>
    </row>
    <row r="27" spans="1:26" x14ac:dyDescent="0.25">
      <c r="A27" s="58"/>
      <c r="B27" s="59"/>
      <c r="C27" s="59"/>
      <c r="D27" s="59"/>
      <c r="E27" s="61"/>
      <c r="F27" s="61"/>
      <c r="G27" s="60"/>
      <c r="H27" s="66"/>
      <c r="I27" s="75">
        <v>5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67"/>
      <c r="U27" s="73">
        <f>SUM(H27,J27,L27,N27,P27,R27,T27)</f>
        <v>0</v>
      </c>
      <c r="V27" s="216">
        <f t="shared" si="2"/>
        <v>0</v>
      </c>
      <c r="W27" s="252">
        <f>D3</f>
        <v>590</v>
      </c>
      <c r="X27" s="197" t="s">
        <v>13</v>
      </c>
      <c r="Y27" s="193">
        <f t="shared" si="3"/>
        <v>0</v>
      </c>
      <c r="Z27" s="134"/>
    </row>
    <row r="28" spans="1:26" x14ac:dyDescent="0.25">
      <c r="A28" s="58"/>
      <c r="B28" s="59"/>
      <c r="C28" s="59"/>
      <c r="D28" s="59"/>
      <c r="E28" s="61"/>
      <c r="F28" s="61"/>
      <c r="G28" s="60"/>
      <c r="H28" s="66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67"/>
      <c r="U28" s="73">
        <f>SUM(H28,J28,L28,N28,P28,R28,T28)</f>
        <v>0</v>
      </c>
      <c r="V28" s="216">
        <f t="shared" si="2"/>
        <v>0</v>
      </c>
      <c r="W28" s="252">
        <f>D3</f>
        <v>590</v>
      </c>
      <c r="X28" s="197" t="s">
        <v>100</v>
      </c>
      <c r="Y28" s="193">
        <f t="shared" si="3"/>
        <v>0</v>
      </c>
      <c r="Z28" s="85"/>
    </row>
    <row r="29" spans="1:26" x14ac:dyDescent="0.25">
      <c r="A29" s="58"/>
      <c r="B29" s="59"/>
      <c r="C29" s="59"/>
      <c r="D29" s="59"/>
      <c r="E29" s="61"/>
      <c r="F29" s="61"/>
      <c r="G29" s="60"/>
      <c r="H29" s="66"/>
      <c r="I29" s="75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7"/>
      <c r="U29" s="73">
        <f>SUM(H29,J29,L29,N29,P29,R29,T29)</f>
        <v>0</v>
      </c>
      <c r="V29" s="216">
        <f t="shared" si="2"/>
        <v>0</v>
      </c>
      <c r="W29" s="252">
        <f>D3</f>
        <v>590</v>
      </c>
      <c r="X29" s="197" t="s">
        <v>84</v>
      </c>
      <c r="Y29" s="193">
        <f t="shared" si="3"/>
        <v>0</v>
      </c>
      <c r="Z29" s="85"/>
    </row>
    <row r="30" spans="1:26" ht="15.75" thickBot="1" x14ac:dyDescent="0.3">
      <c r="A30" s="58"/>
      <c r="B30" s="59"/>
      <c r="C30" s="59"/>
      <c r="D30" s="59"/>
      <c r="E30" s="61"/>
      <c r="F30" s="61"/>
      <c r="G30" s="60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  <c r="U30" s="73">
        <f>SUM(H30,J30,L30,N30,P30,R30,T30)</f>
        <v>0</v>
      </c>
      <c r="V30" s="216">
        <f t="shared" si="2"/>
        <v>0</v>
      </c>
      <c r="W30" s="253">
        <f>D3</f>
        <v>590</v>
      </c>
      <c r="X30" s="203" t="s">
        <v>29</v>
      </c>
      <c r="Y30" s="193">
        <f t="shared" si="3"/>
        <v>0</v>
      </c>
      <c r="Z30" s="85"/>
    </row>
    <row r="31" spans="1:26" ht="15.75" thickBot="1" x14ac:dyDescent="0.3">
      <c r="A31" s="58"/>
      <c r="B31" s="59"/>
      <c r="C31" s="59"/>
      <c r="D31" s="59"/>
      <c r="E31" s="61"/>
      <c r="F31" s="61"/>
      <c r="G31" s="60"/>
      <c r="H31" s="202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0"/>
      <c r="U31" s="199"/>
      <c r="V31" s="199"/>
      <c r="W31" s="305"/>
      <c r="X31" s="124" t="s">
        <v>85</v>
      </c>
      <c r="Y31" s="193">
        <f t="shared" si="3"/>
        <v>0</v>
      </c>
      <c r="Z31" s="134"/>
    </row>
    <row r="32" spans="1:26" x14ac:dyDescent="0.25">
      <c r="A32" s="58"/>
      <c r="B32" s="59"/>
      <c r="C32" s="59"/>
      <c r="D32" s="59"/>
      <c r="E32" s="61"/>
      <c r="F32" s="61"/>
      <c r="G32" s="62"/>
      <c r="H32" s="64">
        <v>1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65"/>
      <c r="U32" s="78">
        <f t="shared" ref="U32:U38" si="4">SUM(H32,J32,L32,N32,P32,R32,T32)</f>
        <v>1</v>
      </c>
      <c r="V32" s="216">
        <f>($U32)/$D$3</f>
        <v>1.6949152542372881E-3</v>
      </c>
      <c r="W32" s="252">
        <f>D3</f>
        <v>590</v>
      </c>
      <c r="X32" s="198" t="s">
        <v>84</v>
      </c>
      <c r="Y32" s="193">
        <f t="shared" si="3"/>
        <v>1</v>
      </c>
      <c r="Z32" s="103"/>
    </row>
    <row r="33" spans="1:26" x14ac:dyDescent="0.25">
      <c r="A33" s="58"/>
      <c r="B33" s="59"/>
      <c r="C33" s="59"/>
      <c r="D33" s="59"/>
      <c r="E33" s="61"/>
      <c r="F33" s="61"/>
      <c r="G33" s="62"/>
      <c r="H33" s="66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67"/>
      <c r="U33" s="73">
        <f t="shared" si="4"/>
        <v>0</v>
      </c>
      <c r="V33" s="216">
        <f t="shared" ref="V33:V39" si="5">($U33)/$D$3</f>
        <v>0</v>
      </c>
      <c r="W33" s="252">
        <f>D3</f>
        <v>590</v>
      </c>
      <c r="X33" s="197" t="s">
        <v>87</v>
      </c>
      <c r="Y33" s="193">
        <f t="shared" si="3"/>
        <v>0</v>
      </c>
      <c r="Z33" s="134" t="s">
        <v>349</v>
      </c>
    </row>
    <row r="34" spans="1:26" x14ac:dyDescent="0.25">
      <c r="A34" s="58"/>
      <c r="B34" s="59"/>
      <c r="C34" s="59"/>
      <c r="D34" s="59"/>
      <c r="E34" s="61"/>
      <c r="F34" s="61"/>
      <c r="G34" s="62"/>
      <c r="H34" s="66">
        <v>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67"/>
      <c r="U34" s="73">
        <f t="shared" si="4"/>
        <v>5</v>
      </c>
      <c r="V34" s="216">
        <f t="shared" si="5"/>
        <v>8.4745762711864406E-3</v>
      </c>
      <c r="W34" s="252">
        <f>D3</f>
        <v>590</v>
      </c>
      <c r="X34" s="43" t="s">
        <v>187</v>
      </c>
      <c r="Y34" s="193">
        <f t="shared" si="3"/>
        <v>5</v>
      </c>
      <c r="Z34" s="426" t="s">
        <v>352</v>
      </c>
    </row>
    <row r="35" spans="1:26" ht="15.75" x14ac:dyDescent="0.25">
      <c r="A35" s="58"/>
      <c r="B35" s="59"/>
      <c r="C35" s="59"/>
      <c r="D35" s="59"/>
      <c r="E35" s="61"/>
      <c r="F35" s="61"/>
      <c r="G35" s="62"/>
      <c r="H35" s="66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67"/>
      <c r="U35" s="73">
        <f t="shared" si="4"/>
        <v>0</v>
      </c>
      <c r="V35" s="216">
        <f t="shared" si="5"/>
        <v>0</v>
      </c>
      <c r="W35" s="252">
        <f>D3</f>
        <v>590</v>
      </c>
      <c r="X35" s="273" t="s">
        <v>28</v>
      </c>
      <c r="Y35" s="193">
        <f t="shared" si="3"/>
        <v>0</v>
      </c>
      <c r="Z35" s="134" t="s">
        <v>354</v>
      </c>
    </row>
    <row r="36" spans="1:26" x14ac:dyDescent="0.25">
      <c r="A36" s="58"/>
      <c r="B36" s="59"/>
      <c r="C36" s="59"/>
      <c r="D36" s="59"/>
      <c r="E36" s="61"/>
      <c r="F36" s="61"/>
      <c r="G36" s="62"/>
      <c r="H36" s="66">
        <v>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67"/>
      <c r="U36" s="73">
        <f t="shared" si="4"/>
        <v>1</v>
      </c>
      <c r="V36" s="216">
        <f t="shared" si="5"/>
        <v>1.6949152542372881E-3</v>
      </c>
      <c r="W36" s="252">
        <f>D3</f>
        <v>590</v>
      </c>
      <c r="X36" s="197" t="s">
        <v>184</v>
      </c>
      <c r="Y36" s="193">
        <f t="shared" si="3"/>
        <v>1</v>
      </c>
      <c r="Z36" s="85" t="s">
        <v>353</v>
      </c>
    </row>
    <row r="37" spans="1:26" ht="15.75" x14ac:dyDescent="0.25">
      <c r="A37" s="58"/>
      <c r="B37" s="59"/>
      <c r="C37" s="59"/>
      <c r="D37" s="59"/>
      <c r="E37" s="61"/>
      <c r="F37" s="61"/>
      <c r="G37" s="62"/>
      <c r="H37" s="66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67"/>
      <c r="U37" s="73">
        <f t="shared" si="4"/>
        <v>0</v>
      </c>
      <c r="V37" s="216">
        <f t="shared" si="5"/>
        <v>0</v>
      </c>
      <c r="W37" s="252">
        <f>D3</f>
        <v>590</v>
      </c>
      <c r="X37" s="272" t="s">
        <v>163</v>
      </c>
      <c r="Y37" s="193">
        <f t="shared" si="3"/>
        <v>0</v>
      </c>
      <c r="Z37" s="85" t="s">
        <v>355</v>
      </c>
    </row>
    <row r="38" spans="1:26" ht="15.75" thickBot="1" x14ac:dyDescent="0.3">
      <c r="A38" s="188"/>
      <c r="B38" s="189"/>
      <c r="C38" s="189"/>
      <c r="D38" s="189"/>
      <c r="E38" s="190"/>
      <c r="F38" s="190"/>
      <c r="G38" s="196"/>
      <c r="H38" s="70">
        <v>3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2"/>
      <c r="U38" s="192">
        <f t="shared" si="4"/>
        <v>3</v>
      </c>
      <c r="V38" s="320">
        <f t="shared" si="5"/>
        <v>5.084745762711864E-3</v>
      </c>
      <c r="W38" s="253">
        <f>D3</f>
        <v>590</v>
      </c>
      <c r="X38" s="304" t="s">
        <v>75</v>
      </c>
      <c r="Y38" s="193">
        <f t="shared" si="3"/>
        <v>3</v>
      </c>
      <c r="Z38" s="195"/>
    </row>
    <row r="39" spans="1:26" ht="15.75" thickBot="1" x14ac:dyDescent="0.3">
      <c r="G39" s="53" t="s">
        <v>5</v>
      </c>
      <c r="H39" s="63">
        <f t="shared" ref="H39:T39" si="6">SUM(H4:H38)</f>
        <v>14</v>
      </c>
      <c r="I39" s="63">
        <f t="shared" si="6"/>
        <v>16</v>
      </c>
      <c r="J39" s="63">
        <f t="shared" si="6"/>
        <v>11</v>
      </c>
      <c r="K39" s="63">
        <f t="shared" si="6"/>
        <v>0</v>
      </c>
      <c r="L39" s="63">
        <f t="shared" si="6"/>
        <v>0</v>
      </c>
      <c r="M39" s="63">
        <f t="shared" si="6"/>
        <v>0</v>
      </c>
      <c r="N39" s="63">
        <f t="shared" si="6"/>
        <v>0</v>
      </c>
      <c r="O39" s="63">
        <f t="shared" si="6"/>
        <v>0</v>
      </c>
      <c r="P39" s="63">
        <f t="shared" si="6"/>
        <v>0</v>
      </c>
      <c r="Q39" s="63">
        <f t="shared" si="6"/>
        <v>0</v>
      </c>
      <c r="R39" s="63">
        <f t="shared" si="6"/>
        <v>0</v>
      </c>
      <c r="S39" s="63">
        <f t="shared" si="6"/>
        <v>0</v>
      </c>
      <c r="T39" s="63">
        <f t="shared" si="6"/>
        <v>28</v>
      </c>
      <c r="U39" s="79">
        <f>SUM(H39,J39,L39,N39,P39,R39,T39)</f>
        <v>53</v>
      </c>
      <c r="V39" s="216">
        <f t="shared" si="5"/>
        <v>8.9830508474576271E-2</v>
      </c>
      <c r="W39" s="253">
        <f>D3</f>
        <v>590</v>
      </c>
      <c r="X39" s="194"/>
      <c r="Y39" s="193">
        <f t="shared" si="3"/>
        <v>53</v>
      </c>
      <c r="Z39" s="14" t="s">
        <v>109</v>
      </c>
    </row>
  </sheetData>
  <conditionalFormatting sqref="M40:M1048576 M1">
    <cfRule type="cellIs" dxfId="300" priority="94" operator="greaterThan">
      <formula>0.2</formula>
    </cfRule>
  </conditionalFormatting>
  <conditionalFormatting sqref="V4:V30">
    <cfRule type="cellIs" dxfId="299" priority="7" operator="greaterThan">
      <formula>0.2</formula>
    </cfRule>
  </conditionalFormatting>
  <conditionalFormatting sqref="V3:W3">
    <cfRule type="cellIs" dxfId="298" priority="6" operator="greaterThan">
      <formula>0.2</formula>
    </cfRule>
  </conditionalFormatting>
  <conditionalFormatting sqref="V2">
    <cfRule type="cellIs" dxfId="297" priority="5" operator="greaterThan">
      <formula>0.2</formula>
    </cfRule>
  </conditionalFormatting>
  <conditionalFormatting sqref="W2">
    <cfRule type="cellIs" dxfId="296" priority="4" operator="greaterThan">
      <formula>0.2</formula>
    </cfRule>
  </conditionalFormatting>
  <conditionalFormatting sqref="V39">
    <cfRule type="cellIs" dxfId="295" priority="2" operator="greaterThan">
      <formula>0.2</formula>
    </cfRule>
  </conditionalFormatting>
  <conditionalFormatting sqref="V32:V39">
    <cfRule type="cellIs" dxfId="294" priority="1" operator="greaterThan">
      <formula>0.2</formula>
    </cfRule>
  </conditionalFormatting>
  <conditionalFormatting sqref="V32:V39">
    <cfRule type="colorScale" priority="3">
      <colorScale>
        <cfvo type="min"/>
        <cfvo type="max"/>
        <color rgb="FFFCFCFF"/>
        <color rgb="FFF8696B"/>
      </colorScale>
    </cfRule>
  </conditionalFormatting>
  <conditionalFormatting sqref="V4:V30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showGridLines="0" zoomScaleNormal="100" workbookViewId="0">
      <selection activeCell="M34" sqref="M34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493" t="s">
        <v>193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21" ht="26.25" customHeight="1" x14ac:dyDescent="0.25">
      <c r="O3" s="494" t="s">
        <v>53</v>
      </c>
      <c r="P3" s="495"/>
      <c r="Q3" s="495"/>
      <c r="R3" s="495"/>
    </row>
    <row r="4" spans="1:21" x14ac:dyDescent="0.25">
      <c r="O4" s="496" t="s">
        <v>21</v>
      </c>
      <c r="P4" s="497"/>
      <c r="Q4" s="498"/>
      <c r="R4" s="32" t="s">
        <v>25</v>
      </c>
    </row>
    <row r="5" spans="1:21" x14ac:dyDescent="0.25">
      <c r="O5" s="21" t="s">
        <v>16</v>
      </c>
      <c r="P5" s="22"/>
      <c r="Q5" s="23"/>
      <c r="R5" s="331">
        <f ca="1">SUMIF('EB013-EB213'!$W$1:$X$200,O5,'EB013-EB213'!X$1:$X$200)</f>
        <v>108</v>
      </c>
    </row>
    <row r="6" spans="1:21" x14ac:dyDescent="0.25">
      <c r="O6" s="21" t="s">
        <v>14</v>
      </c>
      <c r="P6" s="22"/>
      <c r="Q6" s="23"/>
      <c r="R6" s="331">
        <f ca="1">SUMIF('EB013-EB213'!$W$1:$X$200,O6,'EB013-EB213'!X$1:$X$200)</f>
        <v>40</v>
      </c>
    </row>
    <row r="7" spans="1:21" x14ac:dyDescent="0.25">
      <c r="O7" s="21" t="s">
        <v>35</v>
      </c>
      <c r="P7" s="22"/>
      <c r="Q7" s="23"/>
      <c r="R7" s="331">
        <f ca="1">SUMIF('EB013-EB213'!$W$1:$X$200,O7,'EB013-EB213'!X$1:$X$200)</f>
        <v>21</v>
      </c>
    </row>
    <row r="8" spans="1:21" x14ac:dyDescent="0.25">
      <c r="O8" s="21" t="s">
        <v>29</v>
      </c>
      <c r="P8" s="22"/>
      <c r="Q8" s="23"/>
      <c r="R8" s="331">
        <f ca="1">SUMIF('EB013-EB213'!$W$1:$X$200,O8,'EB013-EB213'!X$1:$X$200)</f>
        <v>16</v>
      </c>
    </row>
    <row r="9" spans="1:21" x14ac:dyDescent="0.25">
      <c r="O9" s="21" t="s">
        <v>12</v>
      </c>
      <c r="P9" s="22"/>
      <c r="Q9" s="23"/>
      <c r="R9" s="331">
        <f ca="1">SUMIF('EB013-EB213'!$W$1:$X$200,O9,'EB013-EB213'!X$1:$X$200)</f>
        <v>14</v>
      </c>
    </row>
    <row r="10" spans="1:21" ht="15.75" x14ac:dyDescent="0.25">
      <c r="O10" s="21" t="s">
        <v>6</v>
      </c>
      <c r="P10" s="22"/>
      <c r="Q10" s="23"/>
      <c r="R10" s="331">
        <f ca="1">SUMIF('EB013-EB213'!$W$1:$X$200,O10,'EB013-EB213'!X$1:$X$200)</f>
        <v>11</v>
      </c>
      <c r="U10" s="133"/>
    </row>
    <row r="11" spans="1:21" x14ac:dyDescent="0.25">
      <c r="O11" s="21" t="s">
        <v>0</v>
      </c>
      <c r="P11" s="22"/>
      <c r="Q11" s="23"/>
      <c r="R11" s="331">
        <f ca="1">SUMIF('EB013-EB213'!$W$1:$X$200,O11,'EB013-EB213'!X$1:$X$200)</f>
        <v>11</v>
      </c>
    </row>
    <row r="12" spans="1:21" x14ac:dyDescent="0.25">
      <c r="O12" s="21" t="s">
        <v>20</v>
      </c>
      <c r="P12" s="22"/>
      <c r="Q12" s="23"/>
      <c r="R12" s="331">
        <f ca="1">SUMIF('EB013-EB213'!$W$1:$X$200,O12,'EB013-EB213'!X$1:$X$200)</f>
        <v>8</v>
      </c>
    </row>
    <row r="13" spans="1:21" x14ac:dyDescent="0.25">
      <c r="O13" s="21" t="s">
        <v>3</v>
      </c>
      <c r="P13" s="22"/>
      <c r="Q13" s="23"/>
      <c r="R13" s="331">
        <f ca="1">SUMIF('EB013-EB213'!$W$1:$X$200,O13,'EB013-EB213'!X$1:$X$200)</f>
        <v>8</v>
      </c>
    </row>
    <row r="14" spans="1:21" x14ac:dyDescent="0.25">
      <c r="O14" s="21" t="s">
        <v>32</v>
      </c>
      <c r="P14" s="22"/>
      <c r="Q14" s="23"/>
      <c r="R14" s="331">
        <f ca="1">SUMIF('EB013-EB213'!$W$1:$X$200,O14,'EB013-EB213'!X$1:$X$200)</f>
        <v>5</v>
      </c>
    </row>
    <row r="15" spans="1:21" x14ac:dyDescent="0.25">
      <c r="O15" s="21" t="s">
        <v>37</v>
      </c>
      <c r="P15" s="22"/>
      <c r="Q15" s="23"/>
      <c r="R15" s="331">
        <f ca="1">SUMIF('EB013-EB213'!$W$1:$X$200,O15,'EB013-EB213'!X$1:$X$200)</f>
        <v>3</v>
      </c>
    </row>
    <row r="16" spans="1:21" x14ac:dyDescent="0.25">
      <c r="O16" s="21" t="s">
        <v>13</v>
      </c>
      <c r="P16" s="22"/>
      <c r="Q16" s="23"/>
      <c r="R16" s="331">
        <f ca="1">SUMIF('EB013-EB213'!$W$1:$X$200,O16,'EB013-EB213'!X$1:$X$200)</f>
        <v>2</v>
      </c>
    </row>
    <row r="17" spans="1:18" x14ac:dyDescent="0.25">
      <c r="O17" s="21" t="s">
        <v>9</v>
      </c>
      <c r="P17" s="22"/>
      <c r="Q17" s="23"/>
      <c r="R17" s="331">
        <f ca="1">SUMIF('EB013-EB213'!$W$1:$X$200,O17,'EB013-EB213'!X$1:$X$200)</f>
        <v>1</v>
      </c>
    </row>
    <row r="18" spans="1:18" x14ac:dyDescent="0.25">
      <c r="O18" s="21" t="s">
        <v>47</v>
      </c>
      <c r="P18" s="22"/>
      <c r="Q18" s="23"/>
      <c r="R18" s="331">
        <f ca="1">SUMIF('EB013-EB213'!$W$1:$X$200,O18,'EB013-EB213'!X$1:$X$200)</f>
        <v>0</v>
      </c>
    </row>
    <row r="19" spans="1:18" x14ac:dyDescent="0.25">
      <c r="O19" s="21" t="s">
        <v>8</v>
      </c>
      <c r="P19" s="22"/>
      <c r="Q19" s="23"/>
      <c r="R19" s="331">
        <f ca="1">SUMIF('EB013-EB213'!$W$1:$X$200,O19,'EB013-EB213'!X$1:$X$200)</f>
        <v>0</v>
      </c>
    </row>
    <row r="20" spans="1:18" ht="15.75" customHeight="1" x14ac:dyDescent="0.25">
      <c r="O20" s="21" t="s">
        <v>11</v>
      </c>
      <c r="P20" s="22"/>
      <c r="Q20" s="23"/>
      <c r="R20" s="331">
        <f ca="1">SUMIF('EB013-EB213'!$W$1:$X$200,O20,'EB013-EB213'!X$1:$X$200)</f>
        <v>0</v>
      </c>
    </row>
    <row r="21" spans="1:18" ht="23.25" x14ac:dyDescent="0.25">
      <c r="A21" s="500" t="s">
        <v>66</v>
      </c>
      <c r="B21" s="501"/>
      <c r="C21" s="501"/>
      <c r="D21" s="501"/>
      <c r="E21" s="502"/>
      <c r="O21" s="21" t="s">
        <v>45</v>
      </c>
      <c r="P21" s="22"/>
      <c r="Q21" s="23"/>
      <c r="R21" s="331">
        <f ca="1">SUMIF('EB013-EB213'!$W$1:$X$200,O21,'EB013-EB213'!X$1:$X$200)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30</v>
      </c>
      <c r="P22" s="22"/>
      <c r="Q22" s="23"/>
      <c r="R22" s="331">
        <f ca="1">SUMIF('EB013-EB213'!$W$1:$X$200,O22,'EB013-EB213'!X$1:$X$200)</f>
        <v>0</v>
      </c>
    </row>
    <row r="23" spans="1:18" x14ac:dyDescent="0.25">
      <c r="A23" s="428">
        <v>1486326</v>
      </c>
      <c r="B23" s="138">
        <f>VLOOKUP(Table141123[[#This Row],[Shop Order]],'EB013-EB213'!A:AA,4,FALSE)</f>
        <v>1255</v>
      </c>
      <c r="C23" s="138">
        <f>VLOOKUP(Table141123[[#This Row],[Shop Order]],'EB013-EB213'!A:AA,5,FALSE)</f>
        <v>1112</v>
      </c>
      <c r="D23" s="139">
        <f>VLOOKUP(Table141123[[#This Row],[Shop Order]],'EB013-EB213'!A:AA,6,FALSE)</f>
        <v>0.88605577689243031</v>
      </c>
      <c r="E23" s="467">
        <f>VLOOKUP(Table141123[[#This Row],[Shop Order]],'EB013-EB213'!A:AA,7,FALSE)</f>
        <v>45022</v>
      </c>
      <c r="O23" s="21" t="s">
        <v>46</v>
      </c>
      <c r="P23" s="22"/>
      <c r="Q23" s="23"/>
      <c r="R23" s="331">
        <f ca="1">SUMIF('EB013-EB213'!$W$1:$X$200,O23,'EB013-EB213'!X$1:$X$200)</f>
        <v>0</v>
      </c>
    </row>
    <row r="24" spans="1:18" x14ac:dyDescent="0.25">
      <c r="A24" s="430">
        <v>1492704</v>
      </c>
      <c r="B24" s="138">
        <f>VLOOKUP(Table141123[[#This Row],[Shop Order]],'EB013-EB213'!A:AA,4,FALSE)</f>
        <v>1269</v>
      </c>
      <c r="C24" s="138">
        <f>VLOOKUP(Table141123[[#This Row],[Shop Order]],'EB013-EB213'!A:AA,5,FALSE)</f>
        <v>1118</v>
      </c>
      <c r="D24" s="139">
        <f>VLOOKUP(Table141123[[#This Row],[Shop Order]],'EB013-EB213'!A:AA,6,FALSE)</f>
        <v>0.88100866824271085</v>
      </c>
      <c r="E24" s="140">
        <f>VLOOKUP(Table141123[[#This Row],[Shop Order]],'EB013-EB213'!A:AA,7,FALSE)</f>
        <v>45096</v>
      </c>
      <c r="G24" s="26"/>
      <c r="O24" s="21" t="s">
        <v>33</v>
      </c>
      <c r="P24" s="22"/>
      <c r="Q24" s="23"/>
      <c r="R24" s="331">
        <f ca="1">SUMIF('EB013-EB213'!$W$1:$X$200,O24,'EB013-EB213'!X$1:$X$200)</f>
        <v>0</v>
      </c>
    </row>
    <row r="25" spans="1:18" x14ac:dyDescent="0.25">
      <c r="A25" s="428"/>
      <c r="B25" s="138" t="e">
        <f>VLOOKUP(Table141123[[#This Row],[Shop Order]],'EB013-EB213'!A:AA,4,FALSE)</f>
        <v>#N/A</v>
      </c>
      <c r="C25" s="138" t="e">
        <f>VLOOKUP(Table141123[[#This Row],[Shop Order]],'EB013-EB213'!A:AA,5,FALSE)</f>
        <v>#N/A</v>
      </c>
      <c r="D25" s="139" t="e">
        <f>VLOOKUP(Table141123[[#This Row],[Shop Order]],'EB013-EB213'!A:AA,6,FALSE)</f>
        <v>#N/A</v>
      </c>
      <c r="E25" s="140" t="e">
        <f>VLOOKUP(Table141123[[#This Row],[Shop Order]],'EB013-EB213'!A:AA,7,FALSE)</f>
        <v>#N/A</v>
      </c>
      <c r="O25" s="21" t="s">
        <v>125</v>
      </c>
      <c r="P25" s="22"/>
      <c r="Q25" s="23"/>
      <c r="R25" s="331">
        <f ca="1">SUMIF('EB013-EB213'!$W$1:$X$200,O25,'EB013-EB213'!X$1:$X$200)</f>
        <v>0</v>
      </c>
    </row>
    <row r="26" spans="1:18" x14ac:dyDescent="0.25">
      <c r="A26" s="428"/>
      <c r="B26" s="138" t="e">
        <f>VLOOKUP(Table141123[[#This Row],[Shop Order]],'EB013-EB213'!A:AA,4,FALSE)</f>
        <v>#N/A</v>
      </c>
      <c r="C26" s="138" t="e">
        <f>VLOOKUP(Table141123[[#This Row],[Shop Order]],'EB013-EB213'!A:AA,5,FALSE)</f>
        <v>#N/A</v>
      </c>
      <c r="D26" s="139" t="e">
        <f>VLOOKUP(Table141123[[#This Row],[Shop Order]],'EB013-EB213'!A:AA,6,FALSE)</f>
        <v>#N/A</v>
      </c>
      <c r="E26" s="140" t="e">
        <f>VLOOKUP(Table141123[[#This Row],[Shop Order]],'EB013-EB213'!A:AA,7,FALSE)</f>
        <v>#N/A</v>
      </c>
      <c r="O26" s="21" t="s">
        <v>34</v>
      </c>
      <c r="P26" s="22"/>
      <c r="Q26" s="23"/>
      <c r="R26" s="331">
        <f ca="1">SUMIF('EB013-EB213'!$W$1:$X$200,O26,'EB013-EB213'!X$1:$X$200)</f>
        <v>0</v>
      </c>
    </row>
    <row r="27" spans="1:18" x14ac:dyDescent="0.25">
      <c r="A27" s="428"/>
      <c r="B27" s="138" t="e">
        <f>VLOOKUP(Table141123[[#This Row],[Shop Order]],'EB013-EB213'!A:AA,4,FALSE)</f>
        <v>#N/A</v>
      </c>
      <c r="C27" s="138" t="e">
        <f>VLOOKUP(Table141123[[#This Row],[Shop Order]],'EB013-EB213'!A:AA,5,FALSE)</f>
        <v>#N/A</v>
      </c>
      <c r="D27" s="139" t="e">
        <f>VLOOKUP(Table141123[[#This Row],[Shop Order]],'EB013-EB213'!A:AA,6,FALSE)</f>
        <v>#N/A</v>
      </c>
      <c r="E27" s="140" t="e">
        <f>VLOOKUP(Table141123[[#This Row],[Shop Order]],'EB013-EB213'!A:AA,7,FALSE)</f>
        <v>#N/A</v>
      </c>
      <c r="O27" s="21" t="s">
        <v>111</v>
      </c>
      <c r="P27" s="22"/>
      <c r="Q27" s="23"/>
      <c r="R27" s="331">
        <f ca="1">SUMIF('EB013-EB213'!$W$1:$X$200,O27,'EB013-EB213'!X$1:$X$200)</f>
        <v>0</v>
      </c>
    </row>
    <row r="28" spans="1:18" ht="15.75" thickBot="1" x14ac:dyDescent="0.3">
      <c r="A28" s="428"/>
      <c r="B28" s="138" t="e">
        <f>VLOOKUP(Table141123[[#This Row],[Shop Order]],'EB013-EB213'!A:AA,4,FALSE)</f>
        <v>#N/A</v>
      </c>
      <c r="C28" s="138" t="e">
        <f>VLOOKUP(Table141123[[#This Row],[Shop Order]],'EB013-EB213'!A:AA,5,FALSE)</f>
        <v>#N/A</v>
      </c>
      <c r="D28" s="139" t="e">
        <f>VLOOKUP(Table141123[[#This Row],[Shop Order]],'EB013-EB213'!A:AA,6,FALSE)</f>
        <v>#N/A</v>
      </c>
      <c r="E28" s="140" t="e">
        <f>VLOOKUP(Table141123[[#This Row],[Shop Order]],'EB013-EB213'!A:AA,7,FALSE)</f>
        <v>#N/A</v>
      </c>
      <c r="O28" s="21" t="s">
        <v>105</v>
      </c>
      <c r="P28" s="22"/>
      <c r="Q28" s="23"/>
      <c r="R28" s="331">
        <f ca="1">SUMIF('EB013-EB213'!$W$1:$X$200,O28,'EB013-EB213'!X$1:$X$200)</f>
        <v>0</v>
      </c>
    </row>
    <row r="29" spans="1:18" ht="15.75" thickBot="1" x14ac:dyDescent="0.3">
      <c r="A29" s="503" t="s">
        <v>52</v>
      </c>
      <c r="B29" s="504"/>
      <c r="C29" s="505"/>
      <c r="D29" s="82">
        <f>AVERAGE(D23:D24)</f>
        <v>0.88353222256757058</v>
      </c>
      <c r="E29" s="28"/>
      <c r="O29" s="21" t="s">
        <v>44</v>
      </c>
      <c r="P29" s="22"/>
      <c r="Q29" s="23"/>
      <c r="R29" s="331">
        <f ca="1">SUMIF('EB013-EB213'!$W$1:$X$200,O29,'EB013-EB213'!X$1:$X$200)</f>
        <v>0</v>
      </c>
    </row>
    <row r="30" spans="1:18" x14ac:dyDescent="0.25">
      <c r="O30" s="21" t="s">
        <v>38</v>
      </c>
      <c r="P30" s="22"/>
      <c r="Q30" s="23"/>
      <c r="R30" s="331">
        <f ca="1">SUMIF('EB013-EB213'!$W$1:$X$200,O30,'EB013-EB213'!X$1:$X$200)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18"/>
  <sheetViews>
    <sheetView topLeftCell="A76" zoomScale="70" zoomScaleNormal="70" workbookViewId="0">
      <selection activeCell="L128" sqref="L128"/>
    </sheetView>
  </sheetViews>
  <sheetFormatPr defaultColWidth="9.140625" defaultRowHeight="15" x14ac:dyDescent="0.25"/>
  <cols>
    <col min="1" max="2" width="13.140625" style="47" customWidth="1"/>
    <col min="3" max="3" width="9.5703125" style="47" customWidth="1"/>
    <col min="4" max="4" width="10.140625" style="47" customWidth="1"/>
    <col min="5" max="5" width="7.42578125" style="47" bestFit="1" customWidth="1"/>
    <col min="6" max="6" width="10.28515625" style="47" bestFit="1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7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7" customWidth="1"/>
    <col min="25" max="25" width="0.28515625" style="47" customWidth="1"/>
    <col min="26" max="26" width="49.28515625" style="47" bestFit="1" customWidth="1"/>
    <col min="27" max="16384" width="9.140625" style="47"/>
  </cols>
  <sheetData>
    <row r="1" spans="1:26" ht="15.75" thickBot="1" x14ac:dyDescent="0.3"/>
    <row r="2" spans="1:26" s="25" customFormat="1" ht="90.75" thickBot="1" x14ac:dyDescent="0.3">
      <c r="A2" s="49" t="s">
        <v>23</v>
      </c>
      <c r="B2" s="49" t="s">
        <v>50</v>
      </c>
      <c r="C2" s="49" t="s">
        <v>55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76</v>
      </c>
      <c r="I2" s="52" t="s">
        <v>77</v>
      </c>
      <c r="J2" s="52" t="s">
        <v>56</v>
      </c>
      <c r="K2" s="52" t="s">
        <v>61</v>
      </c>
      <c r="L2" s="52" t="s">
        <v>57</v>
      </c>
      <c r="M2" s="52" t="s">
        <v>62</v>
      </c>
      <c r="N2" s="52" t="s">
        <v>58</v>
      </c>
      <c r="O2" s="52" t="s">
        <v>63</v>
      </c>
      <c r="P2" s="52" t="s">
        <v>59</v>
      </c>
      <c r="Q2" s="52" t="s">
        <v>78</v>
      </c>
      <c r="R2" s="52" t="s">
        <v>60</v>
      </c>
      <c r="S2" s="52" t="s">
        <v>128</v>
      </c>
      <c r="T2" s="49" t="s">
        <v>43</v>
      </c>
      <c r="U2" s="49" t="s">
        <v>5</v>
      </c>
      <c r="V2" s="48" t="s">
        <v>2</v>
      </c>
      <c r="W2" s="86" t="s">
        <v>166</v>
      </c>
      <c r="X2" s="87" t="s">
        <v>21</v>
      </c>
      <c r="Y2" s="212" t="s">
        <v>5</v>
      </c>
      <c r="Z2" s="215" t="s">
        <v>7</v>
      </c>
    </row>
    <row r="3" spans="1:26" s="25" customFormat="1" ht="14.25" customHeight="1" thickBot="1" x14ac:dyDescent="0.3">
      <c r="A3" s="214">
        <v>1486326</v>
      </c>
      <c r="B3" s="214" t="s">
        <v>257</v>
      </c>
      <c r="C3" s="452">
        <v>1152</v>
      </c>
      <c r="D3" s="452">
        <v>1255</v>
      </c>
      <c r="E3" s="459">
        <v>1112</v>
      </c>
      <c r="F3" s="460">
        <f>E3/D3</f>
        <v>0.88605577689243031</v>
      </c>
      <c r="G3" s="213">
        <v>45022</v>
      </c>
      <c r="H3" s="202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0"/>
      <c r="U3" s="92"/>
      <c r="V3" s="199"/>
      <c r="W3" s="199"/>
      <c r="X3" s="93" t="s">
        <v>79</v>
      </c>
      <c r="Y3" s="212" t="s">
        <v>5</v>
      </c>
      <c r="Z3" s="84"/>
    </row>
    <row r="4" spans="1:26" s="25" customFormat="1" ht="15" customHeight="1" x14ac:dyDescent="0.25">
      <c r="A4" s="55"/>
      <c r="B4" s="56"/>
      <c r="C4" s="56"/>
      <c r="D4" s="56"/>
      <c r="E4" s="56"/>
      <c r="F4" s="56"/>
      <c r="G4" s="57"/>
      <c r="H4" s="64">
        <v>29</v>
      </c>
      <c r="I4" s="74"/>
      <c r="J4" s="74">
        <v>3</v>
      </c>
      <c r="K4" s="74"/>
      <c r="L4" s="74"/>
      <c r="M4" s="74"/>
      <c r="N4" s="74"/>
      <c r="O4" s="74"/>
      <c r="P4" s="74"/>
      <c r="Q4" s="74"/>
      <c r="R4" s="74"/>
      <c r="S4" s="74"/>
      <c r="T4" s="65">
        <v>10</v>
      </c>
      <c r="U4" s="77">
        <f t="shared" ref="U4:U30" si="0">SUM(H4,J4,L4,N4,P4,R4,T4)</f>
        <v>42</v>
      </c>
      <c r="V4" s="216">
        <f>($U4)/$D$3</f>
        <v>3.3466135458167331E-2</v>
      </c>
      <c r="W4" s="252">
        <f>D3</f>
        <v>1255</v>
      </c>
      <c r="X4" s="198" t="s">
        <v>16</v>
      </c>
      <c r="Y4" s="211">
        <f t="shared" ref="Y4:Y15" si="1">U4</f>
        <v>42</v>
      </c>
      <c r="Z4" s="103"/>
    </row>
    <row r="5" spans="1:26" s="25" customFormat="1" x14ac:dyDescent="0.25">
      <c r="A5" s="58"/>
      <c r="B5" s="59"/>
      <c r="C5" s="59"/>
      <c r="D5" s="59"/>
      <c r="E5" s="59"/>
      <c r="F5" s="59"/>
      <c r="G5" s="60"/>
      <c r="H5" s="66">
        <v>9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67"/>
      <c r="U5" s="73">
        <f t="shared" si="0"/>
        <v>9</v>
      </c>
      <c r="V5" s="216">
        <f t="shared" ref="V5:V30" si="2">($U5)/$D$3</f>
        <v>7.1713147410358566E-3</v>
      </c>
      <c r="W5" s="252">
        <f>D3</f>
        <v>1255</v>
      </c>
      <c r="X5" s="197" t="s">
        <v>6</v>
      </c>
      <c r="Y5" s="193">
        <f t="shared" si="1"/>
        <v>9</v>
      </c>
      <c r="Z5" s="134"/>
    </row>
    <row r="6" spans="1:26" s="25" customFormat="1" x14ac:dyDescent="0.25">
      <c r="A6" s="58"/>
      <c r="B6" s="59"/>
      <c r="C6" s="59"/>
      <c r="D6" s="59"/>
      <c r="E6" s="61"/>
      <c r="F6" s="61"/>
      <c r="G6" s="60"/>
      <c r="H6" s="66">
        <v>25</v>
      </c>
      <c r="I6" s="75"/>
      <c r="J6" s="75">
        <v>1</v>
      </c>
      <c r="K6" s="75"/>
      <c r="L6" s="75"/>
      <c r="M6" s="75"/>
      <c r="N6" s="75"/>
      <c r="O6" s="75"/>
      <c r="P6" s="75"/>
      <c r="Q6" s="75"/>
      <c r="R6" s="75"/>
      <c r="S6" s="75"/>
      <c r="T6" s="67">
        <v>5</v>
      </c>
      <c r="U6" s="73">
        <f t="shared" si="0"/>
        <v>31</v>
      </c>
      <c r="V6" s="216">
        <f t="shared" si="2"/>
        <v>2.4701195219123506E-2</v>
      </c>
      <c r="W6" s="252">
        <f>D3</f>
        <v>1255</v>
      </c>
      <c r="X6" s="197" t="s">
        <v>14</v>
      </c>
      <c r="Y6" s="193">
        <f t="shared" si="1"/>
        <v>31</v>
      </c>
      <c r="Z6" s="85"/>
    </row>
    <row r="7" spans="1:26" s="25" customFormat="1" x14ac:dyDescent="0.25">
      <c r="A7" s="58"/>
      <c r="B7" s="59"/>
      <c r="C7" s="59"/>
      <c r="D7" s="59"/>
      <c r="E7" s="61"/>
      <c r="F7" s="61"/>
      <c r="G7" s="60"/>
      <c r="H7" s="66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67"/>
      <c r="U7" s="73">
        <f t="shared" si="0"/>
        <v>0</v>
      </c>
      <c r="V7" s="216">
        <f t="shared" si="2"/>
        <v>0</v>
      </c>
      <c r="W7" s="252">
        <f>D3</f>
        <v>1255</v>
      </c>
      <c r="X7" s="197" t="s">
        <v>15</v>
      </c>
      <c r="Y7" s="193">
        <f t="shared" si="1"/>
        <v>0</v>
      </c>
      <c r="Z7" s="85"/>
    </row>
    <row r="8" spans="1:26" s="25" customFormat="1" x14ac:dyDescent="0.25">
      <c r="A8" s="58"/>
      <c r="B8" s="59"/>
      <c r="C8" s="59"/>
      <c r="D8" s="59"/>
      <c r="E8" s="61"/>
      <c r="F8" s="61"/>
      <c r="G8" s="60"/>
      <c r="H8" s="66">
        <v>2</v>
      </c>
      <c r="I8" s="75"/>
      <c r="J8" s="75">
        <v>1</v>
      </c>
      <c r="K8" s="75"/>
      <c r="L8" s="75"/>
      <c r="M8" s="75"/>
      <c r="N8" s="75"/>
      <c r="O8" s="75"/>
      <c r="P8" s="75"/>
      <c r="Q8" s="75"/>
      <c r="R8" s="75"/>
      <c r="S8" s="75"/>
      <c r="T8" s="67"/>
      <c r="U8" s="73">
        <f t="shared" si="0"/>
        <v>3</v>
      </c>
      <c r="V8" s="216">
        <f t="shared" si="2"/>
        <v>2.3904382470119521E-3</v>
      </c>
      <c r="W8" s="252">
        <f>D3</f>
        <v>1255</v>
      </c>
      <c r="X8" s="197" t="s">
        <v>32</v>
      </c>
      <c r="Y8" s="193">
        <f t="shared" si="1"/>
        <v>3</v>
      </c>
      <c r="Z8" s="134"/>
    </row>
    <row r="9" spans="1:26" s="25" customFormat="1" x14ac:dyDescent="0.25">
      <c r="A9" s="58"/>
      <c r="B9" s="59"/>
      <c r="C9" s="59"/>
      <c r="D9" s="59"/>
      <c r="E9" s="61"/>
      <c r="F9" s="61"/>
      <c r="G9" s="60"/>
      <c r="H9" s="66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67"/>
      <c r="U9" s="73">
        <f t="shared" si="0"/>
        <v>0</v>
      </c>
      <c r="V9" s="216">
        <f t="shared" si="2"/>
        <v>0</v>
      </c>
      <c r="W9" s="252">
        <f>D3</f>
        <v>1255</v>
      </c>
      <c r="X9" s="197" t="s">
        <v>33</v>
      </c>
      <c r="Y9" s="193">
        <f t="shared" si="1"/>
        <v>0</v>
      </c>
      <c r="Z9" s="134"/>
    </row>
    <row r="10" spans="1:26" s="25" customFormat="1" x14ac:dyDescent="0.25">
      <c r="A10" s="58"/>
      <c r="B10" s="59"/>
      <c r="C10" s="59"/>
      <c r="D10" s="59"/>
      <c r="E10" s="61"/>
      <c r="F10" s="61"/>
      <c r="G10" s="60"/>
      <c r="H10" s="66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67"/>
      <c r="U10" s="73">
        <f t="shared" si="0"/>
        <v>0</v>
      </c>
      <c r="V10" s="216">
        <f t="shared" si="2"/>
        <v>0</v>
      </c>
      <c r="W10" s="252">
        <f>D3</f>
        <v>1255</v>
      </c>
      <c r="X10" s="197" t="s">
        <v>37</v>
      </c>
      <c r="Y10" s="193">
        <f t="shared" si="1"/>
        <v>0</v>
      </c>
      <c r="Z10" s="134"/>
    </row>
    <row r="11" spans="1:26" s="25" customFormat="1" x14ac:dyDescent="0.25">
      <c r="A11" s="58"/>
      <c r="B11" s="59"/>
      <c r="C11" s="59"/>
      <c r="D11" s="59"/>
      <c r="E11" s="61"/>
      <c r="F11" s="61"/>
      <c r="G11" s="60"/>
      <c r="H11" s="66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67"/>
      <c r="U11" s="73">
        <f t="shared" si="0"/>
        <v>0</v>
      </c>
      <c r="V11" s="216">
        <f t="shared" si="2"/>
        <v>0</v>
      </c>
      <c r="W11" s="252">
        <f>D3</f>
        <v>1255</v>
      </c>
      <c r="X11" s="197" t="s">
        <v>31</v>
      </c>
      <c r="Y11" s="193">
        <f t="shared" si="1"/>
        <v>0</v>
      </c>
      <c r="Z11" s="134"/>
    </row>
    <row r="12" spans="1:26" s="25" customFormat="1" x14ac:dyDescent="0.25">
      <c r="A12" s="58"/>
      <c r="B12" s="59"/>
      <c r="C12" s="59"/>
      <c r="D12" s="59"/>
      <c r="E12" s="61"/>
      <c r="F12" s="61"/>
      <c r="G12" s="60"/>
      <c r="H12" s="66">
        <v>5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67"/>
      <c r="U12" s="73">
        <f t="shared" si="0"/>
        <v>5</v>
      </c>
      <c r="V12" s="216">
        <f t="shared" si="2"/>
        <v>3.9840637450199202E-3</v>
      </c>
      <c r="W12" s="252">
        <f>D3</f>
        <v>1255</v>
      </c>
      <c r="X12" s="197" t="s">
        <v>0</v>
      </c>
      <c r="Y12" s="193">
        <f t="shared" si="1"/>
        <v>5</v>
      </c>
      <c r="Z12" s="85"/>
    </row>
    <row r="13" spans="1:26" s="25" customFormat="1" x14ac:dyDescent="0.25">
      <c r="A13" s="58"/>
      <c r="B13" s="59"/>
      <c r="C13" s="59"/>
      <c r="D13" s="59"/>
      <c r="E13" s="61"/>
      <c r="F13" s="61"/>
      <c r="G13" s="60"/>
      <c r="H13" s="66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67"/>
      <c r="U13" s="73">
        <f t="shared" si="0"/>
        <v>0</v>
      </c>
      <c r="V13" s="216">
        <f t="shared" si="2"/>
        <v>0</v>
      </c>
      <c r="W13" s="252">
        <f>D3</f>
        <v>1255</v>
      </c>
      <c r="X13" s="197" t="s">
        <v>12</v>
      </c>
      <c r="Y13" s="193">
        <f t="shared" si="1"/>
        <v>0</v>
      </c>
      <c r="Z13" s="85"/>
    </row>
    <row r="14" spans="1:26" s="25" customFormat="1" x14ac:dyDescent="0.25">
      <c r="A14" s="58"/>
      <c r="B14" s="59"/>
      <c r="C14" s="59"/>
      <c r="D14" s="59"/>
      <c r="E14" s="61"/>
      <c r="F14" s="61"/>
      <c r="G14" s="60"/>
      <c r="H14" s="66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67"/>
      <c r="U14" s="73">
        <f t="shared" si="0"/>
        <v>0</v>
      </c>
      <c r="V14" s="216">
        <f t="shared" si="2"/>
        <v>0</v>
      </c>
      <c r="W14" s="252">
        <f>D3</f>
        <v>1255</v>
      </c>
      <c r="X14" s="197" t="s">
        <v>35</v>
      </c>
      <c r="Y14" s="193">
        <f t="shared" si="1"/>
        <v>0</v>
      </c>
      <c r="Z14" s="134"/>
    </row>
    <row r="15" spans="1:26" s="25" customFormat="1" x14ac:dyDescent="0.25">
      <c r="A15" s="58"/>
      <c r="B15" s="59"/>
      <c r="C15" s="59"/>
      <c r="D15" s="59"/>
      <c r="E15" s="61"/>
      <c r="F15" s="61"/>
      <c r="G15" s="60"/>
      <c r="H15" s="70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2"/>
      <c r="U15" s="192">
        <f t="shared" si="0"/>
        <v>0</v>
      </c>
      <c r="V15" s="216">
        <f t="shared" si="2"/>
        <v>0</v>
      </c>
      <c r="W15" s="252">
        <f>D3</f>
        <v>1255</v>
      </c>
      <c r="X15" s="210" t="s">
        <v>191</v>
      </c>
      <c r="Y15" s="193">
        <f t="shared" si="1"/>
        <v>0</v>
      </c>
      <c r="Z15" s="85"/>
    </row>
    <row r="16" spans="1:26" s="25" customFormat="1" x14ac:dyDescent="0.25">
      <c r="A16" s="58"/>
      <c r="B16" s="59"/>
      <c r="C16" s="59"/>
      <c r="D16" s="59"/>
      <c r="E16" s="61"/>
      <c r="F16" s="61"/>
      <c r="G16" s="62"/>
      <c r="H16" s="38">
        <v>1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67"/>
      <c r="U16" s="73">
        <f t="shared" si="0"/>
        <v>1</v>
      </c>
      <c r="V16" s="216">
        <f t="shared" si="2"/>
        <v>7.9681274900398409E-4</v>
      </c>
      <c r="W16" s="252">
        <f>D3</f>
        <v>1255</v>
      </c>
      <c r="X16" s="197" t="s">
        <v>39</v>
      </c>
      <c r="Y16" s="193"/>
      <c r="Z16" s="134"/>
    </row>
    <row r="17" spans="1:26" s="25" customFormat="1" ht="15.75" thickBot="1" x14ac:dyDescent="0.3">
      <c r="A17" s="58"/>
      <c r="B17" s="59"/>
      <c r="C17" s="59"/>
      <c r="D17" s="59"/>
      <c r="E17" s="61"/>
      <c r="F17" s="61"/>
      <c r="G17" s="60"/>
      <c r="H17" s="209"/>
      <c r="I17" s="208"/>
      <c r="J17" s="208">
        <v>4</v>
      </c>
      <c r="K17" s="208"/>
      <c r="L17" s="208"/>
      <c r="M17" s="208"/>
      <c r="N17" s="208"/>
      <c r="O17" s="208"/>
      <c r="P17" s="208"/>
      <c r="Q17" s="208"/>
      <c r="R17" s="208"/>
      <c r="S17" s="208"/>
      <c r="T17" s="207"/>
      <c r="U17" s="206">
        <f t="shared" si="0"/>
        <v>4</v>
      </c>
      <c r="V17" s="320">
        <f t="shared" si="2"/>
        <v>3.1872509960159364E-3</v>
      </c>
      <c r="W17" s="253">
        <f>D3</f>
        <v>1255</v>
      </c>
      <c r="X17" s="205" t="s">
        <v>29</v>
      </c>
      <c r="Y17" s="193">
        <f>U17</f>
        <v>4</v>
      </c>
      <c r="Z17" s="134"/>
    </row>
    <row r="18" spans="1:26" s="25" customFormat="1" x14ac:dyDescent="0.25">
      <c r="A18" s="58"/>
      <c r="B18" s="59"/>
      <c r="C18" s="59"/>
      <c r="D18" s="59"/>
      <c r="E18" s="61"/>
      <c r="F18" s="61"/>
      <c r="G18" s="60"/>
      <c r="H18" s="64"/>
      <c r="I18" s="182">
        <v>5</v>
      </c>
      <c r="J18" s="76">
        <v>1</v>
      </c>
      <c r="K18" s="76"/>
      <c r="L18" s="76"/>
      <c r="M18" s="76"/>
      <c r="N18" s="76"/>
      <c r="O18" s="76"/>
      <c r="P18" s="76"/>
      <c r="Q18" s="76"/>
      <c r="R18" s="76"/>
      <c r="S18" s="76"/>
      <c r="T18" s="68"/>
      <c r="U18" s="73">
        <f t="shared" si="0"/>
        <v>1</v>
      </c>
      <c r="V18" s="216">
        <f t="shared" si="2"/>
        <v>7.9681274900398409E-4</v>
      </c>
      <c r="W18" s="254">
        <f>D3</f>
        <v>1255</v>
      </c>
      <c r="X18" s="204" t="s">
        <v>11</v>
      </c>
      <c r="Y18" s="193"/>
      <c r="Z18" s="134"/>
    </row>
    <row r="19" spans="1:26" s="25" customFormat="1" x14ac:dyDescent="0.25">
      <c r="A19" s="58"/>
      <c r="B19" s="59"/>
      <c r="C19" s="59"/>
      <c r="D19" s="59"/>
      <c r="E19" s="61"/>
      <c r="F19" s="61"/>
      <c r="G19" s="60"/>
      <c r="H19" s="66"/>
      <c r="I19" s="38">
        <v>1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67"/>
      <c r="U19" s="73">
        <f t="shared" si="0"/>
        <v>0</v>
      </c>
      <c r="V19" s="216">
        <f t="shared" si="2"/>
        <v>0</v>
      </c>
      <c r="W19" s="252">
        <f>D3</f>
        <v>1255</v>
      </c>
      <c r="X19" s="197" t="s">
        <v>30</v>
      </c>
      <c r="Y19" s="193">
        <f t="shared" ref="Y19:Y39" si="3">U19</f>
        <v>0</v>
      </c>
      <c r="Z19" s="85"/>
    </row>
    <row r="20" spans="1:26" s="25" customFormat="1" x14ac:dyDescent="0.25">
      <c r="A20" s="58"/>
      <c r="B20" s="59"/>
      <c r="C20" s="59"/>
      <c r="D20" s="59"/>
      <c r="E20" s="61"/>
      <c r="F20" s="61"/>
      <c r="G20" s="60"/>
      <c r="H20" s="66"/>
      <c r="I20" s="38">
        <v>5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67"/>
      <c r="U20" s="73">
        <f t="shared" si="0"/>
        <v>0</v>
      </c>
      <c r="V20" s="216">
        <f t="shared" si="2"/>
        <v>0</v>
      </c>
      <c r="W20" s="252">
        <f>D3</f>
        <v>1255</v>
      </c>
      <c r="X20" s="197" t="s">
        <v>3</v>
      </c>
      <c r="Y20" s="193">
        <f t="shared" si="3"/>
        <v>0</v>
      </c>
      <c r="Z20" s="85"/>
    </row>
    <row r="21" spans="1:26" s="25" customFormat="1" x14ac:dyDescent="0.25">
      <c r="A21" s="58"/>
      <c r="B21" s="59"/>
      <c r="C21" s="59"/>
      <c r="D21" s="59"/>
      <c r="E21" s="61"/>
      <c r="F21" s="61"/>
      <c r="G21" s="60"/>
      <c r="H21" s="66"/>
      <c r="I21" s="38">
        <v>1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67"/>
      <c r="U21" s="73">
        <f t="shared" si="0"/>
        <v>0</v>
      </c>
      <c r="V21" s="216">
        <f t="shared" si="2"/>
        <v>0</v>
      </c>
      <c r="W21" s="252">
        <f>D3</f>
        <v>1255</v>
      </c>
      <c r="X21" s="197" t="s">
        <v>8</v>
      </c>
      <c r="Y21" s="193">
        <f t="shared" si="3"/>
        <v>0</v>
      </c>
      <c r="Z21" s="113" t="s">
        <v>164</v>
      </c>
    </row>
    <row r="22" spans="1:26" s="25" customFormat="1" x14ac:dyDescent="0.25">
      <c r="A22" s="58"/>
      <c r="B22" s="59"/>
      <c r="C22" s="59"/>
      <c r="D22" s="59"/>
      <c r="E22" s="61"/>
      <c r="F22" s="61"/>
      <c r="G22" s="60"/>
      <c r="H22" s="66"/>
      <c r="I22" s="38">
        <v>4</v>
      </c>
      <c r="J22" s="75">
        <v>1</v>
      </c>
      <c r="K22" s="75"/>
      <c r="L22" s="75"/>
      <c r="M22" s="75"/>
      <c r="N22" s="75"/>
      <c r="O22" s="75"/>
      <c r="P22" s="75"/>
      <c r="Q22" s="75"/>
      <c r="R22" s="75"/>
      <c r="S22" s="75"/>
      <c r="T22" s="67"/>
      <c r="U22" s="73">
        <f t="shared" si="0"/>
        <v>1</v>
      </c>
      <c r="V22" s="216">
        <f t="shared" si="2"/>
        <v>7.9681274900398409E-4</v>
      </c>
      <c r="W22" s="252">
        <f>D3</f>
        <v>1255</v>
      </c>
      <c r="X22" s="197" t="s">
        <v>9</v>
      </c>
      <c r="Y22" s="193">
        <f t="shared" si="3"/>
        <v>1</v>
      </c>
      <c r="Z22" s="113" t="s">
        <v>168</v>
      </c>
    </row>
    <row r="23" spans="1:26" s="25" customFormat="1" x14ac:dyDescent="0.25">
      <c r="A23" s="58"/>
      <c r="B23" s="59"/>
      <c r="C23" s="59"/>
      <c r="D23" s="59"/>
      <c r="E23" s="61"/>
      <c r="F23" s="61"/>
      <c r="G23" s="60"/>
      <c r="H23" s="66"/>
      <c r="I23" s="38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67"/>
      <c r="U23" s="73">
        <f t="shared" si="0"/>
        <v>0</v>
      </c>
      <c r="V23" s="216">
        <f t="shared" si="2"/>
        <v>0</v>
      </c>
      <c r="W23" s="252">
        <f>D3</f>
        <v>1255</v>
      </c>
      <c r="X23" s="197" t="s">
        <v>81</v>
      </c>
      <c r="Y23" s="193">
        <f t="shared" si="3"/>
        <v>0</v>
      </c>
      <c r="Z23" s="134"/>
    </row>
    <row r="24" spans="1:26" s="25" customFormat="1" x14ac:dyDescent="0.25">
      <c r="A24" s="58"/>
      <c r="B24" s="59"/>
      <c r="C24" s="59"/>
      <c r="D24" s="59"/>
      <c r="E24" s="61"/>
      <c r="F24" s="61"/>
      <c r="G24" s="60"/>
      <c r="H24" s="132"/>
      <c r="I24" s="75"/>
      <c r="J24" s="75">
        <v>6</v>
      </c>
      <c r="K24" s="75"/>
      <c r="L24" s="75"/>
      <c r="M24" s="75"/>
      <c r="N24" s="75"/>
      <c r="O24" s="75"/>
      <c r="P24" s="75"/>
      <c r="Q24" s="75"/>
      <c r="R24" s="75"/>
      <c r="S24" s="75"/>
      <c r="T24" s="67"/>
      <c r="U24" s="73">
        <f t="shared" si="0"/>
        <v>6</v>
      </c>
      <c r="V24" s="216">
        <f t="shared" si="2"/>
        <v>4.7808764940239041E-3</v>
      </c>
      <c r="W24" s="252">
        <f>D3</f>
        <v>1255</v>
      </c>
      <c r="X24" s="197" t="s">
        <v>20</v>
      </c>
      <c r="Y24" s="193">
        <f t="shared" si="3"/>
        <v>6</v>
      </c>
      <c r="Z24" s="85"/>
    </row>
    <row r="25" spans="1:26" s="25" customFormat="1" x14ac:dyDescent="0.25">
      <c r="A25" s="58"/>
      <c r="B25" s="59"/>
      <c r="C25" s="59"/>
      <c r="D25" s="59"/>
      <c r="E25" s="61"/>
      <c r="F25" s="61"/>
      <c r="G25" s="60"/>
      <c r="H25" s="66"/>
      <c r="I25" s="75">
        <v>1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67"/>
      <c r="U25" s="73">
        <f t="shared" si="0"/>
        <v>0</v>
      </c>
      <c r="V25" s="216">
        <f t="shared" si="2"/>
        <v>0</v>
      </c>
      <c r="W25" s="252">
        <f>D3</f>
        <v>1255</v>
      </c>
      <c r="X25" s="197" t="s">
        <v>82</v>
      </c>
      <c r="Y25" s="193">
        <f t="shared" si="3"/>
        <v>0</v>
      </c>
      <c r="Z25" s="85"/>
    </row>
    <row r="26" spans="1:26" s="25" customFormat="1" x14ac:dyDescent="0.25">
      <c r="A26" s="58"/>
      <c r="B26" s="59"/>
      <c r="C26" s="59"/>
      <c r="D26" s="59"/>
      <c r="E26" s="61"/>
      <c r="F26" s="61"/>
      <c r="G26" s="60"/>
      <c r="H26" s="66"/>
      <c r="I26" s="75">
        <v>1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67">
        <v>3</v>
      </c>
      <c r="U26" s="73">
        <f t="shared" si="0"/>
        <v>3</v>
      </c>
      <c r="V26" s="216">
        <f t="shared" si="2"/>
        <v>2.3904382470119521E-3</v>
      </c>
      <c r="W26" s="252">
        <f>D3</f>
        <v>1255</v>
      </c>
      <c r="X26" s="197" t="s">
        <v>10</v>
      </c>
      <c r="Y26" s="193">
        <f t="shared" si="3"/>
        <v>3</v>
      </c>
      <c r="Z26" s="134"/>
    </row>
    <row r="27" spans="1:26" s="25" customFormat="1" x14ac:dyDescent="0.25">
      <c r="A27" s="58"/>
      <c r="B27" s="59"/>
      <c r="C27" s="59"/>
      <c r="D27" s="59"/>
      <c r="E27" s="61"/>
      <c r="F27" s="61"/>
      <c r="G27" s="60"/>
      <c r="H27" s="66"/>
      <c r="I27" s="75">
        <v>13</v>
      </c>
      <c r="J27" s="75">
        <v>1</v>
      </c>
      <c r="K27" s="75"/>
      <c r="L27" s="75"/>
      <c r="M27" s="75"/>
      <c r="N27" s="75"/>
      <c r="O27" s="75"/>
      <c r="P27" s="75"/>
      <c r="Q27" s="75"/>
      <c r="R27" s="75"/>
      <c r="S27" s="75"/>
      <c r="T27" s="67"/>
      <c r="U27" s="73">
        <f t="shared" si="0"/>
        <v>1</v>
      </c>
      <c r="V27" s="216">
        <f t="shared" si="2"/>
        <v>7.9681274900398409E-4</v>
      </c>
      <c r="W27" s="252">
        <f>D3</f>
        <v>1255</v>
      </c>
      <c r="X27" s="197" t="s">
        <v>13</v>
      </c>
      <c r="Y27" s="193">
        <f t="shared" si="3"/>
        <v>1</v>
      </c>
      <c r="Z27" s="134"/>
    </row>
    <row r="28" spans="1:26" s="25" customFormat="1" x14ac:dyDescent="0.25">
      <c r="A28" s="58"/>
      <c r="B28" s="59"/>
      <c r="C28" s="59"/>
      <c r="D28" s="59"/>
      <c r="E28" s="61"/>
      <c r="F28" s="61"/>
      <c r="G28" s="60"/>
      <c r="H28" s="66"/>
      <c r="I28" s="75">
        <v>1</v>
      </c>
      <c r="J28" s="75">
        <v>1</v>
      </c>
      <c r="K28" s="75"/>
      <c r="L28" s="75"/>
      <c r="M28" s="75"/>
      <c r="N28" s="75"/>
      <c r="O28" s="75"/>
      <c r="P28" s="75"/>
      <c r="Q28" s="75"/>
      <c r="R28" s="75"/>
      <c r="S28" s="75"/>
      <c r="T28" s="67"/>
      <c r="U28" s="73">
        <f t="shared" si="0"/>
        <v>1</v>
      </c>
      <c r="V28" s="216">
        <f t="shared" si="2"/>
        <v>7.9681274900398409E-4</v>
      </c>
      <c r="W28" s="252">
        <f>D3</f>
        <v>1255</v>
      </c>
      <c r="X28" s="197" t="s">
        <v>100</v>
      </c>
      <c r="Y28" s="193">
        <f t="shared" si="3"/>
        <v>1</v>
      </c>
      <c r="Z28" s="85"/>
    </row>
    <row r="29" spans="1:26" s="25" customFormat="1" x14ac:dyDescent="0.25">
      <c r="A29" s="58"/>
      <c r="B29" s="59"/>
      <c r="C29" s="59"/>
      <c r="D29" s="59"/>
      <c r="E29" s="61"/>
      <c r="F29" s="61"/>
      <c r="G29" s="60"/>
      <c r="H29" s="66"/>
      <c r="I29" s="75">
        <v>1</v>
      </c>
      <c r="J29" s="69"/>
      <c r="K29" s="69"/>
      <c r="L29" s="69"/>
      <c r="M29" s="69"/>
      <c r="N29" s="69"/>
      <c r="O29" s="69"/>
      <c r="P29" s="69"/>
      <c r="Q29" s="69"/>
      <c r="R29" s="69"/>
      <c r="S29" s="69">
        <v>3</v>
      </c>
      <c r="T29" s="67"/>
      <c r="U29" s="73">
        <f t="shared" si="0"/>
        <v>0</v>
      </c>
      <c r="V29" s="216">
        <f t="shared" si="2"/>
        <v>0</v>
      </c>
      <c r="W29" s="252">
        <f>D3</f>
        <v>1255</v>
      </c>
      <c r="X29" s="197" t="s">
        <v>84</v>
      </c>
      <c r="Y29" s="193">
        <f t="shared" si="3"/>
        <v>0</v>
      </c>
      <c r="Z29" s="85"/>
    </row>
    <row r="30" spans="1:26" s="25" customFormat="1" ht="15.75" thickBot="1" x14ac:dyDescent="0.3">
      <c r="A30" s="58"/>
      <c r="B30" s="59"/>
      <c r="C30" s="59"/>
      <c r="D30" s="59"/>
      <c r="E30" s="61"/>
      <c r="F30" s="61"/>
      <c r="G30" s="60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  <c r="U30" s="73">
        <f t="shared" si="0"/>
        <v>0</v>
      </c>
      <c r="V30" s="216">
        <f t="shared" si="2"/>
        <v>0</v>
      </c>
      <c r="W30" s="253">
        <f>D3</f>
        <v>1255</v>
      </c>
      <c r="X30" s="203" t="s">
        <v>29</v>
      </c>
      <c r="Y30" s="193">
        <f t="shared" si="3"/>
        <v>0</v>
      </c>
      <c r="Z30" s="85"/>
    </row>
    <row r="31" spans="1:26" s="25" customFormat="1" ht="15.75" thickBot="1" x14ac:dyDescent="0.3">
      <c r="A31" s="58"/>
      <c r="B31" s="59"/>
      <c r="C31" s="59"/>
      <c r="D31" s="59"/>
      <c r="E31" s="61"/>
      <c r="F31" s="61"/>
      <c r="G31" s="60"/>
      <c r="H31" s="202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0"/>
      <c r="U31" s="199"/>
      <c r="V31" s="199"/>
      <c r="W31" s="305"/>
      <c r="X31" s="124" t="s">
        <v>85</v>
      </c>
      <c r="Y31" s="193">
        <f t="shared" si="3"/>
        <v>0</v>
      </c>
      <c r="Z31" s="85"/>
    </row>
    <row r="32" spans="1:26" s="25" customFormat="1" x14ac:dyDescent="0.25">
      <c r="A32" s="58"/>
      <c r="B32" s="59"/>
      <c r="C32" s="59"/>
      <c r="D32" s="59"/>
      <c r="E32" s="61"/>
      <c r="F32" s="61"/>
      <c r="G32" s="62"/>
      <c r="H32" s="6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65"/>
      <c r="U32" s="78">
        <f>SUM(H32,J32,L32,N32,P32,R32,T32)</f>
        <v>0</v>
      </c>
      <c r="V32" s="216">
        <f>($U32)/$D$3</f>
        <v>0</v>
      </c>
      <c r="W32" s="252">
        <f>D3</f>
        <v>1255</v>
      </c>
      <c r="X32" s="198" t="s">
        <v>86</v>
      </c>
      <c r="Y32" s="193">
        <f t="shared" si="3"/>
        <v>0</v>
      </c>
      <c r="Z32" s="85"/>
    </row>
    <row r="33" spans="1:26" s="25" customFormat="1" x14ac:dyDescent="0.25">
      <c r="A33" s="58"/>
      <c r="B33" s="59"/>
      <c r="C33" s="59"/>
      <c r="D33" s="59"/>
      <c r="E33" s="61"/>
      <c r="F33" s="61"/>
      <c r="G33" s="62"/>
      <c r="H33" s="66">
        <v>1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67"/>
      <c r="U33" s="73">
        <f t="shared" ref="U33:U38" si="4">SUM(H33,J33,L33,N33,P33,R33,T33)</f>
        <v>1</v>
      </c>
      <c r="V33" s="216">
        <f t="shared" ref="V33:V38" si="5">($U33)/$D$3</f>
        <v>7.9681274900398409E-4</v>
      </c>
      <c r="W33" s="252">
        <f>D3</f>
        <v>1255</v>
      </c>
      <c r="X33" s="197" t="s">
        <v>183</v>
      </c>
      <c r="Y33" s="193">
        <f t="shared" si="3"/>
        <v>1</v>
      </c>
      <c r="Z33" s="103" t="s">
        <v>189</v>
      </c>
    </row>
    <row r="34" spans="1:26" s="25" customFormat="1" x14ac:dyDescent="0.25">
      <c r="A34" s="58"/>
      <c r="B34" s="59"/>
      <c r="C34" s="59"/>
      <c r="D34" s="59"/>
      <c r="E34" s="61"/>
      <c r="F34" s="61"/>
      <c r="G34" s="62"/>
      <c r="H34" s="66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67"/>
      <c r="U34" s="73">
        <f t="shared" si="4"/>
        <v>0</v>
      </c>
      <c r="V34" s="216">
        <f t="shared" si="5"/>
        <v>0</v>
      </c>
      <c r="W34" s="252">
        <f>D3</f>
        <v>1255</v>
      </c>
      <c r="X34" s="197" t="s">
        <v>88</v>
      </c>
      <c r="Y34" s="193">
        <f t="shared" si="3"/>
        <v>0</v>
      </c>
      <c r="Z34" s="103" t="s">
        <v>303</v>
      </c>
    </row>
    <row r="35" spans="1:26" s="25" customFormat="1" x14ac:dyDescent="0.25">
      <c r="A35" s="58"/>
      <c r="B35" s="59"/>
      <c r="C35" s="59"/>
      <c r="D35" s="59"/>
      <c r="E35" s="61"/>
      <c r="F35" s="61"/>
      <c r="G35" s="62"/>
      <c r="H35" s="66">
        <v>2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67"/>
      <c r="U35" s="73">
        <f t="shared" si="4"/>
        <v>2</v>
      </c>
      <c r="V35" s="216">
        <f t="shared" si="5"/>
        <v>1.5936254980079682E-3</v>
      </c>
      <c r="W35" s="252">
        <f>D3</f>
        <v>1255</v>
      </c>
      <c r="X35" s="197" t="s">
        <v>39</v>
      </c>
      <c r="Y35" s="193">
        <f t="shared" si="3"/>
        <v>2</v>
      </c>
      <c r="Z35" s="426" t="s">
        <v>259</v>
      </c>
    </row>
    <row r="36" spans="1:26" s="25" customFormat="1" x14ac:dyDescent="0.25">
      <c r="A36" s="58"/>
      <c r="B36" s="59"/>
      <c r="C36" s="59"/>
      <c r="D36" s="59"/>
      <c r="E36" s="61"/>
      <c r="F36" s="61"/>
      <c r="G36" s="62"/>
      <c r="H36" s="66">
        <v>2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67"/>
      <c r="U36" s="73">
        <f t="shared" si="4"/>
        <v>2</v>
      </c>
      <c r="V36" s="216">
        <f t="shared" si="5"/>
        <v>1.5936254980079682E-3</v>
      </c>
      <c r="W36" s="252">
        <f>D3</f>
        <v>1255</v>
      </c>
      <c r="X36" s="197" t="s">
        <v>258</v>
      </c>
      <c r="Y36" s="193">
        <f t="shared" si="3"/>
        <v>2</v>
      </c>
      <c r="Z36" s="85"/>
    </row>
    <row r="37" spans="1:26" s="25" customFormat="1" ht="15.75" x14ac:dyDescent="0.25">
      <c r="A37" s="58"/>
      <c r="B37" s="59"/>
      <c r="C37" s="59"/>
      <c r="D37" s="59"/>
      <c r="E37" s="61"/>
      <c r="F37" s="61"/>
      <c r="G37" s="62"/>
      <c r="H37" s="66">
        <v>22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67"/>
      <c r="U37" s="73">
        <f t="shared" si="4"/>
        <v>22</v>
      </c>
      <c r="V37" s="216">
        <f t="shared" si="5"/>
        <v>1.752988047808765E-2</v>
      </c>
      <c r="W37" s="252">
        <f>D3</f>
        <v>1255</v>
      </c>
      <c r="X37" s="272" t="s">
        <v>163</v>
      </c>
      <c r="Y37" s="193">
        <f t="shared" si="3"/>
        <v>22</v>
      </c>
      <c r="Z37" s="85"/>
    </row>
    <row r="38" spans="1:26" s="25" customFormat="1" ht="15.75" thickBot="1" x14ac:dyDescent="0.3">
      <c r="A38" s="188"/>
      <c r="B38" s="189"/>
      <c r="C38" s="189"/>
      <c r="D38" s="189"/>
      <c r="E38" s="190"/>
      <c r="F38" s="190"/>
      <c r="G38" s="196"/>
      <c r="H38" s="70">
        <v>5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2"/>
      <c r="U38" s="192">
        <f t="shared" si="4"/>
        <v>5</v>
      </c>
      <c r="V38" s="320">
        <f t="shared" si="5"/>
        <v>3.9840637450199202E-3</v>
      </c>
      <c r="W38" s="253">
        <f>D3</f>
        <v>1255</v>
      </c>
      <c r="X38" s="304" t="s">
        <v>187</v>
      </c>
      <c r="Y38" s="193">
        <f t="shared" si="3"/>
        <v>5</v>
      </c>
      <c r="Z38" s="195"/>
    </row>
    <row r="39" spans="1:26" s="25" customFormat="1" ht="15.75" thickBot="1" x14ac:dyDescent="0.3">
      <c r="A39" s="47"/>
      <c r="B39" s="47"/>
      <c r="C39" s="47"/>
      <c r="D39" s="47"/>
      <c r="E39" s="47"/>
      <c r="F39" s="47"/>
      <c r="G39" s="53" t="s">
        <v>5</v>
      </c>
      <c r="H39" s="63">
        <f>SUM(H4:H38)</f>
        <v>103</v>
      </c>
      <c r="I39" s="63">
        <f t="shared" ref="I39:T39" si="6">SUM(I4:I38)</f>
        <v>33</v>
      </c>
      <c r="J39" s="63">
        <f t="shared" si="6"/>
        <v>19</v>
      </c>
      <c r="K39" s="63">
        <f t="shared" si="6"/>
        <v>0</v>
      </c>
      <c r="L39" s="63">
        <f t="shared" si="6"/>
        <v>0</v>
      </c>
      <c r="M39" s="63">
        <f t="shared" si="6"/>
        <v>0</v>
      </c>
      <c r="N39" s="63">
        <f t="shared" si="6"/>
        <v>0</v>
      </c>
      <c r="O39" s="63">
        <f t="shared" si="6"/>
        <v>0</v>
      </c>
      <c r="P39" s="63">
        <f t="shared" si="6"/>
        <v>0</v>
      </c>
      <c r="Q39" s="63">
        <f t="shared" si="6"/>
        <v>0</v>
      </c>
      <c r="R39" s="63">
        <f t="shared" si="6"/>
        <v>0</v>
      </c>
      <c r="S39" s="63">
        <f t="shared" si="6"/>
        <v>3</v>
      </c>
      <c r="T39" s="63">
        <f t="shared" si="6"/>
        <v>18</v>
      </c>
      <c r="U39" s="79">
        <f>SUM(H39,J39,L39,N39,P39,R39,T39)</f>
        <v>140</v>
      </c>
      <c r="V39" s="216">
        <f>($U39)/$D$3</f>
        <v>0.11155378486055777</v>
      </c>
      <c r="W39" s="253">
        <f>D3</f>
        <v>1255</v>
      </c>
      <c r="X39" s="194"/>
      <c r="Y39" s="193">
        <f t="shared" si="3"/>
        <v>140</v>
      </c>
      <c r="Z39" s="14" t="s">
        <v>109</v>
      </c>
    </row>
    <row r="41" spans="1:26" ht="15.75" thickBot="1" x14ac:dyDescent="0.3"/>
    <row r="42" spans="1:26" s="25" customFormat="1" ht="90.75" thickBot="1" x14ac:dyDescent="0.3">
      <c r="A42" s="49" t="s">
        <v>23</v>
      </c>
      <c r="B42" s="49" t="s">
        <v>50</v>
      </c>
      <c r="C42" s="49" t="s">
        <v>55</v>
      </c>
      <c r="D42" s="49" t="s">
        <v>18</v>
      </c>
      <c r="E42" s="48" t="s">
        <v>17</v>
      </c>
      <c r="F42" s="50" t="s">
        <v>1</v>
      </c>
      <c r="G42" s="51" t="s">
        <v>24</v>
      </c>
      <c r="H42" s="52" t="s">
        <v>76</v>
      </c>
      <c r="I42" s="52" t="s">
        <v>77</v>
      </c>
      <c r="J42" s="52" t="s">
        <v>56</v>
      </c>
      <c r="K42" s="52" t="s">
        <v>61</v>
      </c>
      <c r="L42" s="52" t="s">
        <v>57</v>
      </c>
      <c r="M42" s="52" t="s">
        <v>62</v>
      </c>
      <c r="N42" s="52" t="s">
        <v>58</v>
      </c>
      <c r="O42" s="52" t="s">
        <v>63</v>
      </c>
      <c r="P42" s="52" t="s">
        <v>59</v>
      </c>
      <c r="Q42" s="52" t="s">
        <v>78</v>
      </c>
      <c r="R42" s="52" t="s">
        <v>60</v>
      </c>
      <c r="S42" s="52" t="s">
        <v>128</v>
      </c>
      <c r="T42" s="49" t="s">
        <v>43</v>
      </c>
      <c r="U42" s="49" t="s">
        <v>5</v>
      </c>
      <c r="V42" s="48" t="s">
        <v>2</v>
      </c>
      <c r="W42" s="86" t="s">
        <v>166</v>
      </c>
      <c r="X42" s="87" t="s">
        <v>21</v>
      </c>
      <c r="Y42" s="212" t="s">
        <v>5</v>
      </c>
      <c r="Z42" s="215" t="s">
        <v>7</v>
      </c>
    </row>
    <row r="43" spans="1:26" s="25" customFormat="1" ht="14.25" customHeight="1" thickBot="1" x14ac:dyDescent="0.3">
      <c r="A43" s="214">
        <v>1489750</v>
      </c>
      <c r="B43" s="214" t="s">
        <v>257</v>
      </c>
      <c r="C43" s="452">
        <v>40</v>
      </c>
      <c r="D43" s="452">
        <v>40</v>
      </c>
      <c r="E43" s="459">
        <v>37</v>
      </c>
      <c r="F43" s="460">
        <f>E43/D43</f>
        <v>0.92500000000000004</v>
      </c>
      <c r="G43" s="213">
        <v>45047</v>
      </c>
      <c r="H43" s="202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0"/>
      <c r="U43" s="92"/>
      <c r="V43" s="199"/>
      <c r="W43" s="199"/>
      <c r="X43" s="93" t="s">
        <v>79</v>
      </c>
      <c r="Y43" s="212" t="s">
        <v>5</v>
      </c>
      <c r="Z43" s="84"/>
    </row>
    <row r="44" spans="1:26" s="25" customFormat="1" ht="15" customHeight="1" x14ac:dyDescent="0.25">
      <c r="A44" s="55"/>
      <c r="B44" s="56"/>
      <c r="C44" s="56"/>
      <c r="D44" s="56"/>
      <c r="E44" s="56"/>
      <c r="F44" s="56"/>
      <c r="G44" s="57"/>
      <c r="H44" s="6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65"/>
      <c r="U44" s="77">
        <f t="shared" ref="U44:U70" si="7">SUM(H44,J44,L44,N44,P44,R44,T44)</f>
        <v>0</v>
      </c>
      <c r="V44" s="216">
        <f>($U44)/$D$3</f>
        <v>0</v>
      </c>
      <c r="W44" s="252">
        <f>D43</f>
        <v>40</v>
      </c>
      <c r="X44" s="198" t="s">
        <v>16</v>
      </c>
      <c r="Y44" s="211">
        <f t="shared" ref="Y44:Y55" si="8">U44</f>
        <v>0</v>
      </c>
      <c r="Z44" s="103"/>
    </row>
    <row r="45" spans="1:26" s="25" customFormat="1" x14ac:dyDescent="0.25">
      <c r="A45" s="58"/>
      <c r="B45" s="59"/>
      <c r="C45" s="59"/>
      <c r="D45" s="59"/>
      <c r="E45" s="59"/>
      <c r="F45" s="59"/>
      <c r="G45" s="60"/>
      <c r="H45" s="66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67"/>
      <c r="U45" s="73">
        <f t="shared" si="7"/>
        <v>0</v>
      </c>
      <c r="V45" s="216">
        <f t="shared" ref="V45:V70" si="9">($U45)/$D$3</f>
        <v>0</v>
      </c>
      <c r="W45" s="252">
        <f>D43</f>
        <v>40</v>
      </c>
      <c r="X45" s="197" t="s">
        <v>6</v>
      </c>
      <c r="Y45" s="193">
        <f t="shared" si="8"/>
        <v>0</v>
      </c>
      <c r="Z45" s="134"/>
    </row>
    <row r="46" spans="1:26" s="25" customFormat="1" x14ac:dyDescent="0.25">
      <c r="A46" s="58"/>
      <c r="B46" s="59"/>
      <c r="C46" s="59"/>
      <c r="D46" s="59"/>
      <c r="E46" s="61"/>
      <c r="F46" s="61"/>
      <c r="G46" s="60"/>
      <c r="H46" s="66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67"/>
      <c r="U46" s="73">
        <f t="shared" si="7"/>
        <v>0</v>
      </c>
      <c r="V46" s="216">
        <f t="shared" si="9"/>
        <v>0</v>
      </c>
      <c r="W46" s="252">
        <f>D43</f>
        <v>40</v>
      </c>
      <c r="X46" s="197" t="s">
        <v>14</v>
      </c>
      <c r="Y46" s="193">
        <f t="shared" si="8"/>
        <v>0</v>
      </c>
      <c r="Z46" s="85"/>
    </row>
    <row r="47" spans="1:26" s="25" customFormat="1" x14ac:dyDescent="0.25">
      <c r="A47" s="58"/>
      <c r="B47" s="59"/>
      <c r="C47" s="59"/>
      <c r="D47" s="59"/>
      <c r="E47" s="61"/>
      <c r="F47" s="61"/>
      <c r="G47" s="60"/>
      <c r="H47" s="66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67"/>
      <c r="U47" s="73">
        <f t="shared" si="7"/>
        <v>0</v>
      </c>
      <c r="V47" s="216">
        <f t="shared" si="9"/>
        <v>0</v>
      </c>
      <c r="W47" s="252">
        <f>D43</f>
        <v>40</v>
      </c>
      <c r="X47" s="197" t="s">
        <v>15</v>
      </c>
      <c r="Y47" s="193">
        <f t="shared" si="8"/>
        <v>0</v>
      </c>
      <c r="Z47" s="85"/>
    </row>
    <row r="48" spans="1:26" s="25" customFormat="1" x14ac:dyDescent="0.25">
      <c r="A48" s="58"/>
      <c r="B48" s="59"/>
      <c r="C48" s="59"/>
      <c r="D48" s="59"/>
      <c r="E48" s="61"/>
      <c r="F48" s="61"/>
      <c r="G48" s="60"/>
      <c r="H48" s="66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67"/>
      <c r="U48" s="73">
        <f t="shared" si="7"/>
        <v>0</v>
      </c>
      <c r="V48" s="216">
        <f t="shared" si="9"/>
        <v>0</v>
      </c>
      <c r="W48" s="252">
        <f>D43</f>
        <v>40</v>
      </c>
      <c r="X48" s="197" t="s">
        <v>32</v>
      </c>
      <c r="Y48" s="193">
        <f t="shared" si="8"/>
        <v>0</v>
      </c>
      <c r="Z48" s="134"/>
    </row>
    <row r="49" spans="1:26" s="25" customFormat="1" x14ac:dyDescent="0.25">
      <c r="A49" s="58"/>
      <c r="B49" s="59"/>
      <c r="C49" s="59"/>
      <c r="D49" s="59"/>
      <c r="E49" s="61"/>
      <c r="F49" s="61"/>
      <c r="G49" s="60"/>
      <c r="H49" s="66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67"/>
      <c r="U49" s="73">
        <f t="shared" si="7"/>
        <v>0</v>
      </c>
      <c r="V49" s="216">
        <f t="shared" si="9"/>
        <v>0</v>
      </c>
      <c r="W49" s="252">
        <f>D43</f>
        <v>40</v>
      </c>
      <c r="X49" s="197" t="s">
        <v>33</v>
      </c>
      <c r="Y49" s="193">
        <f t="shared" si="8"/>
        <v>0</v>
      </c>
      <c r="Z49" s="134"/>
    </row>
    <row r="50" spans="1:26" s="25" customFormat="1" x14ac:dyDescent="0.25">
      <c r="A50" s="58"/>
      <c r="B50" s="59"/>
      <c r="C50" s="59"/>
      <c r="D50" s="59"/>
      <c r="E50" s="61"/>
      <c r="F50" s="61"/>
      <c r="G50" s="60"/>
      <c r="H50" s="66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67"/>
      <c r="U50" s="73">
        <f t="shared" si="7"/>
        <v>0</v>
      </c>
      <c r="V50" s="216">
        <f t="shared" si="9"/>
        <v>0</v>
      </c>
      <c r="W50" s="252">
        <f>D43</f>
        <v>40</v>
      </c>
      <c r="X50" s="197" t="s">
        <v>37</v>
      </c>
      <c r="Y50" s="193">
        <f t="shared" si="8"/>
        <v>0</v>
      </c>
      <c r="Z50" s="134"/>
    </row>
    <row r="51" spans="1:26" s="25" customFormat="1" x14ac:dyDescent="0.25">
      <c r="A51" s="58"/>
      <c r="B51" s="59"/>
      <c r="C51" s="59"/>
      <c r="D51" s="59"/>
      <c r="E51" s="61"/>
      <c r="F51" s="61"/>
      <c r="G51" s="60"/>
      <c r="H51" s="66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67"/>
      <c r="U51" s="73">
        <f t="shared" si="7"/>
        <v>0</v>
      </c>
      <c r="V51" s="216">
        <f t="shared" si="9"/>
        <v>0</v>
      </c>
      <c r="W51" s="252">
        <f>D43</f>
        <v>40</v>
      </c>
      <c r="X51" s="197" t="s">
        <v>31</v>
      </c>
      <c r="Y51" s="193">
        <f t="shared" si="8"/>
        <v>0</v>
      </c>
      <c r="Z51" s="134"/>
    </row>
    <row r="52" spans="1:26" s="25" customFormat="1" x14ac:dyDescent="0.25">
      <c r="A52" s="58"/>
      <c r="B52" s="59"/>
      <c r="C52" s="59"/>
      <c r="D52" s="59"/>
      <c r="E52" s="61"/>
      <c r="F52" s="61"/>
      <c r="G52" s="60"/>
      <c r="H52" s="66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67"/>
      <c r="U52" s="73">
        <f t="shared" si="7"/>
        <v>0</v>
      </c>
      <c r="V52" s="216">
        <f t="shared" si="9"/>
        <v>0</v>
      </c>
      <c r="W52" s="252">
        <f>D43</f>
        <v>40</v>
      </c>
      <c r="X52" s="197" t="s">
        <v>0</v>
      </c>
      <c r="Y52" s="193">
        <f t="shared" si="8"/>
        <v>0</v>
      </c>
      <c r="Z52" s="85"/>
    </row>
    <row r="53" spans="1:26" s="25" customFormat="1" x14ac:dyDescent="0.25">
      <c r="A53" s="58"/>
      <c r="B53" s="59"/>
      <c r="C53" s="59"/>
      <c r="D53" s="59"/>
      <c r="E53" s="61"/>
      <c r="F53" s="61"/>
      <c r="G53" s="60"/>
      <c r="H53" s="66">
        <v>1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67"/>
      <c r="U53" s="73">
        <f t="shared" si="7"/>
        <v>1</v>
      </c>
      <c r="V53" s="216">
        <f t="shared" si="9"/>
        <v>7.9681274900398409E-4</v>
      </c>
      <c r="W53" s="252">
        <f>D43</f>
        <v>40</v>
      </c>
      <c r="X53" s="197" t="s">
        <v>12</v>
      </c>
      <c r="Y53" s="193">
        <f t="shared" si="8"/>
        <v>1</v>
      </c>
      <c r="Z53" s="85"/>
    </row>
    <row r="54" spans="1:26" s="25" customFormat="1" x14ac:dyDescent="0.25">
      <c r="A54" s="58"/>
      <c r="B54" s="59"/>
      <c r="C54" s="59"/>
      <c r="D54" s="59"/>
      <c r="E54" s="61"/>
      <c r="F54" s="61"/>
      <c r="G54" s="60"/>
      <c r="H54" s="66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67"/>
      <c r="U54" s="73">
        <f t="shared" si="7"/>
        <v>0</v>
      </c>
      <c r="V54" s="216">
        <f t="shared" si="9"/>
        <v>0</v>
      </c>
      <c r="W54" s="252">
        <f>D43</f>
        <v>40</v>
      </c>
      <c r="X54" s="197" t="s">
        <v>35</v>
      </c>
      <c r="Y54" s="193">
        <f t="shared" si="8"/>
        <v>0</v>
      </c>
      <c r="Z54" s="134"/>
    </row>
    <row r="55" spans="1:26" s="25" customFormat="1" x14ac:dyDescent="0.25">
      <c r="A55" s="58"/>
      <c r="B55" s="59"/>
      <c r="C55" s="59"/>
      <c r="D55" s="59"/>
      <c r="E55" s="61"/>
      <c r="F55" s="61"/>
      <c r="G55" s="60"/>
      <c r="H55" s="70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2"/>
      <c r="U55" s="192">
        <f t="shared" si="7"/>
        <v>0</v>
      </c>
      <c r="V55" s="216">
        <f t="shared" si="9"/>
        <v>0</v>
      </c>
      <c r="W55" s="252">
        <f>D43</f>
        <v>40</v>
      </c>
      <c r="X55" s="210" t="s">
        <v>191</v>
      </c>
      <c r="Y55" s="193">
        <f t="shared" si="8"/>
        <v>0</v>
      </c>
      <c r="Z55" s="85"/>
    </row>
    <row r="56" spans="1:26" s="25" customFormat="1" x14ac:dyDescent="0.25">
      <c r="A56" s="58"/>
      <c r="B56" s="59"/>
      <c r="C56" s="59"/>
      <c r="D56" s="59"/>
      <c r="E56" s="61"/>
      <c r="F56" s="61"/>
      <c r="G56" s="62"/>
      <c r="H56" s="38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67"/>
      <c r="U56" s="73">
        <f t="shared" si="7"/>
        <v>0</v>
      </c>
      <c r="V56" s="216">
        <f t="shared" si="9"/>
        <v>0</v>
      </c>
      <c r="W56" s="252">
        <f>D43</f>
        <v>40</v>
      </c>
      <c r="X56" s="197" t="s">
        <v>39</v>
      </c>
      <c r="Y56" s="193"/>
      <c r="Z56" s="134"/>
    </row>
    <row r="57" spans="1:26" s="25" customFormat="1" ht="15.75" thickBot="1" x14ac:dyDescent="0.3">
      <c r="A57" s="58"/>
      <c r="B57" s="59"/>
      <c r="C57" s="59"/>
      <c r="D57" s="59"/>
      <c r="E57" s="61"/>
      <c r="F57" s="61"/>
      <c r="G57" s="60"/>
      <c r="H57" s="209">
        <v>1</v>
      </c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7"/>
      <c r="U57" s="206">
        <f t="shared" si="7"/>
        <v>1</v>
      </c>
      <c r="V57" s="320">
        <f t="shared" si="9"/>
        <v>7.9681274900398409E-4</v>
      </c>
      <c r="W57" s="253">
        <f>D43</f>
        <v>40</v>
      </c>
      <c r="X57" s="205" t="s">
        <v>29</v>
      </c>
      <c r="Y57" s="193">
        <f>U57</f>
        <v>1</v>
      </c>
      <c r="Z57" s="134"/>
    </row>
    <row r="58" spans="1:26" s="25" customFormat="1" x14ac:dyDescent="0.25">
      <c r="A58" s="58"/>
      <c r="B58" s="59"/>
      <c r="C58" s="59"/>
      <c r="D58" s="59"/>
      <c r="E58" s="61"/>
      <c r="F58" s="61"/>
      <c r="G58" s="60"/>
      <c r="H58" s="64"/>
      <c r="I58" s="182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68"/>
      <c r="U58" s="73">
        <f t="shared" si="7"/>
        <v>0</v>
      </c>
      <c r="V58" s="216">
        <f t="shared" si="9"/>
        <v>0</v>
      </c>
      <c r="W58" s="254">
        <f>D43</f>
        <v>40</v>
      </c>
      <c r="X58" s="204" t="s">
        <v>11</v>
      </c>
      <c r="Y58" s="193"/>
      <c r="Z58" s="134"/>
    </row>
    <row r="59" spans="1:26" s="25" customFormat="1" x14ac:dyDescent="0.25">
      <c r="A59" s="58"/>
      <c r="B59" s="59"/>
      <c r="C59" s="59"/>
      <c r="D59" s="59"/>
      <c r="E59" s="61"/>
      <c r="F59" s="61"/>
      <c r="G59" s="60"/>
      <c r="H59" s="66"/>
      <c r="I59" s="38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67"/>
      <c r="U59" s="73">
        <f t="shared" si="7"/>
        <v>0</v>
      </c>
      <c r="V59" s="216">
        <f t="shared" si="9"/>
        <v>0</v>
      </c>
      <c r="W59" s="252">
        <f>D43</f>
        <v>40</v>
      </c>
      <c r="X59" s="197" t="s">
        <v>30</v>
      </c>
      <c r="Y59" s="193">
        <f t="shared" ref="Y59:Y79" si="10">U59</f>
        <v>0</v>
      </c>
      <c r="Z59" s="85"/>
    </row>
    <row r="60" spans="1:26" s="25" customFormat="1" x14ac:dyDescent="0.25">
      <c r="A60" s="58"/>
      <c r="B60" s="59"/>
      <c r="C60" s="59"/>
      <c r="D60" s="59"/>
      <c r="E60" s="61"/>
      <c r="F60" s="61"/>
      <c r="G60" s="60"/>
      <c r="H60" s="66"/>
      <c r="I60" s="38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67"/>
      <c r="U60" s="73">
        <f t="shared" si="7"/>
        <v>0</v>
      </c>
      <c r="V60" s="216">
        <f t="shared" si="9"/>
        <v>0</v>
      </c>
      <c r="W60" s="252">
        <f>D43</f>
        <v>40</v>
      </c>
      <c r="X60" s="197" t="s">
        <v>3</v>
      </c>
      <c r="Y60" s="193">
        <f t="shared" si="10"/>
        <v>0</v>
      </c>
      <c r="Z60" s="85"/>
    </row>
    <row r="61" spans="1:26" s="25" customFormat="1" x14ac:dyDescent="0.25">
      <c r="A61" s="58"/>
      <c r="B61" s="59"/>
      <c r="C61" s="59"/>
      <c r="D61" s="59"/>
      <c r="E61" s="61"/>
      <c r="F61" s="61"/>
      <c r="G61" s="60"/>
      <c r="H61" s="66"/>
      <c r="I61" s="38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67"/>
      <c r="U61" s="73">
        <f t="shared" si="7"/>
        <v>0</v>
      </c>
      <c r="V61" s="216">
        <f t="shared" si="9"/>
        <v>0</v>
      </c>
      <c r="W61" s="252">
        <f>D43</f>
        <v>40</v>
      </c>
      <c r="X61" s="197" t="s">
        <v>8</v>
      </c>
      <c r="Y61" s="193">
        <f t="shared" si="10"/>
        <v>0</v>
      </c>
      <c r="Z61" s="113" t="s">
        <v>164</v>
      </c>
    </row>
    <row r="62" spans="1:26" s="25" customFormat="1" x14ac:dyDescent="0.25">
      <c r="A62" s="58"/>
      <c r="B62" s="59"/>
      <c r="C62" s="59"/>
      <c r="D62" s="59"/>
      <c r="E62" s="61"/>
      <c r="F62" s="61"/>
      <c r="G62" s="60"/>
      <c r="H62" s="66"/>
      <c r="I62" s="38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67"/>
      <c r="U62" s="73">
        <f t="shared" si="7"/>
        <v>0</v>
      </c>
      <c r="V62" s="216">
        <f t="shared" si="9"/>
        <v>0</v>
      </c>
      <c r="W62" s="252">
        <f>D43</f>
        <v>40</v>
      </c>
      <c r="X62" s="197" t="s">
        <v>9</v>
      </c>
      <c r="Y62" s="193">
        <f t="shared" si="10"/>
        <v>0</v>
      </c>
      <c r="Z62" s="113" t="s">
        <v>168</v>
      </c>
    </row>
    <row r="63" spans="1:26" s="25" customFormat="1" x14ac:dyDescent="0.25">
      <c r="A63" s="58"/>
      <c r="B63" s="59"/>
      <c r="C63" s="59"/>
      <c r="D63" s="59"/>
      <c r="E63" s="61"/>
      <c r="F63" s="61"/>
      <c r="G63" s="60"/>
      <c r="H63" s="66"/>
      <c r="I63" s="38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67"/>
      <c r="U63" s="73">
        <f t="shared" si="7"/>
        <v>0</v>
      </c>
      <c r="V63" s="216">
        <f t="shared" si="9"/>
        <v>0</v>
      </c>
      <c r="W63" s="252">
        <f>D43</f>
        <v>40</v>
      </c>
      <c r="X63" s="197" t="s">
        <v>81</v>
      </c>
      <c r="Y63" s="193">
        <f t="shared" si="10"/>
        <v>0</v>
      </c>
      <c r="Z63" s="134"/>
    </row>
    <row r="64" spans="1:26" s="25" customFormat="1" x14ac:dyDescent="0.25">
      <c r="A64" s="58"/>
      <c r="B64" s="59"/>
      <c r="C64" s="59"/>
      <c r="D64" s="59"/>
      <c r="E64" s="61"/>
      <c r="F64" s="61"/>
      <c r="G64" s="60"/>
      <c r="H64" s="132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67"/>
      <c r="U64" s="73">
        <f t="shared" si="7"/>
        <v>0</v>
      </c>
      <c r="V64" s="216">
        <f t="shared" si="9"/>
        <v>0</v>
      </c>
      <c r="W64" s="252">
        <f>D43</f>
        <v>40</v>
      </c>
      <c r="X64" s="197" t="s">
        <v>20</v>
      </c>
      <c r="Y64" s="193">
        <f t="shared" si="10"/>
        <v>0</v>
      </c>
      <c r="Z64" s="85"/>
    </row>
    <row r="65" spans="1:26" s="25" customFormat="1" x14ac:dyDescent="0.25">
      <c r="A65" s="58"/>
      <c r="B65" s="59"/>
      <c r="C65" s="59"/>
      <c r="D65" s="59"/>
      <c r="E65" s="61"/>
      <c r="F65" s="61"/>
      <c r="G65" s="60"/>
      <c r="H65" s="66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67"/>
      <c r="U65" s="73">
        <f t="shared" si="7"/>
        <v>0</v>
      </c>
      <c r="V65" s="216">
        <f t="shared" si="9"/>
        <v>0</v>
      </c>
      <c r="W65" s="252">
        <f>D43</f>
        <v>40</v>
      </c>
      <c r="X65" s="197" t="s">
        <v>82</v>
      </c>
      <c r="Y65" s="193">
        <f t="shared" si="10"/>
        <v>0</v>
      </c>
      <c r="Z65" s="85"/>
    </row>
    <row r="66" spans="1:26" s="25" customFormat="1" x14ac:dyDescent="0.25">
      <c r="A66" s="58"/>
      <c r="B66" s="59"/>
      <c r="C66" s="59"/>
      <c r="D66" s="59"/>
      <c r="E66" s="61"/>
      <c r="F66" s="61"/>
      <c r="G66" s="60"/>
      <c r="H66" s="66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67"/>
      <c r="U66" s="73">
        <f t="shared" si="7"/>
        <v>0</v>
      </c>
      <c r="V66" s="216">
        <f t="shared" si="9"/>
        <v>0</v>
      </c>
      <c r="W66" s="252">
        <f>D43</f>
        <v>40</v>
      </c>
      <c r="X66" s="197" t="s">
        <v>10</v>
      </c>
      <c r="Y66" s="193">
        <f t="shared" si="10"/>
        <v>0</v>
      </c>
      <c r="Z66" s="134"/>
    </row>
    <row r="67" spans="1:26" s="25" customFormat="1" x14ac:dyDescent="0.25">
      <c r="A67" s="58"/>
      <c r="B67" s="59"/>
      <c r="C67" s="59"/>
      <c r="D67" s="59"/>
      <c r="E67" s="61"/>
      <c r="F67" s="61"/>
      <c r="G67" s="60"/>
      <c r="H67" s="66">
        <v>1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67"/>
      <c r="U67" s="73">
        <f t="shared" si="7"/>
        <v>1</v>
      </c>
      <c r="V67" s="216">
        <f t="shared" si="9"/>
        <v>7.9681274900398409E-4</v>
      </c>
      <c r="W67" s="252">
        <f>D43</f>
        <v>40</v>
      </c>
      <c r="X67" s="197" t="s">
        <v>13</v>
      </c>
      <c r="Y67" s="193">
        <f t="shared" si="10"/>
        <v>1</v>
      </c>
      <c r="Z67" s="134"/>
    </row>
    <row r="68" spans="1:26" s="25" customFormat="1" x14ac:dyDescent="0.25">
      <c r="A68" s="58"/>
      <c r="B68" s="59"/>
      <c r="C68" s="59"/>
      <c r="D68" s="59"/>
      <c r="E68" s="61"/>
      <c r="F68" s="61"/>
      <c r="G68" s="60"/>
      <c r="H68" s="66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67"/>
      <c r="U68" s="73">
        <f t="shared" si="7"/>
        <v>0</v>
      </c>
      <c r="V68" s="216">
        <f t="shared" si="9"/>
        <v>0</v>
      </c>
      <c r="W68" s="252">
        <f>D43</f>
        <v>40</v>
      </c>
      <c r="X68" s="197" t="s">
        <v>100</v>
      </c>
      <c r="Y68" s="193">
        <f t="shared" si="10"/>
        <v>0</v>
      </c>
      <c r="Z68" s="85"/>
    </row>
    <row r="69" spans="1:26" s="25" customFormat="1" x14ac:dyDescent="0.25">
      <c r="A69" s="58"/>
      <c r="B69" s="59"/>
      <c r="C69" s="59"/>
      <c r="D69" s="59"/>
      <c r="E69" s="61"/>
      <c r="F69" s="61"/>
      <c r="G69" s="60"/>
      <c r="H69" s="66"/>
      <c r="I69" s="75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7"/>
      <c r="U69" s="73">
        <f t="shared" si="7"/>
        <v>0</v>
      </c>
      <c r="V69" s="216">
        <f t="shared" si="9"/>
        <v>0</v>
      </c>
      <c r="W69" s="252">
        <f>D43</f>
        <v>40</v>
      </c>
      <c r="X69" s="197" t="s">
        <v>84</v>
      </c>
      <c r="Y69" s="193">
        <f t="shared" si="10"/>
        <v>0</v>
      </c>
      <c r="Z69" s="85"/>
    </row>
    <row r="70" spans="1:26" s="25" customFormat="1" ht="15.75" thickBot="1" x14ac:dyDescent="0.3">
      <c r="A70" s="58"/>
      <c r="B70" s="59"/>
      <c r="C70" s="59"/>
      <c r="D70" s="59"/>
      <c r="E70" s="61"/>
      <c r="F70" s="61"/>
      <c r="G70" s="60"/>
      <c r="H70" s="70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2"/>
      <c r="U70" s="73">
        <f t="shared" si="7"/>
        <v>0</v>
      </c>
      <c r="V70" s="216">
        <f t="shared" si="9"/>
        <v>0</v>
      </c>
      <c r="W70" s="253">
        <f>D43</f>
        <v>40</v>
      </c>
      <c r="X70" s="203" t="s">
        <v>29</v>
      </c>
      <c r="Y70" s="193">
        <f t="shared" si="10"/>
        <v>0</v>
      </c>
      <c r="Z70" s="85"/>
    </row>
    <row r="71" spans="1:26" s="25" customFormat="1" ht="15.75" thickBot="1" x14ac:dyDescent="0.3">
      <c r="A71" s="58"/>
      <c r="B71" s="59"/>
      <c r="C71" s="59"/>
      <c r="D71" s="59"/>
      <c r="E71" s="61"/>
      <c r="F71" s="61"/>
      <c r="G71" s="60"/>
      <c r="H71" s="202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0"/>
      <c r="U71" s="199"/>
      <c r="V71" s="199"/>
      <c r="W71" s="305"/>
      <c r="X71" s="124" t="s">
        <v>85</v>
      </c>
      <c r="Y71" s="193">
        <f t="shared" si="10"/>
        <v>0</v>
      </c>
      <c r="Z71" s="85"/>
    </row>
    <row r="72" spans="1:26" s="25" customFormat="1" x14ac:dyDescent="0.25">
      <c r="A72" s="58"/>
      <c r="B72" s="59"/>
      <c r="C72" s="59"/>
      <c r="D72" s="59"/>
      <c r="E72" s="61"/>
      <c r="F72" s="61"/>
      <c r="G72" s="62"/>
      <c r="H72" s="6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65"/>
      <c r="U72" s="78">
        <f>SUM(H72,J72,L72,N72,P72,R72,T72)</f>
        <v>0</v>
      </c>
      <c r="V72" s="216">
        <f>($U72)/$D$3</f>
        <v>0</v>
      </c>
      <c r="W72" s="252">
        <f>D43</f>
        <v>40</v>
      </c>
      <c r="X72" s="198" t="s">
        <v>86</v>
      </c>
      <c r="Y72" s="193">
        <f t="shared" si="10"/>
        <v>0</v>
      </c>
      <c r="Z72" s="85"/>
    </row>
    <row r="73" spans="1:26" s="25" customFormat="1" x14ac:dyDescent="0.25">
      <c r="A73" s="58"/>
      <c r="B73" s="59"/>
      <c r="C73" s="59"/>
      <c r="D73" s="59"/>
      <c r="E73" s="61"/>
      <c r="F73" s="61"/>
      <c r="G73" s="62"/>
      <c r="H73" s="66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67"/>
      <c r="U73" s="73">
        <f t="shared" ref="U73:U78" si="11">SUM(H73,J73,L73,N73,P73,R73,T73)</f>
        <v>0</v>
      </c>
      <c r="V73" s="216">
        <f t="shared" ref="V73:V78" si="12">($U73)/$D$3</f>
        <v>0</v>
      </c>
      <c r="W73" s="252">
        <f>D43</f>
        <v>40</v>
      </c>
      <c r="X73" s="197" t="s">
        <v>183</v>
      </c>
      <c r="Y73" s="193">
        <f t="shared" si="10"/>
        <v>0</v>
      </c>
      <c r="Z73" s="103" t="s">
        <v>374</v>
      </c>
    </row>
    <row r="74" spans="1:26" s="25" customFormat="1" x14ac:dyDescent="0.25">
      <c r="A74" s="58"/>
      <c r="B74" s="59"/>
      <c r="C74" s="59"/>
      <c r="D74" s="59"/>
      <c r="E74" s="61"/>
      <c r="F74" s="61"/>
      <c r="G74" s="62"/>
      <c r="H74" s="66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67"/>
      <c r="U74" s="73">
        <f t="shared" si="11"/>
        <v>0</v>
      </c>
      <c r="V74" s="216">
        <f t="shared" si="12"/>
        <v>0</v>
      </c>
      <c r="W74" s="252">
        <f>D43</f>
        <v>40</v>
      </c>
      <c r="X74" s="197" t="s">
        <v>88</v>
      </c>
      <c r="Y74" s="193">
        <f t="shared" si="10"/>
        <v>0</v>
      </c>
      <c r="Z74" s="103" t="s">
        <v>375</v>
      </c>
    </row>
    <row r="75" spans="1:26" s="25" customFormat="1" x14ac:dyDescent="0.25">
      <c r="A75" s="58"/>
      <c r="B75" s="59"/>
      <c r="C75" s="59"/>
      <c r="D75" s="59"/>
      <c r="E75" s="61"/>
      <c r="F75" s="61"/>
      <c r="G75" s="62"/>
      <c r="H75" s="66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67"/>
      <c r="U75" s="73">
        <f t="shared" si="11"/>
        <v>0</v>
      </c>
      <c r="V75" s="216">
        <f t="shared" si="12"/>
        <v>0</v>
      </c>
      <c r="W75" s="252">
        <f>D43</f>
        <v>40</v>
      </c>
      <c r="X75" s="197" t="s">
        <v>39</v>
      </c>
      <c r="Y75" s="193">
        <f t="shared" si="10"/>
        <v>0</v>
      </c>
      <c r="Z75" s="426" t="s">
        <v>376</v>
      </c>
    </row>
    <row r="76" spans="1:26" s="25" customFormat="1" x14ac:dyDescent="0.25">
      <c r="A76" s="58"/>
      <c r="B76" s="59"/>
      <c r="C76" s="59"/>
      <c r="D76" s="59"/>
      <c r="E76" s="61"/>
      <c r="F76" s="61"/>
      <c r="G76" s="62"/>
      <c r="H76" s="66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67"/>
      <c r="U76" s="73">
        <f t="shared" si="11"/>
        <v>0</v>
      </c>
      <c r="V76" s="216">
        <f t="shared" si="12"/>
        <v>0</v>
      </c>
      <c r="W76" s="252">
        <f>D43</f>
        <v>40</v>
      </c>
      <c r="X76" s="197" t="s">
        <v>258</v>
      </c>
      <c r="Y76" s="193">
        <f t="shared" si="10"/>
        <v>0</v>
      </c>
      <c r="Z76" s="85"/>
    </row>
    <row r="77" spans="1:26" s="25" customFormat="1" ht="15.75" x14ac:dyDescent="0.25">
      <c r="A77" s="58"/>
      <c r="B77" s="59"/>
      <c r="C77" s="59"/>
      <c r="D77" s="59"/>
      <c r="E77" s="61"/>
      <c r="F77" s="61"/>
      <c r="G77" s="62"/>
      <c r="H77" s="66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67"/>
      <c r="U77" s="73">
        <f t="shared" si="11"/>
        <v>0</v>
      </c>
      <c r="V77" s="216">
        <f t="shared" si="12"/>
        <v>0</v>
      </c>
      <c r="W77" s="252">
        <f>D43</f>
        <v>40</v>
      </c>
      <c r="X77" s="272" t="s">
        <v>163</v>
      </c>
      <c r="Y77" s="193">
        <f t="shared" si="10"/>
        <v>0</v>
      </c>
      <c r="Z77" s="85"/>
    </row>
    <row r="78" spans="1:26" s="25" customFormat="1" ht="15.75" thickBot="1" x14ac:dyDescent="0.3">
      <c r="A78" s="188"/>
      <c r="B78" s="189"/>
      <c r="C78" s="189"/>
      <c r="D78" s="189"/>
      <c r="E78" s="190"/>
      <c r="F78" s="190"/>
      <c r="G78" s="196"/>
      <c r="H78" s="70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2"/>
      <c r="U78" s="192">
        <f t="shared" si="11"/>
        <v>0</v>
      </c>
      <c r="V78" s="320">
        <f t="shared" si="12"/>
        <v>0</v>
      </c>
      <c r="W78" s="253">
        <f>D43</f>
        <v>40</v>
      </c>
      <c r="X78" s="304" t="s">
        <v>187</v>
      </c>
      <c r="Y78" s="193">
        <f t="shared" si="10"/>
        <v>0</v>
      </c>
      <c r="Z78" s="195"/>
    </row>
    <row r="79" spans="1:26" s="25" customFormat="1" ht="15.75" thickBot="1" x14ac:dyDescent="0.3">
      <c r="A79" s="47"/>
      <c r="B79" s="47"/>
      <c r="C79" s="47"/>
      <c r="D79" s="47"/>
      <c r="E79" s="47"/>
      <c r="F79" s="47"/>
      <c r="G79" s="53" t="s">
        <v>5</v>
      </c>
      <c r="H79" s="63">
        <f>SUM(H44:H78)</f>
        <v>3</v>
      </c>
      <c r="I79" s="63">
        <f t="shared" ref="I79:T79" si="13">SUM(I44:I78)</f>
        <v>0</v>
      </c>
      <c r="J79" s="63">
        <f t="shared" si="13"/>
        <v>0</v>
      </c>
      <c r="K79" s="63">
        <f t="shared" si="13"/>
        <v>0</v>
      </c>
      <c r="L79" s="63">
        <f t="shared" si="13"/>
        <v>0</v>
      </c>
      <c r="M79" s="63">
        <f t="shared" si="13"/>
        <v>0</v>
      </c>
      <c r="N79" s="63">
        <f t="shared" si="13"/>
        <v>0</v>
      </c>
      <c r="O79" s="63">
        <f t="shared" si="13"/>
        <v>0</v>
      </c>
      <c r="P79" s="63">
        <f t="shared" si="13"/>
        <v>0</v>
      </c>
      <c r="Q79" s="63">
        <f t="shared" si="13"/>
        <v>0</v>
      </c>
      <c r="R79" s="63">
        <f t="shared" si="13"/>
        <v>0</v>
      </c>
      <c r="S79" s="63">
        <f t="shared" si="13"/>
        <v>0</v>
      </c>
      <c r="T79" s="63">
        <f t="shared" si="13"/>
        <v>0</v>
      </c>
      <c r="U79" s="79">
        <f>SUM(H79,J79,L79,N79,P79,R79,T79)</f>
        <v>3</v>
      </c>
      <c r="V79" s="216">
        <f>($U79)/$D$3</f>
        <v>2.3904382470119521E-3</v>
      </c>
      <c r="W79" s="253">
        <f>D43</f>
        <v>40</v>
      </c>
      <c r="X79" s="194"/>
      <c r="Y79" s="193">
        <f t="shared" si="10"/>
        <v>3</v>
      </c>
      <c r="Z79" s="14" t="s">
        <v>109</v>
      </c>
    </row>
    <row r="80" spans="1:26" ht="15.75" thickBot="1" x14ac:dyDescent="0.3"/>
    <row r="81" spans="1:26" ht="90.75" thickBot="1" x14ac:dyDescent="0.3">
      <c r="A81" s="49" t="s">
        <v>23</v>
      </c>
      <c r="B81" s="49" t="s">
        <v>50</v>
      </c>
      <c r="C81" s="49" t="s">
        <v>55</v>
      </c>
      <c r="D81" s="49" t="s">
        <v>18</v>
      </c>
      <c r="E81" s="48" t="s">
        <v>17</v>
      </c>
      <c r="F81" s="50" t="s">
        <v>1</v>
      </c>
      <c r="G81" s="51" t="s">
        <v>24</v>
      </c>
      <c r="H81" s="52" t="s">
        <v>76</v>
      </c>
      <c r="I81" s="52" t="s">
        <v>77</v>
      </c>
      <c r="J81" s="52" t="s">
        <v>56</v>
      </c>
      <c r="K81" s="52" t="s">
        <v>61</v>
      </c>
      <c r="L81" s="52" t="s">
        <v>57</v>
      </c>
      <c r="M81" s="52" t="s">
        <v>62</v>
      </c>
      <c r="N81" s="52" t="s">
        <v>58</v>
      </c>
      <c r="O81" s="52" t="s">
        <v>63</v>
      </c>
      <c r="P81" s="52" t="s">
        <v>59</v>
      </c>
      <c r="Q81" s="52" t="s">
        <v>78</v>
      </c>
      <c r="R81" s="52" t="s">
        <v>60</v>
      </c>
      <c r="S81" s="52" t="s">
        <v>128</v>
      </c>
      <c r="T81" s="49" t="s">
        <v>43</v>
      </c>
      <c r="U81" s="49" t="s">
        <v>5</v>
      </c>
      <c r="V81" s="48" t="s">
        <v>2</v>
      </c>
      <c r="W81" s="86" t="s">
        <v>166</v>
      </c>
      <c r="X81" s="87" t="s">
        <v>21</v>
      </c>
      <c r="Y81" s="212" t="s">
        <v>5</v>
      </c>
      <c r="Z81" s="215" t="s">
        <v>7</v>
      </c>
    </row>
    <row r="82" spans="1:26" ht="15.75" thickBot="1" x14ac:dyDescent="0.3">
      <c r="A82" s="214">
        <v>1492704</v>
      </c>
      <c r="B82" s="214" t="s">
        <v>257</v>
      </c>
      <c r="C82" s="452">
        <v>1152</v>
      </c>
      <c r="D82" s="452">
        <v>1269</v>
      </c>
      <c r="E82" s="459">
        <v>1118</v>
      </c>
      <c r="F82" s="460">
        <f>E82/D82</f>
        <v>0.88100866824271085</v>
      </c>
      <c r="G82" s="213">
        <v>45096</v>
      </c>
      <c r="H82" s="202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0"/>
      <c r="U82" s="92"/>
      <c r="V82" s="199"/>
      <c r="W82" s="199"/>
      <c r="X82" s="93" t="s">
        <v>79</v>
      </c>
      <c r="Y82" s="212" t="s">
        <v>5</v>
      </c>
      <c r="Z82" s="84"/>
    </row>
    <row r="83" spans="1:26" x14ac:dyDescent="0.25">
      <c r="A83" s="55"/>
      <c r="B83" s="56"/>
      <c r="C83" s="56"/>
      <c r="D83" s="56"/>
      <c r="E83" s="56"/>
      <c r="F83" s="56"/>
      <c r="G83" s="57"/>
      <c r="H83" s="64">
        <v>56</v>
      </c>
      <c r="I83" s="74"/>
      <c r="J83" s="74">
        <v>3</v>
      </c>
      <c r="K83" s="74"/>
      <c r="L83" s="74"/>
      <c r="M83" s="74"/>
      <c r="N83" s="74"/>
      <c r="O83" s="74"/>
      <c r="P83" s="74"/>
      <c r="Q83" s="74"/>
      <c r="R83" s="74"/>
      <c r="S83" s="74"/>
      <c r="T83" s="65">
        <v>7</v>
      </c>
      <c r="U83" s="77">
        <f t="shared" ref="U83:U109" si="14">SUM(H83,J83,L83,N83,P83,R83,T83)</f>
        <v>66</v>
      </c>
      <c r="V83" s="216">
        <f>($U83)/$D$3</f>
        <v>5.2589641434262951E-2</v>
      </c>
      <c r="W83" s="252">
        <f>D82</f>
        <v>1269</v>
      </c>
      <c r="X83" s="198" t="s">
        <v>16</v>
      </c>
      <c r="Y83" s="211">
        <f t="shared" ref="Y83:Y94" si="15">U83</f>
        <v>66</v>
      </c>
      <c r="Z83" s="103"/>
    </row>
    <row r="84" spans="1:26" x14ac:dyDescent="0.25">
      <c r="A84" s="58"/>
      <c r="B84" s="59"/>
      <c r="C84" s="59"/>
      <c r="D84" s="59"/>
      <c r="E84" s="59"/>
      <c r="F84" s="59"/>
      <c r="G84" s="60"/>
      <c r="H84" s="66">
        <v>2</v>
      </c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67"/>
      <c r="U84" s="73">
        <f t="shared" si="14"/>
        <v>2</v>
      </c>
      <c r="V84" s="216">
        <f t="shared" ref="V84:V109" si="16">($U84)/$D$3</f>
        <v>1.5936254980079682E-3</v>
      </c>
      <c r="W84" s="252">
        <f>D82</f>
        <v>1269</v>
      </c>
      <c r="X84" s="197" t="s">
        <v>6</v>
      </c>
      <c r="Y84" s="193">
        <f t="shared" si="15"/>
        <v>2</v>
      </c>
      <c r="Z84" s="134"/>
    </row>
    <row r="85" spans="1:26" x14ac:dyDescent="0.25">
      <c r="A85" s="58"/>
      <c r="B85" s="59"/>
      <c r="C85" s="59"/>
      <c r="D85" s="59"/>
      <c r="E85" s="61"/>
      <c r="F85" s="61"/>
      <c r="G85" s="60"/>
      <c r="H85" s="66">
        <v>8</v>
      </c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67">
        <v>1</v>
      </c>
      <c r="U85" s="73">
        <f t="shared" si="14"/>
        <v>9</v>
      </c>
      <c r="V85" s="216">
        <f t="shared" si="16"/>
        <v>7.1713147410358566E-3</v>
      </c>
      <c r="W85" s="252">
        <f>D82</f>
        <v>1269</v>
      </c>
      <c r="X85" s="197" t="s">
        <v>14</v>
      </c>
      <c r="Y85" s="193">
        <f t="shared" si="15"/>
        <v>9</v>
      </c>
      <c r="Z85" s="85"/>
    </row>
    <row r="86" spans="1:26" x14ac:dyDescent="0.25">
      <c r="A86" s="58"/>
      <c r="B86" s="59"/>
      <c r="C86" s="59"/>
      <c r="D86" s="59"/>
      <c r="E86" s="61"/>
      <c r="F86" s="61"/>
      <c r="G86" s="60"/>
      <c r="H86" s="66">
        <v>1</v>
      </c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67"/>
      <c r="U86" s="73">
        <f t="shared" si="14"/>
        <v>1</v>
      </c>
      <c r="V86" s="216">
        <f t="shared" si="16"/>
        <v>7.9681274900398409E-4</v>
      </c>
      <c r="W86" s="252">
        <f>D82</f>
        <v>1269</v>
      </c>
      <c r="X86" s="197" t="s">
        <v>15</v>
      </c>
      <c r="Y86" s="193">
        <f t="shared" si="15"/>
        <v>1</v>
      </c>
      <c r="Z86" s="85"/>
    </row>
    <row r="87" spans="1:26" x14ac:dyDescent="0.25">
      <c r="A87" s="58"/>
      <c r="B87" s="59"/>
      <c r="C87" s="59"/>
      <c r="D87" s="59"/>
      <c r="E87" s="61"/>
      <c r="F87" s="61"/>
      <c r="G87" s="60"/>
      <c r="H87" s="66">
        <v>2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67"/>
      <c r="U87" s="73">
        <f t="shared" si="14"/>
        <v>2</v>
      </c>
      <c r="V87" s="216">
        <f t="shared" si="16"/>
        <v>1.5936254980079682E-3</v>
      </c>
      <c r="W87" s="252">
        <f>D82</f>
        <v>1269</v>
      </c>
      <c r="X87" s="197" t="s">
        <v>32</v>
      </c>
      <c r="Y87" s="193">
        <f t="shared" si="15"/>
        <v>2</v>
      </c>
      <c r="Z87" s="134"/>
    </row>
    <row r="88" spans="1:26" x14ac:dyDescent="0.25">
      <c r="A88" s="58"/>
      <c r="B88" s="59"/>
      <c r="C88" s="59"/>
      <c r="D88" s="59"/>
      <c r="E88" s="61"/>
      <c r="F88" s="61"/>
      <c r="G88" s="60"/>
      <c r="H88" s="66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67"/>
      <c r="U88" s="73">
        <f t="shared" si="14"/>
        <v>0</v>
      </c>
      <c r="V88" s="216">
        <f t="shared" si="16"/>
        <v>0</v>
      </c>
      <c r="W88" s="252">
        <f>D82</f>
        <v>1269</v>
      </c>
      <c r="X88" s="197" t="s">
        <v>33</v>
      </c>
      <c r="Y88" s="193">
        <f t="shared" si="15"/>
        <v>0</v>
      </c>
      <c r="Z88" s="134"/>
    </row>
    <row r="89" spans="1:26" x14ac:dyDescent="0.25">
      <c r="A89" s="58"/>
      <c r="B89" s="59"/>
      <c r="C89" s="59"/>
      <c r="D89" s="59"/>
      <c r="E89" s="61"/>
      <c r="F89" s="61"/>
      <c r="G89" s="60"/>
      <c r="H89" s="66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67"/>
      <c r="U89" s="73">
        <f t="shared" si="14"/>
        <v>0</v>
      </c>
      <c r="V89" s="216">
        <f t="shared" si="16"/>
        <v>0</v>
      </c>
      <c r="W89" s="252">
        <f>D82</f>
        <v>1269</v>
      </c>
      <c r="X89" s="197" t="s">
        <v>37</v>
      </c>
      <c r="Y89" s="193">
        <f t="shared" si="15"/>
        <v>0</v>
      </c>
      <c r="Z89" s="134"/>
    </row>
    <row r="90" spans="1:26" x14ac:dyDescent="0.25">
      <c r="A90" s="58"/>
      <c r="B90" s="59"/>
      <c r="C90" s="59"/>
      <c r="D90" s="59"/>
      <c r="E90" s="61"/>
      <c r="F90" s="61"/>
      <c r="G90" s="60"/>
      <c r="H90" s="66">
        <v>1</v>
      </c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67"/>
      <c r="U90" s="73">
        <f t="shared" si="14"/>
        <v>1</v>
      </c>
      <c r="V90" s="216">
        <f t="shared" si="16"/>
        <v>7.9681274900398409E-4</v>
      </c>
      <c r="W90" s="252">
        <f>D82</f>
        <v>1269</v>
      </c>
      <c r="X90" s="197" t="s">
        <v>31</v>
      </c>
      <c r="Y90" s="193">
        <f t="shared" si="15"/>
        <v>1</v>
      </c>
      <c r="Z90" s="134"/>
    </row>
    <row r="91" spans="1:26" x14ac:dyDescent="0.25">
      <c r="A91" s="58"/>
      <c r="B91" s="59"/>
      <c r="C91" s="59"/>
      <c r="D91" s="59"/>
      <c r="E91" s="61"/>
      <c r="F91" s="61"/>
      <c r="G91" s="60"/>
      <c r="H91" s="66">
        <v>4</v>
      </c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67">
        <v>2</v>
      </c>
      <c r="U91" s="73">
        <f t="shared" si="14"/>
        <v>6</v>
      </c>
      <c r="V91" s="216">
        <f t="shared" si="16"/>
        <v>4.7808764940239041E-3</v>
      </c>
      <c r="W91" s="252">
        <f>D82</f>
        <v>1269</v>
      </c>
      <c r="X91" s="197" t="s">
        <v>0</v>
      </c>
      <c r="Y91" s="193">
        <f t="shared" si="15"/>
        <v>6</v>
      </c>
      <c r="Z91" s="85"/>
    </row>
    <row r="92" spans="1:26" x14ac:dyDescent="0.25">
      <c r="A92" s="58"/>
      <c r="B92" s="59"/>
      <c r="C92" s="59"/>
      <c r="D92" s="59"/>
      <c r="E92" s="61"/>
      <c r="F92" s="61"/>
      <c r="G92" s="60"/>
      <c r="H92" s="66">
        <v>11</v>
      </c>
      <c r="I92" s="75"/>
      <c r="J92" s="75">
        <v>1</v>
      </c>
      <c r="K92" s="75"/>
      <c r="L92" s="75"/>
      <c r="M92" s="75"/>
      <c r="N92" s="75"/>
      <c r="O92" s="75"/>
      <c r="P92" s="75"/>
      <c r="Q92" s="75"/>
      <c r="R92" s="75"/>
      <c r="S92" s="75"/>
      <c r="T92" s="67">
        <v>1</v>
      </c>
      <c r="U92" s="73">
        <f t="shared" si="14"/>
        <v>13</v>
      </c>
      <c r="V92" s="216">
        <f t="shared" si="16"/>
        <v>1.0358565737051793E-2</v>
      </c>
      <c r="W92" s="252">
        <f>D82</f>
        <v>1269</v>
      </c>
      <c r="X92" s="197" t="s">
        <v>12</v>
      </c>
      <c r="Y92" s="193">
        <f t="shared" si="15"/>
        <v>13</v>
      </c>
      <c r="Z92" s="85"/>
    </row>
    <row r="93" spans="1:26" x14ac:dyDescent="0.25">
      <c r="A93" s="58"/>
      <c r="B93" s="59"/>
      <c r="C93" s="59"/>
      <c r="D93" s="59"/>
      <c r="E93" s="61"/>
      <c r="F93" s="61"/>
      <c r="G93" s="60"/>
      <c r="H93" s="66">
        <v>20</v>
      </c>
      <c r="I93" s="75"/>
      <c r="J93" s="75">
        <v>1</v>
      </c>
      <c r="K93" s="75"/>
      <c r="L93" s="75"/>
      <c r="M93" s="75"/>
      <c r="N93" s="75"/>
      <c r="O93" s="75"/>
      <c r="P93" s="75"/>
      <c r="Q93" s="75"/>
      <c r="R93" s="75"/>
      <c r="S93" s="75"/>
      <c r="T93" s="67"/>
      <c r="U93" s="73">
        <f t="shared" si="14"/>
        <v>21</v>
      </c>
      <c r="V93" s="216">
        <f t="shared" si="16"/>
        <v>1.6733067729083666E-2</v>
      </c>
      <c r="W93" s="252">
        <f>D82</f>
        <v>1269</v>
      </c>
      <c r="X93" s="197" t="s">
        <v>35</v>
      </c>
      <c r="Y93" s="193">
        <f t="shared" si="15"/>
        <v>21</v>
      </c>
      <c r="Z93" s="134"/>
    </row>
    <row r="94" spans="1:26" x14ac:dyDescent="0.25">
      <c r="A94" s="58"/>
      <c r="B94" s="59"/>
      <c r="C94" s="59"/>
      <c r="D94" s="59"/>
      <c r="E94" s="61"/>
      <c r="F94" s="61"/>
      <c r="G94" s="60"/>
      <c r="H94" s="7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2"/>
      <c r="U94" s="192">
        <f t="shared" si="14"/>
        <v>0</v>
      </c>
      <c r="V94" s="216">
        <f t="shared" si="16"/>
        <v>0</v>
      </c>
      <c r="W94" s="252">
        <f>D82</f>
        <v>1269</v>
      </c>
      <c r="X94" s="210" t="s">
        <v>191</v>
      </c>
      <c r="Y94" s="193">
        <f t="shared" si="15"/>
        <v>0</v>
      </c>
      <c r="Z94" s="85"/>
    </row>
    <row r="95" spans="1:26" x14ac:dyDescent="0.25">
      <c r="A95" s="58"/>
      <c r="B95" s="59"/>
      <c r="C95" s="59"/>
      <c r="D95" s="59"/>
      <c r="E95" s="61"/>
      <c r="F95" s="61"/>
      <c r="G95" s="62"/>
      <c r="H95" s="38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67"/>
      <c r="U95" s="73">
        <f t="shared" si="14"/>
        <v>0</v>
      </c>
      <c r="V95" s="216">
        <f t="shared" si="16"/>
        <v>0</v>
      </c>
      <c r="W95" s="252">
        <f>D82</f>
        <v>1269</v>
      </c>
      <c r="X95" s="197" t="s">
        <v>39</v>
      </c>
      <c r="Y95" s="193"/>
      <c r="Z95" s="134"/>
    </row>
    <row r="96" spans="1:26" ht="15.75" thickBot="1" x14ac:dyDescent="0.3">
      <c r="A96" s="58"/>
      <c r="B96" s="59"/>
      <c r="C96" s="59"/>
      <c r="D96" s="59"/>
      <c r="E96" s="61"/>
      <c r="F96" s="61"/>
      <c r="G96" s="60"/>
      <c r="H96" s="209">
        <v>2</v>
      </c>
      <c r="I96" s="208"/>
      <c r="J96" s="208">
        <v>8</v>
      </c>
      <c r="K96" s="208"/>
      <c r="L96" s="208"/>
      <c r="M96" s="208"/>
      <c r="N96" s="208"/>
      <c r="O96" s="208"/>
      <c r="P96" s="208"/>
      <c r="Q96" s="208"/>
      <c r="R96" s="208"/>
      <c r="S96" s="208"/>
      <c r="T96" s="207"/>
      <c r="U96" s="206">
        <f t="shared" si="14"/>
        <v>10</v>
      </c>
      <c r="V96" s="320">
        <f t="shared" si="16"/>
        <v>7.9681274900398405E-3</v>
      </c>
      <c r="W96" s="253">
        <f>D82</f>
        <v>1269</v>
      </c>
      <c r="X96" s="205" t="s">
        <v>29</v>
      </c>
      <c r="Y96" s="193">
        <f>U96</f>
        <v>10</v>
      </c>
      <c r="Z96" s="134"/>
    </row>
    <row r="97" spans="1:26" x14ac:dyDescent="0.25">
      <c r="A97" s="58"/>
      <c r="B97" s="59"/>
      <c r="C97" s="59"/>
      <c r="D97" s="59"/>
      <c r="E97" s="61"/>
      <c r="F97" s="61"/>
      <c r="G97" s="60"/>
      <c r="H97" s="64"/>
      <c r="I97" s="182">
        <v>1</v>
      </c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68"/>
      <c r="U97" s="73">
        <f t="shared" si="14"/>
        <v>0</v>
      </c>
      <c r="V97" s="216">
        <f t="shared" si="16"/>
        <v>0</v>
      </c>
      <c r="W97" s="254">
        <f>D82</f>
        <v>1269</v>
      </c>
      <c r="X97" s="204" t="s">
        <v>11</v>
      </c>
      <c r="Y97" s="193"/>
      <c r="Z97" s="134"/>
    </row>
    <row r="98" spans="1:26" x14ac:dyDescent="0.25">
      <c r="A98" s="58"/>
      <c r="B98" s="59"/>
      <c r="C98" s="59"/>
      <c r="D98" s="59"/>
      <c r="E98" s="61"/>
      <c r="F98" s="61"/>
      <c r="G98" s="60"/>
      <c r="H98" s="66"/>
      <c r="I98" s="38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67"/>
      <c r="U98" s="73">
        <f t="shared" si="14"/>
        <v>0</v>
      </c>
      <c r="V98" s="216">
        <f t="shared" si="16"/>
        <v>0</v>
      </c>
      <c r="W98" s="252">
        <f>D82</f>
        <v>1269</v>
      </c>
      <c r="X98" s="197" t="s">
        <v>30</v>
      </c>
      <c r="Y98" s="193">
        <f t="shared" ref="Y98:Y118" si="17">U98</f>
        <v>0</v>
      </c>
      <c r="Z98" s="85"/>
    </row>
    <row r="99" spans="1:26" x14ac:dyDescent="0.25">
      <c r="A99" s="58"/>
      <c r="B99" s="59"/>
      <c r="C99" s="59"/>
      <c r="D99" s="59"/>
      <c r="E99" s="61"/>
      <c r="F99" s="61"/>
      <c r="G99" s="60"/>
      <c r="H99" s="66"/>
      <c r="I99" s="38">
        <v>2</v>
      </c>
      <c r="J99" s="75">
        <v>1</v>
      </c>
      <c r="K99" s="75"/>
      <c r="L99" s="75"/>
      <c r="M99" s="75"/>
      <c r="N99" s="75"/>
      <c r="O99" s="75"/>
      <c r="P99" s="75"/>
      <c r="Q99" s="75"/>
      <c r="R99" s="75"/>
      <c r="S99" s="75"/>
      <c r="T99" s="67">
        <v>7</v>
      </c>
      <c r="U99" s="73">
        <f t="shared" si="14"/>
        <v>8</v>
      </c>
      <c r="V99" s="216">
        <f t="shared" si="16"/>
        <v>6.3745019920318727E-3</v>
      </c>
      <c r="W99" s="252">
        <f>D82</f>
        <v>1269</v>
      </c>
      <c r="X99" s="197" t="s">
        <v>3</v>
      </c>
      <c r="Y99" s="193">
        <f t="shared" si="17"/>
        <v>8</v>
      </c>
      <c r="Z99" s="85"/>
    </row>
    <row r="100" spans="1:26" x14ac:dyDescent="0.25">
      <c r="A100" s="58"/>
      <c r="B100" s="59"/>
      <c r="C100" s="59"/>
      <c r="D100" s="59"/>
      <c r="E100" s="61"/>
      <c r="F100" s="61"/>
      <c r="G100" s="60"/>
      <c r="H100" s="66"/>
      <c r="I100" s="38">
        <v>1</v>
      </c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67"/>
      <c r="U100" s="73">
        <f t="shared" si="14"/>
        <v>0</v>
      </c>
      <c r="V100" s="216">
        <f t="shared" si="16"/>
        <v>0</v>
      </c>
      <c r="W100" s="252">
        <f>D82</f>
        <v>1269</v>
      </c>
      <c r="X100" s="197" t="s">
        <v>8</v>
      </c>
      <c r="Y100" s="193">
        <f t="shared" si="17"/>
        <v>0</v>
      </c>
      <c r="Z100" s="113" t="s">
        <v>384</v>
      </c>
    </row>
    <row r="101" spans="1:26" x14ac:dyDescent="0.25">
      <c r="A101" s="58"/>
      <c r="B101" s="59"/>
      <c r="C101" s="59"/>
      <c r="D101" s="59"/>
      <c r="E101" s="61"/>
      <c r="F101" s="61"/>
      <c r="G101" s="60"/>
      <c r="H101" s="66"/>
      <c r="I101" s="38">
        <v>1</v>
      </c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67"/>
      <c r="U101" s="73">
        <f t="shared" si="14"/>
        <v>0</v>
      </c>
      <c r="V101" s="216">
        <f t="shared" si="16"/>
        <v>0</v>
      </c>
      <c r="W101" s="252">
        <f>D82</f>
        <v>1269</v>
      </c>
      <c r="X101" s="197" t="s">
        <v>9</v>
      </c>
      <c r="Y101" s="193">
        <f t="shared" si="17"/>
        <v>0</v>
      </c>
      <c r="Z101" s="113" t="s">
        <v>564</v>
      </c>
    </row>
    <row r="102" spans="1:26" x14ac:dyDescent="0.25">
      <c r="A102" s="58"/>
      <c r="B102" s="59"/>
      <c r="C102" s="59"/>
      <c r="D102" s="59"/>
      <c r="E102" s="61"/>
      <c r="F102" s="61"/>
      <c r="G102" s="60"/>
      <c r="H102" s="66"/>
      <c r="I102" s="38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67"/>
      <c r="U102" s="73">
        <f t="shared" si="14"/>
        <v>0</v>
      </c>
      <c r="V102" s="216">
        <f t="shared" si="16"/>
        <v>0</v>
      </c>
      <c r="W102" s="252">
        <f>D82</f>
        <v>1269</v>
      </c>
      <c r="X102" s="197" t="s">
        <v>81</v>
      </c>
      <c r="Y102" s="193">
        <f t="shared" si="17"/>
        <v>0</v>
      </c>
      <c r="Z102" s="134"/>
    </row>
    <row r="103" spans="1:26" x14ac:dyDescent="0.25">
      <c r="A103" s="58"/>
      <c r="B103" s="59"/>
      <c r="C103" s="59"/>
      <c r="D103" s="59"/>
      <c r="E103" s="61"/>
      <c r="F103" s="61"/>
      <c r="G103" s="60"/>
      <c r="H103" s="132"/>
      <c r="I103" s="75">
        <v>4</v>
      </c>
      <c r="J103" s="75">
        <v>2</v>
      </c>
      <c r="K103" s="75"/>
      <c r="L103" s="75"/>
      <c r="M103" s="75"/>
      <c r="N103" s="75"/>
      <c r="O103" s="75"/>
      <c r="P103" s="75"/>
      <c r="Q103" s="75"/>
      <c r="R103" s="75"/>
      <c r="S103" s="75"/>
      <c r="T103" s="67"/>
      <c r="U103" s="73">
        <f t="shared" si="14"/>
        <v>2</v>
      </c>
      <c r="V103" s="216">
        <f t="shared" si="16"/>
        <v>1.5936254980079682E-3</v>
      </c>
      <c r="W103" s="252">
        <f>D82</f>
        <v>1269</v>
      </c>
      <c r="X103" s="197" t="s">
        <v>20</v>
      </c>
      <c r="Y103" s="193">
        <f t="shared" si="17"/>
        <v>2</v>
      </c>
      <c r="Z103" s="85"/>
    </row>
    <row r="104" spans="1:26" x14ac:dyDescent="0.25">
      <c r="A104" s="58"/>
      <c r="B104" s="59"/>
      <c r="C104" s="59"/>
      <c r="D104" s="59"/>
      <c r="E104" s="61"/>
      <c r="F104" s="61"/>
      <c r="G104" s="60"/>
      <c r="H104" s="66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67"/>
      <c r="U104" s="73">
        <f t="shared" si="14"/>
        <v>0</v>
      </c>
      <c r="V104" s="216">
        <f t="shared" si="16"/>
        <v>0</v>
      </c>
      <c r="W104" s="252">
        <f>D82</f>
        <v>1269</v>
      </c>
      <c r="X104" s="197" t="s">
        <v>82</v>
      </c>
      <c r="Y104" s="193">
        <f t="shared" si="17"/>
        <v>0</v>
      </c>
      <c r="Z104" s="85"/>
    </row>
    <row r="105" spans="1:26" x14ac:dyDescent="0.25">
      <c r="A105" s="58"/>
      <c r="B105" s="59"/>
      <c r="C105" s="59"/>
      <c r="D105" s="59"/>
      <c r="E105" s="61"/>
      <c r="F105" s="61"/>
      <c r="G105" s="60"/>
      <c r="H105" s="66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67"/>
      <c r="U105" s="73">
        <f t="shared" si="14"/>
        <v>0</v>
      </c>
      <c r="V105" s="216">
        <f t="shared" si="16"/>
        <v>0</v>
      </c>
      <c r="W105" s="252">
        <f>D82</f>
        <v>1269</v>
      </c>
      <c r="X105" s="197" t="s">
        <v>10</v>
      </c>
      <c r="Y105" s="193">
        <f t="shared" si="17"/>
        <v>0</v>
      </c>
      <c r="Z105" s="134"/>
    </row>
    <row r="106" spans="1:26" x14ac:dyDescent="0.25">
      <c r="A106" s="58"/>
      <c r="B106" s="59"/>
      <c r="C106" s="59"/>
      <c r="D106" s="59"/>
      <c r="E106" s="61"/>
      <c r="F106" s="61"/>
      <c r="G106" s="60"/>
      <c r="H106" s="66"/>
      <c r="I106" s="75">
        <v>24</v>
      </c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67"/>
      <c r="U106" s="73">
        <f t="shared" si="14"/>
        <v>0</v>
      </c>
      <c r="V106" s="216">
        <f t="shared" si="16"/>
        <v>0</v>
      </c>
      <c r="W106" s="252">
        <f>D82</f>
        <v>1269</v>
      </c>
      <c r="X106" s="197" t="s">
        <v>13</v>
      </c>
      <c r="Y106" s="193">
        <f t="shared" si="17"/>
        <v>0</v>
      </c>
      <c r="Z106" s="134"/>
    </row>
    <row r="107" spans="1:26" x14ac:dyDescent="0.25">
      <c r="A107" s="58"/>
      <c r="B107" s="59"/>
      <c r="C107" s="59"/>
      <c r="D107" s="59"/>
      <c r="E107" s="61"/>
      <c r="F107" s="61"/>
      <c r="G107" s="60"/>
      <c r="H107" s="66"/>
      <c r="I107" s="75">
        <v>1</v>
      </c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67"/>
      <c r="U107" s="73">
        <f t="shared" si="14"/>
        <v>0</v>
      </c>
      <c r="V107" s="216">
        <f t="shared" si="16"/>
        <v>0</v>
      </c>
      <c r="W107" s="252">
        <f>D82</f>
        <v>1269</v>
      </c>
      <c r="X107" s="197" t="s">
        <v>100</v>
      </c>
      <c r="Y107" s="193">
        <f t="shared" si="17"/>
        <v>0</v>
      </c>
      <c r="Z107" s="85"/>
    </row>
    <row r="108" spans="1:26" x14ac:dyDescent="0.25">
      <c r="A108" s="58"/>
      <c r="B108" s="59"/>
      <c r="C108" s="59"/>
      <c r="D108" s="59"/>
      <c r="E108" s="61"/>
      <c r="F108" s="61"/>
      <c r="G108" s="60"/>
      <c r="H108" s="66"/>
      <c r="I108" s="75">
        <v>2</v>
      </c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7"/>
      <c r="U108" s="73">
        <f t="shared" si="14"/>
        <v>0</v>
      </c>
      <c r="V108" s="216">
        <f t="shared" si="16"/>
        <v>0</v>
      </c>
      <c r="W108" s="252">
        <f>D82</f>
        <v>1269</v>
      </c>
      <c r="X108" s="197" t="s">
        <v>84</v>
      </c>
      <c r="Y108" s="193">
        <f t="shared" si="17"/>
        <v>0</v>
      </c>
      <c r="Z108" s="85"/>
    </row>
    <row r="109" spans="1:26" ht="15.75" thickBot="1" x14ac:dyDescent="0.3">
      <c r="A109" s="58"/>
      <c r="B109" s="59"/>
      <c r="C109" s="59"/>
      <c r="D109" s="59"/>
      <c r="E109" s="61"/>
      <c r="F109" s="61"/>
      <c r="G109" s="60"/>
      <c r="H109" s="70"/>
      <c r="I109" s="71"/>
      <c r="J109" s="71">
        <v>1</v>
      </c>
      <c r="K109" s="71"/>
      <c r="L109" s="71"/>
      <c r="M109" s="71"/>
      <c r="N109" s="71"/>
      <c r="O109" s="71"/>
      <c r="P109" s="71"/>
      <c r="Q109" s="71"/>
      <c r="R109" s="71"/>
      <c r="S109" s="71"/>
      <c r="T109" s="72"/>
      <c r="U109" s="73">
        <f t="shared" si="14"/>
        <v>1</v>
      </c>
      <c r="V109" s="216">
        <f t="shared" si="16"/>
        <v>7.9681274900398409E-4</v>
      </c>
      <c r="W109" s="253">
        <f>D82</f>
        <v>1269</v>
      </c>
      <c r="X109" s="203" t="s">
        <v>29</v>
      </c>
      <c r="Y109" s="193">
        <f t="shared" si="17"/>
        <v>1</v>
      </c>
      <c r="Z109" s="85"/>
    </row>
    <row r="110" spans="1:26" ht="15.75" thickBot="1" x14ac:dyDescent="0.3">
      <c r="A110" s="58"/>
      <c r="B110" s="59"/>
      <c r="C110" s="59"/>
      <c r="D110" s="59"/>
      <c r="E110" s="61"/>
      <c r="F110" s="61"/>
      <c r="G110" s="60"/>
      <c r="H110" s="202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0"/>
      <c r="U110" s="199"/>
      <c r="V110" s="199"/>
      <c r="W110" s="305"/>
      <c r="X110" s="124" t="s">
        <v>85</v>
      </c>
      <c r="Y110" s="193">
        <f t="shared" si="17"/>
        <v>0</v>
      </c>
      <c r="Z110" s="85"/>
    </row>
    <row r="111" spans="1:26" x14ac:dyDescent="0.25">
      <c r="A111" s="58"/>
      <c r="B111" s="59"/>
      <c r="C111" s="59"/>
      <c r="D111" s="59"/>
      <c r="E111" s="61"/>
      <c r="F111" s="61"/>
      <c r="G111" s="62"/>
      <c r="H111" s="6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65"/>
      <c r="U111" s="78">
        <f>SUM(H111,J111,L111,N111,P111,R111,T111)</f>
        <v>0</v>
      </c>
      <c r="V111" s="216">
        <f>($U111)/$D$3</f>
        <v>0</v>
      </c>
      <c r="W111" s="252">
        <f>D82</f>
        <v>1269</v>
      </c>
      <c r="X111" s="198" t="s">
        <v>86</v>
      </c>
      <c r="Y111" s="193">
        <f t="shared" si="17"/>
        <v>0</v>
      </c>
      <c r="Z111" s="134" t="s">
        <v>561</v>
      </c>
    </row>
    <row r="112" spans="1:26" x14ac:dyDescent="0.25">
      <c r="A112" s="58"/>
      <c r="B112" s="59"/>
      <c r="C112" s="59"/>
      <c r="D112" s="59"/>
      <c r="E112" s="61"/>
      <c r="F112" s="61"/>
      <c r="G112" s="62"/>
      <c r="H112" s="66">
        <v>1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67"/>
      <c r="U112" s="73">
        <f t="shared" ref="U112:U117" si="18">SUM(H112,J112,L112,N112,P112,R112,T112)</f>
        <v>1</v>
      </c>
      <c r="V112" s="216">
        <f t="shared" ref="V112:V117" si="19">($U112)/$D$3</f>
        <v>7.9681274900398409E-4</v>
      </c>
      <c r="W112" s="252">
        <f>D82</f>
        <v>1269</v>
      </c>
      <c r="X112" s="197" t="s">
        <v>562</v>
      </c>
      <c r="Y112" s="193">
        <f t="shared" si="17"/>
        <v>1</v>
      </c>
      <c r="Z112" s="103" t="s">
        <v>360</v>
      </c>
    </row>
    <row r="113" spans="1:26" x14ac:dyDescent="0.25">
      <c r="A113" s="58"/>
      <c r="B113" s="59"/>
      <c r="C113" s="59"/>
      <c r="D113" s="59"/>
      <c r="E113" s="61"/>
      <c r="F113" s="61"/>
      <c r="G113" s="62"/>
      <c r="H113" s="66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67"/>
      <c r="U113" s="73">
        <f t="shared" si="18"/>
        <v>0</v>
      </c>
      <c r="V113" s="216">
        <f t="shared" si="19"/>
        <v>0</v>
      </c>
      <c r="W113" s="252">
        <f>D82</f>
        <v>1269</v>
      </c>
      <c r="X113" s="197" t="s">
        <v>88</v>
      </c>
      <c r="Y113" s="193">
        <f t="shared" si="17"/>
        <v>0</v>
      </c>
      <c r="Z113" s="103" t="s">
        <v>349</v>
      </c>
    </row>
    <row r="114" spans="1:26" x14ac:dyDescent="0.25">
      <c r="A114" s="58"/>
      <c r="B114" s="59"/>
      <c r="C114" s="59"/>
      <c r="D114" s="59"/>
      <c r="E114" s="61"/>
      <c r="F114" s="61"/>
      <c r="G114" s="62"/>
      <c r="H114" s="66">
        <v>1</v>
      </c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67"/>
      <c r="U114" s="73">
        <f t="shared" si="18"/>
        <v>1</v>
      </c>
      <c r="V114" s="216">
        <f t="shared" si="19"/>
        <v>7.9681274900398409E-4</v>
      </c>
      <c r="W114" s="252">
        <f>D82</f>
        <v>1269</v>
      </c>
      <c r="X114" s="197" t="s">
        <v>39</v>
      </c>
      <c r="Y114" s="193">
        <f t="shared" si="17"/>
        <v>1</v>
      </c>
      <c r="Z114" s="426" t="s">
        <v>563</v>
      </c>
    </row>
    <row r="115" spans="1:26" x14ac:dyDescent="0.25">
      <c r="A115" s="58"/>
      <c r="B115" s="59"/>
      <c r="C115" s="59"/>
      <c r="D115" s="59"/>
      <c r="E115" s="61"/>
      <c r="F115" s="61"/>
      <c r="G115" s="62"/>
      <c r="H115" s="66">
        <v>1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67"/>
      <c r="U115" s="73">
        <f t="shared" si="18"/>
        <v>1</v>
      </c>
      <c r="V115" s="216">
        <f t="shared" si="19"/>
        <v>7.9681274900398409E-4</v>
      </c>
      <c r="W115" s="252">
        <f>D82</f>
        <v>1269</v>
      </c>
      <c r="X115" s="197" t="s">
        <v>258</v>
      </c>
      <c r="Y115" s="193">
        <f t="shared" si="17"/>
        <v>1</v>
      </c>
      <c r="Z115" s="85"/>
    </row>
    <row r="116" spans="1:26" ht="15.75" x14ac:dyDescent="0.25">
      <c r="A116" s="58"/>
      <c r="B116" s="59"/>
      <c r="C116" s="59"/>
      <c r="D116" s="59"/>
      <c r="E116" s="61"/>
      <c r="F116" s="61"/>
      <c r="G116" s="62"/>
      <c r="H116" s="66">
        <v>3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67"/>
      <c r="U116" s="73">
        <f t="shared" si="18"/>
        <v>3</v>
      </c>
      <c r="V116" s="216">
        <f t="shared" si="19"/>
        <v>2.3904382470119521E-3</v>
      </c>
      <c r="W116" s="252">
        <f>D82</f>
        <v>1269</v>
      </c>
      <c r="X116" s="272" t="s">
        <v>37</v>
      </c>
      <c r="Y116" s="193">
        <f t="shared" si="17"/>
        <v>3</v>
      </c>
      <c r="Z116" s="85"/>
    </row>
    <row r="117" spans="1:26" ht="15.75" thickBot="1" x14ac:dyDescent="0.3">
      <c r="A117" s="188"/>
      <c r="B117" s="189"/>
      <c r="C117" s="189"/>
      <c r="D117" s="189"/>
      <c r="E117" s="190"/>
      <c r="F117" s="190"/>
      <c r="G117" s="196"/>
      <c r="H117" s="70">
        <v>4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2"/>
      <c r="U117" s="192">
        <f t="shared" si="18"/>
        <v>4</v>
      </c>
      <c r="V117" s="320">
        <f t="shared" si="19"/>
        <v>3.1872509960159364E-3</v>
      </c>
      <c r="W117" s="253">
        <f>D82</f>
        <v>1269</v>
      </c>
      <c r="X117" s="304" t="s">
        <v>75</v>
      </c>
      <c r="Y117" s="193">
        <f t="shared" si="17"/>
        <v>4</v>
      </c>
      <c r="Z117" s="195"/>
    </row>
    <row r="118" spans="1:26" ht="15.75" thickBot="1" x14ac:dyDescent="0.3">
      <c r="G118" s="53" t="s">
        <v>5</v>
      </c>
      <c r="H118" s="63">
        <f>SUM(H83:H117)</f>
        <v>117</v>
      </c>
      <c r="I118" s="63">
        <f t="shared" ref="I118:T118" si="20">SUM(I83:I117)</f>
        <v>36</v>
      </c>
      <c r="J118" s="63">
        <f t="shared" si="20"/>
        <v>17</v>
      </c>
      <c r="K118" s="63">
        <f t="shared" si="20"/>
        <v>0</v>
      </c>
      <c r="L118" s="63">
        <f t="shared" si="20"/>
        <v>0</v>
      </c>
      <c r="M118" s="63">
        <f t="shared" si="20"/>
        <v>0</v>
      </c>
      <c r="N118" s="63">
        <f t="shared" si="20"/>
        <v>0</v>
      </c>
      <c r="O118" s="63">
        <f t="shared" si="20"/>
        <v>0</v>
      </c>
      <c r="P118" s="63">
        <f t="shared" si="20"/>
        <v>0</v>
      </c>
      <c r="Q118" s="63">
        <f t="shared" si="20"/>
        <v>0</v>
      </c>
      <c r="R118" s="63">
        <f t="shared" si="20"/>
        <v>0</v>
      </c>
      <c r="S118" s="63">
        <f t="shared" si="20"/>
        <v>0</v>
      </c>
      <c r="T118" s="63">
        <f t="shared" si="20"/>
        <v>18</v>
      </c>
      <c r="U118" s="79">
        <f>SUM(H118,J118,L118,N118,P118,R118,T118)</f>
        <v>152</v>
      </c>
      <c r="V118" s="216">
        <f>($U118)/$D$3</f>
        <v>0.12111553784860558</v>
      </c>
      <c r="W118" s="253">
        <f>D82</f>
        <v>1269</v>
      </c>
      <c r="X118" s="194"/>
      <c r="Y118" s="193">
        <f t="shared" si="17"/>
        <v>152</v>
      </c>
      <c r="Z118" s="14" t="s">
        <v>109</v>
      </c>
    </row>
  </sheetData>
  <conditionalFormatting sqref="M40:M41 M1 V4:V30 M80 M119:M1048576">
    <cfRule type="cellIs" dxfId="285" priority="45" operator="greaterThan">
      <formula>0.2</formula>
    </cfRule>
  </conditionalFormatting>
  <conditionalFormatting sqref="V3:W3">
    <cfRule type="cellIs" dxfId="284" priority="23" operator="greaterThan">
      <formula>0.2</formula>
    </cfRule>
  </conditionalFormatting>
  <conditionalFormatting sqref="V2">
    <cfRule type="cellIs" dxfId="283" priority="22" operator="greaterThan">
      <formula>0.2</formula>
    </cfRule>
  </conditionalFormatting>
  <conditionalFormatting sqref="W2">
    <cfRule type="cellIs" dxfId="282" priority="21" operator="greaterThan">
      <formula>0.2</formula>
    </cfRule>
  </conditionalFormatting>
  <conditionalFormatting sqref="V39">
    <cfRule type="cellIs" dxfId="281" priority="18" operator="greaterThan">
      <formula>0.2</formula>
    </cfRule>
  </conditionalFormatting>
  <conditionalFormatting sqref="V32:V39">
    <cfRule type="cellIs" dxfId="280" priority="17" operator="greaterThan">
      <formula>0.2</formula>
    </cfRule>
  </conditionalFormatting>
  <conditionalFormatting sqref="V32:V39">
    <cfRule type="colorScale" priority="19">
      <colorScale>
        <cfvo type="min"/>
        <cfvo type="max"/>
        <color rgb="FFFCFCFF"/>
        <color rgb="FFF8696B"/>
      </colorScale>
    </cfRule>
  </conditionalFormatting>
  <conditionalFormatting sqref="V4:V30">
    <cfRule type="colorScale" priority="3285">
      <colorScale>
        <cfvo type="min"/>
        <cfvo type="max"/>
        <color rgb="FFFCFCFF"/>
        <color rgb="FFF8696B"/>
      </colorScale>
    </cfRule>
  </conditionalFormatting>
  <conditionalFormatting sqref="V44:V70">
    <cfRule type="cellIs" dxfId="279" priority="15" operator="greaterThan">
      <formula>0.2</formula>
    </cfRule>
  </conditionalFormatting>
  <conditionalFormatting sqref="V43:W43">
    <cfRule type="cellIs" dxfId="278" priority="14" operator="greaterThan">
      <formula>0.2</formula>
    </cfRule>
  </conditionalFormatting>
  <conditionalFormatting sqref="V42">
    <cfRule type="cellIs" dxfId="277" priority="13" operator="greaterThan">
      <formula>0.2</formula>
    </cfRule>
  </conditionalFormatting>
  <conditionalFormatting sqref="W42">
    <cfRule type="cellIs" dxfId="276" priority="12" operator="greaterThan">
      <formula>0.2</formula>
    </cfRule>
  </conditionalFormatting>
  <conditionalFormatting sqref="V79">
    <cfRule type="cellIs" dxfId="275" priority="10" operator="greaterThan">
      <formula>0.2</formula>
    </cfRule>
  </conditionalFormatting>
  <conditionalFormatting sqref="V72:V79">
    <cfRule type="cellIs" dxfId="274" priority="9" operator="greaterThan">
      <formula>0.2</formula>
    </cfRule>
  </conditionalFormatting>
  <conditionalFormatting sqref="V72:V79">
    <cfRule type="colorScale" priority="11">
      <colorScale>
        <cfvo type="min"/>
        <cfvo type="max"/>
        <color rgb="FFFCFCFF"/>
        <color rgb="FFF8696B"/>
      </colorScale>
    </cfRule>
  </conditionalFormatting>
  <conditionalFormatting sqref="V44:V70">
    <cfRule type="colorScale" priority="16">
      <colorScale>
        <cfvo type="min"/>
        <cfvo type="max"/>
        <color rgb="FFFCFCFF"/>
        <color rgb="FFF8696B"/>
      </colorScale>
    </cfRule>
  </conditionalFormatting>
  <conditionalFormatting sqref="V83:V109">
    <cfRule type="cellIs" dxfId="273" priority="7" operator="greaterThan">
      <formula>0.2</formula>
    </cfRule>
  </conditionalFormatting>
  <conditionalFormatting sqref="V82:W82">
    <cfRule type="cellIs" dxfId="272" priority="6" operator="greaterThan">
      <formula>0.2</formula>
    </cfRule>
  </conditionalFormatting>
  <conditionalFormatting sqref="V81">
    <cfRule type="cellIs" dxfId="271" priority="5" operator="greaterThan">
      <formula>0.2</formula>
    </cfRule>
  </conditionalFormatting>
  <conditionalFormatting sqref="W81">
    <cfRule type="cellIs" dxfId="270" priority="4" operator="greaterThan">
      <formula>0.2</formula>
    </cfRule>
  </conditionalFormatting>
  <conditionalFormatting sqref="V118">
    <cfRule type="cellIs" dxfId="269" priority="2" operator="greaterThan">
      <formula>0.2</formula>
    </cfRule>
  </conditionalFormatting>
  <conditionalFormatting sqref="V111:V118">
    <cfRule type="cellIs" dxfId="268" priority="1" operator="greaterThan">
      <formula>0.2</formula>
    </cfRule>
  </conditionalFormatting>
  <conditionalFormatting sqref="V111:V118">
    <cfRule type="colorScale" priority="3">
      <colorScale>
        <cfvo type="min"/>
        <cfvo type="max"/>
        <color rgb="FFFCFCFF"/>
        <color rgb="FFF8696B"/>
      </colorScale>
    </cfRule>
  </conditionalFormatting>
  <conditionalFormatting sqref="V83:V109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showGridLines="0" zoomScaleNormal="100" workbookViewId="0">
      <selection activeCell="H36" sqref="H36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493" t="s">
        <v>193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</row>
    <row r="3" spans="1:21" ht="26.25" customHeight="1" x14ac:dyDescent="0.25">
      <c r="O3" s="494" t="s">
        <v>53</v>
      </c>
      <c r="P3" s="495"/>
      <c r="Q3" s="495"/>
      <c r="R3" s="495"/>
    </row>
    <row r="4" spans="1:21" x14ac:dyDescent="0.25">
      <c r="O4" s="496" t="s">
        <v>21</v>
      </c>
      <c r="P4" s="497"/>
      <c r="Q4" s="498"/>
      <c r="R4" s="32" t="s">
        <v>25</v>
      </c>
    </row>
    <row r="5" spans="1:21" x14ac:dyDescent="0.25">
      <c r="O5" s="21" t="s">
        <v>16</v>
      </c>
      <c r="P5" s="22"/>
      <c r="Q5" s="23"/>
      <c r="R5" s="331">
        <f ca="1">SUMIF('EB014-EB214'!$W$1:$X$200,O5,'EB014-EB214'!X$1:$X$200)</f>
        <v>17</v>
      </c>
    </row>
    <row r="6" spans="1:21" x14ac:dyDescent="0.25">
      <c r="O6" s="21" t="s">
        <v>29</v>
      </c>
      <c r="P6" s="22"/>
      <c r="Q6" s="23"/>
      <c r="R6" s="331">
        <f ca="1">SUMIF('EB014-EB214'!$W$1:$X$200,O6,'EB014-EB214'!X$1:$X$200)</f>
        <v>5</v>
      </c>
    </row>
    <row r="7" spans="1:21" x14ac:dyDescent="0.25">
      <c r="O7" s="21" t="s">
        <v>20</v>
      </c>
      <c r="P7" s="22"/>
      <c r="Q7" s="23"/>
      <c r="R7" s="331">
        <f ca="1">SUMIF('EB014-EB214'!$W$1:$X$200,O7,'EB014-EB214'!X$1:$X$200)</f>
        <v>2</v>
      </c>
    </row>
    <row r="8" spans="1:21" x14ac:dyDescent="0.25">
      <c r="O8" s="21" t="s">
        <v>14</v>
      </c>
      <c r="P8" s="22"/>
      <c r="Q8" s="23"/>
      <c r="R8" s="331">
        <f ca="1">SUMIF('EB014-EB214'!$W$1:$X$200,O8,'EB014-EB214'!X$1:$X$200)</f>
        <v>1</v>
      </c>
    </row>
    <row r="9" spans="1:21" x14ac:dyDescent="0.25">
      <c r="O9" s="21" t="s">
        <v>9</v>
      </c>
      <c r="P9" s="22"/>
      <c r="Q9" s="23"/>
      <c r="R9" s="331">
        <f ca="1">SUMIF('EB014-EB214'!$W$1:$X$200,O9,'EB014-EB214'!X$1:$X$200)</f>
        <v>1</v>
      </c>
    </row>
    <row r="10" spans="1:21" ht="15.75" x14ac:dyDescent="0.25">
      <c r="O10" s="21" t="s">
        <v>6</v>
      </c>
      <c r="P10" s="22"/>
      <c r="Q10" s="23"/>
      <c r="R10" s="331">
        <f ca="1">SUMIF('EB014-EB214'!$W$1:$X$200,O10,'EB014-EB214'!X$1:$X$200)</f>
        <v>0</v>
      </c>
      <c r="U10" s="133"/>
    </row>
    <row r="11" spans="1:21" x14ac:dyDescent="0.25">
      <c r="O11" s="21" t="s">
        <v>0</v>
      </c>
      <c r="P11" s="22"/>
      <c r="Q11" s="23"/>
      <c r="R11" s="331">
        <f ca="1">SUMIF('EB014-EB214'!$W$1:$X$200,O11,'EB014-EB214'!X$1:$X$200)</f>
        <v>0</v>
      </c>
    </row>
    <row r="12" spans="1:21" x14ac:dyDescent="0.25">
      <c r="O12" s="21" t="s">
        <v>32</v>
      </c>
      <c r="P12" s="22"/>
      <c r="Q12" s="23"/>
      <c r="R12" s="331">
        <f ca="1">SUMIF('EB014-EB214'!$W$1:$X$200,O12,'EB014-EB214'!X$1:$X$200)</f>
        <v>0</v>
      </c>
    </row>
    <row r="13" spans="1:21" x14ac:dyDescent="0.25">
      <c r="O13" s="21" t="s">
        <v>13</v>
      </c>
      <c r="P13" s="22"/>
      <c r="Q13" s="23"/>
      <c r="R13" s="331">
        <f ca="1">SUMIF('EB014-EB214'!$W$1:$X$200,O13,'EB014-EB214'!X$1:$X$200)</f>
        <v>0</v>
      </c>
    </row>
    <row r="14" spans="1:21" x14ac:dyDescent="0.25">
      <c r="O14" s="21" t="s">
        <v>12</v>
      </c>
      <c r="P14" s="22"/>
      <c r="Q14" s="23"/>
      <c r="R14" s="331">
        <f ca="1">SUMIF('EB014-EB214'!$W$1:$X$200,O14,'EB014-EB214'!X$1:$X$200)</f>
        <v>0</v>
      </c>
    </row>
    <row r="15" spans="1:21" x14ac:dyDescent="0.25">
      <c r="O15" s="21" t="s">
        <v>37</v>
      </c>
      <c r="P15" s="22"/>
      <c r="Q15" s="23"/>
      <c r="R15" s="331">
        <f ca="1">SUMIF('EB014-EB214'!$W$1:$X$200,O15,'EB014-EB214'!X$1:$X$200)</f>
        <v>0</v>
      </c>
    </row>
    <row r="16" spans="1:21" x14ac:dyDescent="0.25">
      <c r="O16" s="21" t="s">
        <v>3</v>
      </c>
      <c r="P16" s="22"/>
      <c r="Q16" s="23"/>
      <c r="R16" s="331">
        <f ca="1">SUMIF('EB014-EB214'!$W$1:$X$200,O16,'EB014-EB214'!X$1:$X$200)</f>
        <v>0</v>
      </c>
    </row>
    <row r="17" spans="1:18" x14ac:dyDescent="0.25">
      <c r="O17" s="21" t="s">
        <v>35</v>
      </c>
      <c r="P17" s="22"/>
      <c r="Q17" s="23"/>
      <c r="R17" s="331">
        <f ca="1">SUMIF('EB014-EB214'!$W$1:$X$200,O17,'EB014-EB214'!X$1:$X$200)</f>
        <v>0</v>
      </c>
    </row>
    <row r="18" spans="1:18" x14ac:dyDescent="0.25">
      <c r="O18" s="21" t="s">
        <v>47</v>
      </c>
      <c r="P18" s="22"/>
      <c r="Q18" s="23"/>
      <c r="R18" s="331">
        <f ca="1">SUMIF('EB014-EB214'!$W$1:$X$200,O18,'EB014-EB214'!X$1:$X$200)</f>
        <v>0</v>
      </c>
    </row>
    <row r="19" spans="1:18" x14ac:dyDescent="0.25">
      <c r="O19" s="21" t="s">
        <v>8</v>
      </c>
      <c r="P19" s="22"/>
      <c r="Q19" s="23"/>
      <c r="R19" s="331">
        <f ca="1">SUMIF('EB014-EB214'!$W$1:$X$200,O19,'EB014-EB214'!X$1:$X$200)</f>
        <v>0</v>
      </c>
    </row>
    <row r="20" spans="1:18" ht="15.75" customHeight="1" x14ac:dyDescent="0.25">
      <c r="O20" s="21" t="s">
        <v>11</v>
      </c>
      <c r="P20" s="22"/>
      <c r="Q20" s="23"/>
      <c r="R20" s="331">
        <f ca="1">SUMIF('EB014-EB214'!$W$1:$X$200,O20,'EB014-EB214'!X$1:$X$200)</f>
        <v>0</v>
      </c>
    </row>
    <row r="21" spans="1:18" ht="23.25" x14ac:dyDescent="0.25">
      <c r="A21" s="500" t="s">
        <v>66</v>
      </c>
      <c r="B21" s="501"/>
      <c r="C21" s="501"/>
      <c r="D21" s="501"/>
      <c r="E21" s="502"/>
      <c r="O21" s="21" t="s">
        <v>45</v>
      </c>
      <c r="P21" s="22"/>
      <c r="Q21" s="23"/>
      <c r="R21" s="331">
        <f ca="1">SUMIF('EB014-EB214'!$W$1:$X$200,O21,'EB014-EB214'!X$1:$X$200)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30</v>
      </c>
      <c r="P22" s="22"/>
      <c r="Q22" s="23"/>
      <c r="R22" s="331">
        <f ca="1">SUMIF('EB014-EB214'!$W$1:$X$200,O22,'EB014-EB214'!X$1:$X$200)</f>
        <v>0</v>
      </c>
    </row>
    <row r="23" spans="1:18" x14ac:dyDescent="0.25">
      <c r="A23" s="428">
        <v>1490056</v>
      </c>
      <c r="B23" s="138">
        <f>VLOOKUP(Table1411234[[#This Row],[Shop Order]],'EB014-EB214'!A:AA,4,FALSE)</f>
        <v>309</v>
      </c>
      <c r="C23" s="138">
        <f>VLOOKUP(Table1411234[[#This Row],[Shop Order]],'EB014-EB214'!A:AA,5,FALSE)</f>
        <v>277</v>
      </c>
      <c r="D23" s="139">
        <f>VLOOKUP(Table1411234[[#This Row],[Shop Order]],'EB014-EB214'!A:AA,6,FALSE)</f>
        <v>0.8964401294498382</v>
      </c>
      <c r="E23" s="467">
        <f>VLOOKUP(Table1411234[[#This Row],[Shop Order]],'EB014-EB214'!A:AA,7,FALSE)</f>
        <v>45041</v>
      </c>
      <c r="O23" s="21" t="s">
        <v>46</v>
      </c>
      <c r="P23" s="22"/>
      <c r="Q23" s="23"/>
      <c r="R23" s="331">
        <f ca="1">SUMIF('EB014-EB214'!$W$1:$X$200,O23,'EB014-EB214'!X$1:$X$200)</f>
        <v>0</v>
      </c>
    </row>
    <row r="24" spans="1:18" x14ac:dyDescent="0.25">
      <c r="A24" s="430"/>
      <c r="B24" s="138" t="e">
        <f>VLOOKUP(Table1411234[[#This Row],[Shop Order]],'EB014-EB214'!A:AA,4,FALSE)</f>
        <v>#N/A</v>
      </c>
      <c r="C24" s="138" t="e">
        <f>VLOOKUP(Table1411234[[#This Row],[Shop Order]],'EB014-EB214'!A:AA,5,FALSE)</f>
        <v>#N/A</v>
      </c>
      <c r="D24" s="139" t="e">
        <f>VLOOKUP(Table1411234[[#This Row],[Shop Order]],'EB014-EB214'!A:AA,6,FALSE)</f>
        <v>#N/A</v>
      </c>
      <c r="E24" s="140" t="e">
        <f>VLOOKUP(Table1411234[[#This Row],[Shop Order]],'EB014-EB214'!A:AA,7,FALSE)</f>
        <v>#N/A</v>
      </c>
      <c r="G24" s="26"/>
      <c r="O24" s="21" t="s">
        <v>33</v>
      </c>
      <c r="P24" s="22"/>
      <c r="Q24" s="23"/>
      <c r="R24" s="331">
        <f ca="1">SUMIF('EB014-EB214'!$W$1:$X$200,O24,'EB014-EB214'!X$1:$X$200)</f>
        <v>0</v>
      </c>
    </row>
    <row r="25" spans="1:18" x14ac:dyDescent="0.25">
      <c r="A25" s="428"/>
      <c r="B25" s="138" t="e">
        <f>VLOOKUP(Table1411234[[#This Row],[Shop Order]],'EB014-EB214'!A:AA,4,FALSE)</f>
        <v>#N/A</v>
      </c>
      <c r="C25" s="138" t="e">
        <f>VLOOKUP(Table1411234[[#This Row],[Shop Order]],'EB014-EB214'!A:AA,5,FALSE)</f>
        <v>#N/A</v>
      </c>
      <c r="D25" s="139" t="e">
        <f>VLOOKUP(Table1411234[[#This Row],[Shop Order]],'EB014-EB214'!A:AA,6,FALSE)</f>
        <v>#N/A</v>
      </c>
      <c r="E25" s="140" t="e">
        <f>VLOOKUP(Table1411234[[#This Row],[Shop Order]],'EB014-EB214'!A:AA,7,FALSE)</f>
        <v>#N/A</v>
      </c>
      <c r="O25" s="21" t="s">
        <v>125</v>
      </c>
      <c r="P25" s="22"/>
      <c r="Q25" s="23"/>
      <c r="R25" s="331">
        <f ca="1">SUMIF('EB014-EB214'!$W$1:$X$200,O25,'EB014-EB214'!X$1:$X$200)</f>
        <v>0</v>
      </c>
    </row>
    <row r="26" spans="1:18" x14ac:dyDescent="0.25">
      <c r="A26" s="428"/>
      <c r="B26" s="138" t="e">
        <f>VLOOKUP(Table1411234[[#This Row],[Shop Order]],'EB014-EB214'!A:AA,4,FALSE)</f>
        <v>#N/A</v>
      </c>
      <c r="C26" s="138" t="e">
        <f>VLOOKUP(Table1411234[[#This Row],[Shop Order]],'EB014-EB214'!A:AA,5,FALSE)</f>
        <v>#N/A</v>
      </c>
      <c r="D26" s="139" t="e">
        <f>VLOOKUP(Table1411234[[#This Row],[Shop Order]],'EB014-EB214'!A:AA,6,FALSE)</f>
        <v>#N/A</v>
      </c>
      <c r="E26" s="140" t="e">
        <f>VLOOKUP(Table1411234[[#This Row],[Shop Order]],'EB014-EB214'!A:AA,7,FALSE)</f>
        <v>#N/A</v>
      </c>
      <c r="O26" s="21" t="s">
        <v>34</v>
      </c>
      <c r="P26" s="22"/>
      <c r="Q26" s="23"/>
      <c r="R26" s="331">
        <f ca="1">SUMIF('EB014-EB214'!$W$1:$X$200,O26,'EB014-EB214'!X$1:$X$200)</f>
        <v>0</v>
      </c>
    </row>
    <row r="27" spans="1:18" x14ac:dyDescent="0.25">
      <c r="A27" s="428"/>
      <c r="B27" s="138" t="e">
        <f>VLOOKUP(Table1411234[[#This Row],[Shop Order]],'EB014-EB214'!A:AA,4,FALSE)</f>
        <v>#N/A</v>
      </c>
      <c r="C27" s="138" t="e">
        <f>VLOOKUP(Table1411234[[#This Row],[Shop Order]],'EB014-EB214'!A:AA,5,FALSE)</f>
        <v>#N/A</v>
      </c>
      <c r="D27" s="139" t="e">
        <f>VLOOKUP(Table1411234[[#This Row],[Shop Order]],'EB014-EB214'!A:AA,6,FALSE)</f>
        <v>#N/A</v>
      </c>
      <c r="E27" s="140" t="e">
        <f>VLOOKUP(Table1411234[[#This Row],[Shop Order]],'EB014-EB214'!A:AA,7,FALSE)</f>
        <v>#N/A</v>
      </c>
      <c r="O27" s="21" t="s">
        <v>111</v>
      </c>
      <c r="P27" s="22"/>
      <c r="Q27" s="23"/>
      <c r="R27" s="331">
        <f ca="1">SUMIF('EB014-EB214'!$W$1:$X$200,O27,'EB014-EB214'!X$1:$X$200)</f>
        <v>0</v>
      </c>
    </row>
    <row r="28" spans="1:18" ht="15.75" thickBot="1" x14ac:dyDescent="0.3">
      <c r="A28" s="428"/>
      <c r="B28" s="138" t="e">
        <f>VLOOKUP(Table1411234[[#This Row],[Shop Order]],'EB014-EB214'!A:AA,4,FALSE)</f>
        <v>#N/A</v>
      </c>
      <c r="C28" s="138" t="e">
        <f>VLOOKUP(Table1411234[[#This Row],[Shop Order]],'EB014-EB214'!A:AA,5,FALSE)</f>
        <v>#N/A</v>
      </c>
      <c r="D28" s="139" t="e">
        <f>VLOOKUP(Table1411234[[#This Row],[Shop Order]],'EB014-EB214'!A:AA,6,FALSE)</f>
        <v>#N/A</v>
      </c>
      <c r="E28" s="140" t="e">
        <f>VLOOKUP(Table1411234[[#This Row],[Shop Order]],'EB014-EB214'!A:AA,7,FALSE)</f>
        <v>#N/A</v>
      </c>
      <c r="O28" s="21" t="s">
        <v>105</v>
      </c>
      <c r="P28" s="22"/>
      <c r="Q28" s="23"/>
      <c r="R28" s="331">
        <f ca="1">SUMIF('EB014-EB214'!$W$1:$X$200,O28,'EB014-EB214'!X$1:$X$200)</f>
        <v>0</v>
      </c>
    </row>
    <row r="29" spans="1:18" ht="15.75" thickBot="1" x14ac:dyDescent="0.3">
      <c r="A29" s="503" t="s">
        <v>52</v>
      </c>
      <c r="B29" s="504"/>
      <c r="C29" s="505"/>
      <c r="D29" s="82">
        <f>AVERAGE(D23:D23)</f>
        <v>0.8964401294498382</v>
      </c>
      <c r="E29" s="28"/>
      <c r="O29" s="21" t="s">
        <v>44</v>
      </c>
      <c r="P29" s="22"/>
      <c r="Q29" s="23"/>
      <c r="R29" s="331">
        <f ca="1">SUMIF('EB014-EB214'!$W$1:$X$200,O29,'EB014-EB214'!X$1:$X$200)</f>
        <v>0</v>
      </c>
    </row>
    <row r="30" spans="1:18" x14ac:dyDescent="0.25">
      <c r="O30" s="21" t="s">
        <v>38</v>
      </c>
      <c r="P30" s="22"/>
      <c r="Q30" s="23"/>
      <c r="R30" s="331">
        <f ca="1">SUMIF('EB014-EB214'!$W$1:$X$200,O30,'EB014-EB214'!X$1:$X$200)</f>
        <v>0</v>
      </c>
    </row>
    <row r="32" spans="1:18" x14ac:dyDescent="0.25">
      <c r="E32" s="25"/>
    </row>
    <row r="33" spans="5:5" ht="15" customHeight="1" x14ac:dyDescent="0.25">
      <c r="E33" s="25"/>
    </row>
    <row r="34" spans="5:5" ht="1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EB010-EB210 Graph</vt:lpstr>
      <vt:lpstr>EB010-EB210</vt:lpstr>
      <vt:lpstr>EB011-EB211 Graphs</vt:lpstr>
      <vt:lpstr>EB011-EB211</vt:lpstr>
      <vt:lpstr>EB012-EB212 Graphs</vt:lpstr>
      <vt:lpstr>EB012-EB212</vt:lpstr>
      <vt:lpstr>EB013-EB213 Graphs</vt:lpstr>
      <vt:lpstr>EB013-EB213</vt:lpstr>
      <vt:lpstr>EB014-EB214 Graphs</vt:lpstr>
      <vt:lpstr>EB014-EB214</vt:lpstr>
      <vt:lpstr>EB030-EB230 Graphs</vt:lpstr>
      <vt:lpstr>EB030-EB230</vt:lpstr>
      <vt:lpstr>EB040-EB240 Graphs</vt:lpstr>
      <vt:lpstr>EB040-EB240</vt:lpstr>
      <vt:lpstr>EB015-EB215 Graphs</vt:lpstr>
      <vt:lpstr>EB015-EB215</vt:lpstr>
      <vt:lpstr>EB016-EB216 Graphs</vt:lpstr>
      <vt:lpstr>EB016-EB216</vt:lpstr>
      <vt:lpstr>EB017-EB217 Graphs</vt:lpstr>
      <vt:lpstr>EB017-EB217</vt:lpstr>
      <vt:lpstr>Sheet1</vt:lpstr>
      <vt:lpstr>'EB010-EB210 Graph'!Print_Area</vt:lpstr>
      <vt:lpstr>'EB011-EB211 Graphs'!Print_Area</vt:lpstr>
      <vt:lpstr>'EB012-EB212 Graphs'!Print_Area</vt:lpstr>
      <vt:lpstr>'EB013-EB213 Graphs'!Print_Area</vt:lpstr>
      <vt:lpstr>'EB014-EB214 Graphs'!Print_Area</vt:lpstr>
      <vt:lpstr>'EB015-EB215 Graphs'!Print_Area</vt:lpstr>
      <vt:lpstr>'EB016-EB216 Graphs'!Print_Area</vt:lpstr>
      <vt:lpstr>'EB017-EB217 Graphs'!Print_Area</vt:lpstr>
      <vt:lpstr>'EB030-EB230 Graphs'!Print_Area</vt:lpstr>
      <vt:lpstr>'EB040-EB240 Graphs'!Print_Area</vt:lpstr>
    </vt:vector>
  </TitlesOfParts>
  <Company>Applied Medical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Chris</dc:creator>
  <cp:lastModifiedBy>Angeles, Karen</cp:lastModifiedBy>
  <cp:lastPrinted>2023-07-11T01:20:52Z</cp:lastPrinted>
  <dcterms:created xsi:type="dcterms:W3CDTF">2015-02-11T19:14:46Z</dcterms:created>
  <dcterms:modified xsi:type="dcterms:W3CDTF">2023-08-11T05:36:29Z</dcterms:modified>
</cp:coreProperties>
</file>